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แผน\2567\SAR\ค่า FTE\"/>
    </mc:Choice>
  </mc:AlternateContent>
  <xr:revisionPtr revIDLastSave="0" documentId="8_{29417A5C-5F18-D342-8BD0-012351FDE5E3}" xr6:coauthVersionLast="47" xr6:coauthVersionMax="47" xr10:uidLastSave="{00000000-0000-0000-0000-000000000000}"/>
  <bookViews>
    <workbookView xWindow="0" yWindow="0" windowWidth="20400" windowHeight="7575" firstSheet="17" activeTab="18" xr2:uid="{147B28A1-02AF-43B5-A1CE-0D5AA39F9E40}"/>
  </bookViews>
  <sheets>
    <sheet name="101.1-2566" sheetId="1" state="hidden" r:id="rId1"/>
    <sheet name="101.2-2566" sheetId="11" state="hidden" r:id="rId2"/>
    <sheet name="201.1-2566" sheetId="16" state="hidden" r:id="rId3"/>
    <sheet name="201.2-2566" sheetId="18" state="hidden" r:id="rId4"/>
    <sheet name="301.1-2566" sheetId="17" state="hidden" r:id="rId5"/>
    <sheet name="301.2-2566" sheetId="22" state="hidden" r:id="rId6"/>
    <sheet name="คณะ 1.1-2566" sheetId="4" state="hidden" r:id="rId7"/>
    <sheet name="คณะ 1.2-2566" sheetId="12" state="hidden" r:id="rId8"/>
    <sheet name="ข้อมูลอัตรากำลัง 2566" sheetId="3" r:id="rId9"/>
    <sheet name="FTE กลุ่มวิชาเกษตรศาสตร์" sheetId="24" r:id="rId10"/>
    <sheet name="เกษตรศาสตร์ 2.1-2566" sheetId="7" r:id="rId11"/>
    <sheet name="เกษตรศาสตร์ 2.2-2566" sheetId="13" r:id="rId12"/>
    <sheet name="FTE กลุ่มวิชาพืชสวน" sheetId="25" r:id="rId13"/>
    <sheet name="พืชสวน 3.1-2566" sheetId="5" r:id="rId14"/>
    <sheet name="พืชสวน 3.2-2566" sheetId="15" r:id="rId15"/>
    <sheet name="FTE กลุ่มวิชาส่งเสริม" sheetId="27" r:id="rId16"/>
    <sheet name="ส่งเสริม 4.1-2566" sheetId="6" r:id="rId17"/>
    <sheet name="ส่งเสริม 4.2-2566" sheetId="14" r:id="rId18"/>
    <sheet name="FTE กลุ่มวิชาการจัดการ" sheetId="29" r:id="rId19"/>
    <sheet name="การจัดการ 6.1-2566" sheetId="10" r:id="rId20"/>
    <sheet name="การจัดการ 6.2-2566" sheetId="20" r:id="rId21"/>
    <sheet name="FTE กลุ่มวิชาสหวิทยาการ" sheetId="31" r:id="rId22"/>
    <sheet name="สหวิทยา 7.1-2566" sheetId="21" r:id="rId23"/>
    <sheet name="สหวิทยา 7.2-2566" sheetId="8" r:id="rId24"/>
    <sheet name=" FTE กลุ่มวิชาภูมิสังคม" sheetId="28" r:id="rId25"/>
    <sheet name="ภูมิสังคม 5.1-2566" sheetId="9" r:id="rId26"/>
    <sheet name="ภูมิสังคม 5.2-2566" sheetId="19" r:id="rId2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4" i="29" l="1"/>
  <c r="Z65" i="29"/>
  <c r="F66" i="10"/>
  <c r="T13" i="29"/>
  <c r="F71" i="10"/>
  <c r="T14" i="29"/>
  <c r="T19" i="29"/>
  <c r="F72" i="20"/>
  <c r="W13" i="29"/>
  <c r="W19" i="29"/>
  <c r="Y19" i="29"/>
  <c r="Z18" i="29"/>
  <c r="F63" i="10"/>
  <c r="T20" i="29"/>
  <c r="F80" i="10"/>
  <c r="T21" i="29"/>
  <c r="F83" i="10"/>
  <c r="T22" i="29"/>
  <c r="F85" i="10"/>
  <c r="T23" i="29"/>
  <c r="F88" i="10"/>
  <c r="T24" i="29"/>
  <c r="F91" i="10"/>
  <c r="T25" i="29"/>
  <c r="F94" i="10"/>
  <c r="T26" i="29"/>
  <c r="F119" i="10"/>
  <c r="T27" i="29"/>
  <c r="T30" i="29"/>
  <c r="F60" i="20"/>
  <c r="W20" i="29"/>
  <c r="F81" i="20"/>
  <c r="W21" i="29"/>
  <c r="F87" i="20"/>
  <c r="W22" i="29"/>
  <c r="F90" i="20"/>
  <c r="W23" i="29"/>
  <c r="F93" i="20"/>
  <c r="W24" i="29"/>
  <c r="F96" i="20"/>
  <c r="W25" i="29"/>
  <c r="F99" i="20"/>
  <c r="W26" i="29"/>
  <c r="F102" i="20"/>
  <c r="W27" i="29"/>
  <c r="F136" i="20"/>
  <c r="W28" i="29"/>
  <c r="W30" i="29"/>
  <c r="Y30" i="29"/>
  <c r="Z29" i="29"/>
  <c r="Z32" i="29"/>
  <c r="T36" i="29"/>
  <c r="T40" i="29"/>
  <c r="F63" i="20"/>
  <c r="W36" i="29"/>
  <c r="W40" i="29"/>
  <c r="Y40" i="29"/>
  <c r="Z40" i="29"/>
  <c r="Z43" i="29"/>
  <c r="Z75" i="29"/>
  <c r="K64" i="29"/>
  <c r="K65" i="29"/>
  <c r="F45" i="10"/>
  <c r="E13" i="29"/>
  <c r="F53" i="10"/>
  <c r="E14" i="29"/>
  <c r="E19" i="29"/>
  <c r="F43" i="20"/>
  <c r="H13" i="29"/>
  <c r="H19" i="29"/>
  <c r="J19" i="29"/>
  <c r="K18" i="29"/>
  <c r="F18" i="10"/>
  <c r="E20" i="29"/>
  <c r="F27" i="10"/>
  <c r="E21" i="29"/>
  <c r="F30" i="10"/>
  <c r="E22" i="29"/>
  <c r="F51" i="10"/>
  <c r="E23" i="29"/>
  <c r="E24" i="29"/>
  <c r="E30" i="29"/>
  <c r="F15" i="20"/>
  <c r="H20" i="29"/>
  <c r="F19" i="20"/>
  <c r="H21" i="29"/>
  <c r="F52" i="20"/>
  <c r="H22" i="29"/>
  <c r="F55" i="20"/>
  <c r="H23" i="29"/>
  <c r="H30" i="29"/>
  <c r="J30" i="29"/>
  <c r="K29" i="29"/>
  <c r="K32" i="29"/>
  <c r="F24" i="10"/>
  <c r="E36" i="29"/>
  <c r="F42" i="10"/>
  <c r="E37" i="29"/>
  <c r="E40" i="29"/>
  <c r="F12" i="20"/>
  <c r="H36" i="29"/>
  <c r="H40" i="29"/>
  <c r="J40" i="29"/>
  <c r="K40" i="29"/>
  <c r="K43" i="29"/>
  <c r="K75" i="29"/>
  <c r="K44" i="29"/>
  <c r="K73" i="29"/>
  <c r="R52" i="29"/>
  <c r="V36" i="29"/>
  <c r="C56" i="29"/>
  <c r="C55" i="29"/>
  <c r="C54" i="29"/>
  <c r="C53" i="29"/>
  <c r="C52" i="29"/>
  <c r="D24" i="29"/>
  <c r="D23" i="29"/>
  <c r="D22" i="29"/>
  <c r="G23" i="29"/>
  <c r="G22" i="29"/>
  <c r="G21" i="29"/>
  <c r="G13" i="29"/>
  <c r="V28" i="29"/>
  <c r="U28" i="29"/>
  <c r="F23" i="29"/>
  <c r="F22" i="29"/>
  <c r="F21" i="29"/>
  <c r="F13" i="29"/>
  <c r="Q52" i="29"/>
  <c r="B58" i="29"/>
  <c r="B57" i="29"/>
  <c r="B56" i="29"/>
  <c r="B55" i="29"/>
  <c r="B54" i="29"/>
  <c r="B53" i="29"/>
  <c r="B52" i="29"/>
  <c r="D37" i="29"/>
  <c r="C37" i="29"/>
  <c r="S27" i="29"/>
  <c r="R27" i="29"/>
  <c r="C24" i="29"/>
  <c r="C23" i="29"/>
  <c r="C22" i="29"/>
  <c r="C14" i="29"/>
  <c r="D13" i="29"/>
  <c r="C13" i="29"/>
  <c r="F118" i="20"/>
  <c r="F116" i="20"/>
  <c r="F17" i="20"/>
  <c r="F22" i="20"/>
  <c r="F20" i="20"/>
  <c r="F25" i="20"/>
  <c r="F23" i="20"/>
  <c r="F28" i="20"/>
  <c r="F26" i="20"/>
  <c r="F31" i="20"/>
  <c r="F29" i="20"/>
  <c r="F34" i="20"/>
  <c r="F32" i="20"/>
  <c r="F37" i="20"/>
  <c r="F35" i="20"/>
  <c r="F40" i="20"/>
  <c r="F38" i="20"/>
  <c r="F41" i="20"/>
  <c r="F46" i="20"/>
  <c r="F44" i="20"/>
  <c r="F49" i="20"/>
  <c r="F47" i="20"/>
  <c r="F50" i="20"/>
  <c r="F53" i="20"/>
  <c r="F106" i="20"/>
  <c r="F104" i="20"/>
  <c r="F109" i="20"/>
  <c r="F107" i="20"/>
  <c r="F112" i="20"/>
  <c r="F110" i="20"/>
  <c r="F115" i="20"/>
  <c r="F113" i="20"/>
  <c r="F121" i="20"/>
  <c r="F119" i="20"/>
  <c r="F124" i="20"/>
  <c r="F122" i="20"/>
  <c r="F127" i="20"/>
  <c r="F125" i="20"/>
  <c r="F130" i="20"/>
  <c r="F128" i="20"/>
  <c r="F133" i="20"/>
  <c r="F131" i="20"/>
  <c r="F134" i="20"/>
  <c r="F92" i="10"/>
  <c r="F89" i="10"/>
  <c r="F86" i="10"/>
  <c r="F84" i="10"/>
  <c r="F41" i="10"/>
  <c r="F29" i="10"/>
  <c r="F32" i="10"/>
  <c r="F31" i="10"/>
  <c r="F34" i="10"/>
  <c r="F33" i="10"/>
  <c r="F99" i="10"/>
  <c r="F98" i="10"/>
  <c r="F97" i="10"/>
  <c r="F96" i="10"/>
  <c r="F107" i="10"/>
  <c r="F106" i="10"/>
  <c r="F116" i="10"/>
  <c r="F114" i="10"/>
  <c r="F117" i="10"/>
  <c r="F113" i="10"/>
  <c r="F111" i="10"/>
  <c r="F110" i="10"/>
  <c r="F108" i="10"/>
  <c r="F105" i="10"/>
  <c r="F103" i="10"/>
  <c r="F102" i="10"/>
  <c r="F100" i="10"/>
  <c r="F59" i="10"/>
  <c r="F57" i="10"/>
  <c r="F56" i="10"/>
  <c r="F54" i="10"/>
  <c r="F49" i="10"/>
  <c r="F48" i="10"/>
  <c r="F46" i="10"/>
  <c r="F43" i="10"/>
  <c r="F40" i="10"/>
  <c r="F38" i="10"/>
  <c r="F37" i="10"/>
  <c r="F35" i="10"/>
  <c r="F39" i="9"/>
  <c r="E43" i="28"/>
  <c r="E48" i="28"/>
  <c r="F13" i="19"/>
  <c r="H43" i="28"/>
  <c r="H48" i="28"/>
  <c r="J48" i="28"/>
  <c r="K48" i="28"/>
  <c r="F40" i="9"/>
  <c r="E49" i="28"/>
  <c r="F54" i="9"/>
  <c r="E50" i="28"/>
  <c r="E52" i="28"/>
  <c r="H52" i="28"/>
  <c r="J52" i="28"/>
  <c r="K52" i="28"/>
  <c r="F41" i="9"/>
  <c r="E53" i="28"/>
  <c r="E59" i="28"/>
  <c r="H59" i="28"/>
  <c r="J59" i="28"/>
  <c r="K59" i="28"/>
  <c r="F42" i="9"/>
  <c r="E60" i="28"/>
  <c r="E62" i="28"/>
  <c r="H62" i="28"/>
  <c r="J62" i="28"/>
  <c r="K62" i="28"/>
  <c r="F43" i="9"/>
  <c r="E63" i="28"/>
  <c r="F46" i="9"/>
  <c r="E64" i="28"/>
  <c r="E67" i="28"/>
  <c r="F36" i="19"/>
  <c r="H63" i="28"/>
  <c r="H67" i="28"/>
  <c r="J67" i="28"/>
  <c r="K67" i="28"/>
  <c r="K69" i="28"/>
  <c r="K70" i="28"/>
  <c r="F63" i="28"/>
  <c r="F43" i="28"/>
  <c r="C50" i="28"/>
  <c r="C64" i="28"/>
  <c r="C63" i="28"/>
  <c r="C60" i="28"/>
  <c r="C53" i="28"/>
  <c r="C49" i="28"/>
  <c r="C43" i="28"/>
  <c r="K85" i="28"/>
  <c r="C80" i="28"/>
  <c r="C79" i="28"/>
  <c r="C78" i="28"/>
  <c r="B81" i="28"/>
  <c r="B80" i="28"/>
  <c r="B79" i="28"/>
  <c r="B78" i="28"/>
  <c r="F44" i="19"/>
  <c r="H35" i="28"/>
  <c r="F35" i="28"/>
  <c r="F37" i="19"/>
  <c r="H34" i="28"/>
  <c r="F34" i="28"/>
  <c r="F32" i="19"/>
  <c r="H33" i="28"/>
  <c r="F33" i="28"/>
  <c r="F31" i="19"/>
  <c r="H25" i="28"/>
  <c r="F25" i="28"/>
  <c r="F27" i="19"/>
  <c r="H32" i="28"/>
  <c r="F32" i="28"/>
  <c r="F21" i="19"/>
  <c r="H31" i="28"/>
  <c r="F31" i="28"/>
  <c r="F41" i="19"/>
  <c r="H24" i="28"/>
  <c r="F24" i="28"/>
  <c r="F23" i="28"/>
  <c r="F28" i="19"/>
  <c r="H23" i="28"/>
  <c r="F23" i="19"/>
  <c r="H22" i="28"/>
  <c r="F22" i="28"/>
  <c r="F47" i="19"/>
  <c r="H17" i="28"/>
  <c r="F17" i="28"/>
  <c r="F33" i="19"/>
  <c r="H16" i="28"/>
  <c r="F16" i="28"/>
  <c r="H15" i="28"/>
  <c r="F15" i="28"/>
  <c r="F22" i="19"/>
  <c r="H14" i="28"/>
  <c r="F12" i="19"/>
  <c r="H13" i="28"/>
  <c r="H21" i="28"/>
  <c r="F14" i="28"/>
  <c r="F13" i="28"/>
  <c r="D31" i="28"/>
  <c r="F68" i="9"/>
  <c r="E35" i="28"/>
  <c r="D35" i="28"/>
  <c r="C35" i="28"/>
  <c r="F59" i="9"/>
  <c r="E34" i="28"/>
  <c r="D34" i="28"/>
  <c r="C34" i="28"/>
  <c r="F36" i="9"/>
  <c r="E33" i="28"/>
  <c r="D33" i="28"/>
  <c r="C33" i="28"/>
  <c r="F27" i="9"/>
  <c r="E32" i="28"/>
  <c r="D32" i="28"/>
  <c r="C32" i="28"/>
  <c r="F17" i="9"/>
  <c r="E31" i="28"/>
  <c r="C31" i="28"/>
  <c r="F63" i="9"/>
  <c r="E28" i="28"/>
  <c r="D28" i="28"/>
  <c r="C28" i="28"/>
  <c r="D27" i="28"/>
  <c r="F56" i="9"/>
  <c r="E27" i="28"/>
  <c r="C27" i="28"/>
  <c r="F50" i="9"/>
  <c r="E26" i="28"/>
  <c r="D26" i="28"/>
  <c r="C26" i="28"/>
  <c r="F26" i="9"/>
  <c r="E25" i="28"/>
  <c r="F22" i="9"/>
  <c r="E24" i="28"/>
  <c r="F19" i="9"/>
  <c r="E23" i="28"/>
  <c r="F14" i="9"/>
  <c r="E22" i="28"/>
  <c r="D25" i="28"/>
  <c r="C25" i="28"/>
  <c r="D24" i="28"/>
  <c r="C24" i="28"/>
  <c r="D23" i="28"/>
  <c r="C23" i="28"/>
  <c r="D22" i="28"/>
  <c r="C22" i="28"/>
  <c r="D19" i="28"/>
  <c r="F67" i="9"/>
  <c r="E19" i="28"/>
  <c r="C19" i="28"/>
  <c r="F60" i="9"/>
  <c r="E18" i="28"/>
  <c r="D18" i="28"/>
  <c r="C18" i="28"/>
  <c r="F51" i="9"/>
  <c r="E17" i="28"/>
  <c r="D17" i="28"/>
  <c r="C17" i="28"/>
  <c r="F35" i="9"/>
  <c r="E16" i="28"/>
  <c r="D16" i="28"/>
  <c r="C16" i="28"/>
  <c r="F30" i="9"/>
  <c r="E15" i="28"/>
  <c r="D15" i="28"/>
  <c r="C15" i="28"/>
  <c r="F18" i="9"/>
  <c r="E14" i="28"/>
  <c r="D14" i="28"/>
  <c r="C14" i="28"/>
  <c r="E13" i="28"/>
  <c r="D13" i="28"/>
  <c r="C13" i="28"/>
  <c r="F38" i="19"/>
  <c r="F29" i="19"/>
  <c r="F26" i="19"/>
  <c r="F24" i="19"/>
  <c r="F19" i="19"/>
  <c r="F18" i="19"/>
  <c r="F17" i="19"/>
  <c r="F14" i="19"/>
  <c r="F10" i="19"/>
  <c r="F34" i="19"/>
  <c r="F15" i="19"/>
  <c r="F39" i="19"/>
  <c r="F42" i="19"/>
  <c r="F45" i="19"/>
  <c r="F65" i="9"/>
  <c r="F57" i="9"/>
  <c r="F64" i="9"/>
  <c r="F61" i="9"/>
  <c r="F55" i="9"/>
  <c r="F52" i="9"/>
  <c r="F48" i="9"/>
  <c r="F47" i="9"/>
  <c r="F44" i="9"/>
  <c r="F37" i="9"/>
  <c r="F33" i="9"/>
  <c r="F32" i="9"/>
  <c r="F31" i="9"/>
  <c r="F28" i="9"/>
  <c r="F24" i="9"/>
  <c r="F23" i="9"/>
  <c r="F20" i="9"/>
  <c r="F15" i="9"/>
  <c r="F12" i="9"/>
  <c r="F13" i="9"/>
  <c r="F28" i="8"/>
  <c r="E37" i="28"/>
  <c r="H37" i="28"/>
  <c r="E21" i="28"/>
  <c r="F10" i="9"/>
  <c r="F199" i="5"/>
  <c r="E120" i="25"/>
  <c r="D121" i="25"/>
  <c r="F226" i="5"/>
  <c r="F224" i="5"/>
  <c r="E16" i="31"/>
  <c r="H16" i="31"/>
  <c r="J16" i="31"/>
  <c r="K15" i="31"/>
  <c r="E22" i="31"/>
  <c r="H22" i="31"/>
  <c r="J22" i="31"/>
  <c r="K21" i="31"/>
  <c r="F161" i="14"/>
  <c r="AL13" i="27"/>
  <c r="F172" i="14"/>
  <c r="AL14" i="27"/>
  <c r="AL18" i="27"/>
  <c r="F162" i="14"/>
  <c r="AL19" i="27"/>
  <c r="AL23" i="27"/>
  <c r="F173" i="14"/>
  <c r="AL24" i="27"/>
  <c r="AL30" i="27"/>
  <c r="F165" i="14"/>
  <c r="AL31" i="27"/>
  <c r="F170" i="14"/>
  <c r="AL32" i="27"/>
  <c r="AL36" i="27"/>
  <c r="F176" i="14"/>
  <c r="AL45" i="27"/>
  <c r="AL49" i="27"/>
  <c r="F164" i="14"/>
  <c r="AL50" i="27"/>
  <c r="F169" i="14"/>
  <c r="AL51" i="27"/>
  <c r="AL54" i="27"/>
  <c r="F178" i="6"/>
  <c r="AI50" i="27"/>
  <c r="AI54" i="27"/>
  <c r="F183" i="6"/>
  <c r="AI55" i="27"/>
  <c r="F188" i="6"/>
  <c r="AI56" i="27"/>
  <c r="AI60" i="27"/>
  <c r="F163" i="14"/>
  <c r="AL55" i="27"/>
  <c r="F167" i="14"/>
  <c r="AL56" i="27"/>
  <c r="F179" i="14"/>
  <c r="AL57" i="27"/>
  <c r="F182" i="14"/>
  <c r="AL58" i="27"/>
  <c r="AL60" i="27"/>
  <c r="F131" i="14"/>
  <c r="W55" i="27"/>
  <c r="F134" i="14"/>
  <c r="W56" i="27"/>
  <c r="W60" i="27"/>
  <c r="F106" i="6"/>
  <c r="T55" i="27"/>
  <c r="F110" i="6"/>
  <c r="T56" i="27"/>
  <c r="F136" i="6"/>
  <c r="T57" i="27"/>
  <c r="F139" i="6"/>
  <c r="T58" i="27"/>
  <c r="T60" i="27"/>
  <c r="F107" i="6"/>
  <c r="T50" i="27"/>
  <c r="F119" i="6"/>
  <c r="T51" i="27"/>
  <c r="F122" i="6"/>
  <c r="T52" i="27"/>
  <c r="T54" i="27"/>
  <c r="F128" i="14"/>
  <c r="W37" i="27"/>
  <c r="W43" i="27"/>
  <c r="F114" i="14"/>
  <c r="W31" i="27"/>
  <c r="F127" i="14"/>
  <c r="W32" i="27"/>
  <c r="W36" i="27"/>
  <c r="F100" i="6"/>
  <c r="T31" i="27"/>
  <c r="F103" i="6"/>
  <c r="T32" i="27"/>
  <c r="F113" i="6"/>
  <c r="T33" i="27"/>
  <c r="F118" i="6"/>
  <c r="T34" i="27"/>
  <c r="T36" i="27"/>
  <c r="H72" i="27"/>
  <c r="H69" i="27"/>
  <c r="F75" i="6"/>
  <c r="E70" i="27"/>
  <c r="E72" i="27"/>
  <c r="F13" i="6"/>
  <c r="E66" i="27"/>
  <c r="F43" i="6"/>
  <c r="E67" i="27"/>
  <c r="E69" i="27"/>
  <c r="F22" i="14"/>
  <c r="H55" i="27"/>
  <c r="F46" i="14"/>
  <c r="H56" i="27"/>
  <c r="F71" i="14"/>
  <c r="H57" i="27"/>
  <c r="F74" i="14"/>
  <c r="H58" i="27"/>
  <c r="H60" i="27"/>
  <c r="F20" i="6"/>
  <c r="E55" i="27"/>
  <c r="E36" i="6"/>
  <c r="F36" i="6"/>
  <c r="E56" i="27"/>
  <c r="F53" i="6"/>
  <c r="E57" i="27"/>
  <c r="F69" i="6"/>
  <c r="E58" i="27"/>
  <c r="E60" i="27"/>
  <c r="E35" i="6"/>
  <c r="F35" i="6"/>
  <c r="E50" i="27"/>
  <c r="F72" i="6"/>
  <c r="E51" i="27"/>
  <c r="E54" i="27"/>
  <c r="F15" i="14"/>
  <c r="H50" i="27"/>
  <c r="F43" i="14"/>
  <c r="H51" i="27"/>
  <c r="F77" i="14"/>
  <c r="H52" i="27"/>
  <c r="H54" i="27"/>
  <c r="F24" i="14"/>
  <c r="H45" i="27"/>
  <c r="F83" i="14"/>
  <c r="H46" i="27"/>
  <c r="H49" i="27"/>
  <c r="F12" i="6"/>
  <c r="E45" i="27"/>
  <c r="E34" i="6"/>
  <c r="F34" i="6"/>
  <c r="E46" i="27"/>
  <c r="F42" i="6"/>
  <c r="E47" i="27"/>
  <c r="E49" i="27"/>
  <c r="F23" i="6"/>
  <c r="E37" i="27"/>
  <c r="E33" i="6"/>
  <c r="F33" i="6"/>
  <c r="E38" i="27"/>
  <c r="E43" i="27"/>
  <c r="F12" i="14"/>
  <c r="H37" i="27"/>
  <c r="F29" i="14"/>
  <c r="H38" i="27"/>
  <c r="F56" i="14"/>
  <c r="H39" i="27"/>
  <c r="F84" i="14"/>
  <c r="H40" i="27"/>
  <c r="F87" i="14"/>
  <c r="H41" i="27"/>
  <c r="H43" i="27"/>
  <c r="F32" i="14"/>
  <c r="H31" i="27"/>
  <c r="F49" i="14"/>
  <c r="H32" i="27"/>
  <c r="H36" i="27"/>
  <c r="E32" i="6"/>
  <c r="F32" i="6"/>
  <c r="E31" i="27"/>
  <c r="F46" i="6"/>
  <c r="E32" i="27"/>
  <c r="F63" i="6"/>
  <c r="E33" i="27"/>
  <c r="F66" i="6"/>
  <c r="E34" i="27"/>
  <c r="E36" i="27"/>
  <c r="F19" i="14"/>
  <c r="H24" i="27"/>
  <c r="F36" i="14"/>
  <c r="H25" i="27"/>
  <c r="F40" i="14"/>
  <c r="H26" i="27"/>
  <c r="F64" i="14"/>
  <c r="H27" i="27"/>
  <c r="H30" i="27"/>
  <c r="F17" i="6"/>
  <c r="E24" i="27"/>
  <c r="E31" i="6"/>
  <c r="F31" i="6"/>
  <c r="E25" i="27"/>
  <c r="F39" i="6"/>
  <c r="F37" i="6"/>
  <c r="E26" i="27"/>
  <c r="F49" i="6"/>
  <c r="E27" i="27"/>
  <c r="F56" i="6"/>
  <c r="E28" i="27"/>
  <c r="E30" i="27"/>
  <c r="E30" i="6"/>
  <c r="F30" i="6"/>
  <c r="E19" i="27"/>
  <c r="F57" i="6"/>
  <c r="E20" i="27"/>
  <c r="E21" i="27"/>
  <c r="E23" i="27"/>
  <c r="F52" i="14"/>
  <c r="H19" i="27"/>
  <c r="H23" i="27"/>
  <c r="F18" i="14"/>
  <c r="H13" i="27"/>
  <c r="F35" i="14"/>
  <c r="H14" i="27"/>
  <c r="F39" i="14"/>
  <c r="H15" i="27"/>
  <c r="F63" i="14"/>
  <c r="H16" i="27"/>
  <c r="H18" i="27"/>
  <c r="F16" i="6"/>
  <c r="E13" i="27"/>
  <c r="E29" i="6"/>
  <c r="F29" i="6"/>
  <c r="E14" i="27"/>
  <c r="F50" i="6"/>
  <c r="E15" i="27"/>
  <c r="E18" i="27"/>
  <c r="F261" i="5"/>
  <c r="T150" i="25"/>
  <c r="F282" i="5"/>
  <c r="T151" i="25"/>
  <c r="F284" i="5"/>
  <c r="T152" i="25"/>
  <c r="F287" i="5"/>
  <c r="T153" i="25"/>
  <c r="F303" i="5"/>
  <c r="T154" i="25"/>
  <c r="F305" i="5"/>
  <c r="T155" i="25"/>
  <c r="T159" i="25"/>
  <c r="F223" i="15"/>
  <c r="W150" i="25"/>
  <c r="F236" i="15"/>
  <c r="W151" i="25"/>
  <c r="F254" i="15"/>
  <c r="W152" i="25"/>
  <c r="F257" i="15"/>
  <c r="W153" i="25"/>
  <c r="F264" i="15"/>
  <c r="W154" i="25"/>
  <c r="F270" i="15"/>
  <c r="W155" i="25"/>
  <c r="W159" i="25"/>
  <c r="F259" i="15"/>
  <c r="W144" i="25"/>
  <c r="F274" i="15"/>
  <c r="W145" i="25"/>
  <c r="W149" i="25"/>
  <c r="F292" i="5"/>
  <c r="T127" i="25"/>
  <c r="F297" i="5"/>
  <c r="T128" i="25"/>
  <c r="T135" i="25"/>
  <c r="F267" i="15"/>
  <c r="W127" i="25"/>
  <c r="F273" i="15"/>
  <c r="W128" i="25"/>
  <c r="W135" i="25"/>
  <c r="F257" i="5"/>
  <c r="T97" i="25"/>
  <c r="F274" i="5"/>
  <c r="F273" i="5"/>
  <c r="T98" i="25"/>
  <c r="F276" i="5"/>
  <c r="T99" i="25"/>
  <c r="F279" i="5"/>
  <c r="T100" i="25"/>
  <c r="F291" i="5"/>
  <c r="T101" i="25"/>
  <c r="T108" i="25"/>
  <c r="F239" i="15"/>
  <c r="W97" i="25"/>
  <c r="F244" i="15"/>
  <c r="W98" i="25"/>
  <c r="F247" i="15"/>
  <c r="W99" i="25"/>
  <c r="F249" i="15"/>
  <c r="W100" i="25"/>
  <c r="F252" i="15"/>
  <c r="W101" i="25"/>
  <c r="W108" i="25"/>
  <c r="F267" i="5"/>
  <c r="T46" i="25"/>
  <c r="T52" i="25"/>
  <c r="F217" i="15"/>
  <c r="W46" i="25"/>
  <c r="F233" i="15"/>
  <c r="W47" i="25"/>
  <c r="F265" i="15"/>
  <c r="W48" i="25"/>
  <c r="F276" i="15"/>
  <c r="W49" i="25"/>
  <c r="W52" i="25"/>
  <c r="F263" i="5"/>
  <c r="T22" i="25"/>
  <c r="F268" i="5"/>
  <c r="T23" i="25"/>
  <c r="T32" i="25"/>
  <c r="T13" i="25"/>
  <c r="T21" i="25"/>
  <c r="F529" i="7"/>
  <c r="AI268" i="24"/>
  <c r="F536" i="7"/>
  <c r="AI269" i="24"/>
  <c r="AI274" i="24"/>
  <c r="F593" i="13"/>
  <c r="AL268" i="24"/>
  <c r="F598" i="13"/>
  <c r="AL269" i="24"/>
  <c r="F603" i="13"/>
  <c r="AL270" i="24"/>
  <c r="F607" i="13"/>
  <c r="AL271" i="24"/>
  <c r="AL274" i="24"/>
  <c r="F534" i="7"/>
  <c r="AI259" i="24"/>
  <c r="AI267" i="24"/>
  <c r="F596" i="13"/>
  <c r="AL259" i="24"/>
  <c r="F600" i="13"/>
  <c r="AL260" i="24"/>
  <c r="AL267" i="24"/>
  <c r="F595" i="13"/>
  <c r="AL250" i="24"/>
  <c r="F599" i="13"/>
  <c r="AL251" i="24"/>
  <c r="AL258" i="24"/>
  <c r="F531" i="7"/>
  <c r="AI250" i="24"/>
  <c r="AI258" i="24"/>
  <c r="F594" i="13"/>
  <c r="AL42" i="24"/>
  <c r="AL43" i="24"/>
  <c r="AL50" i="24"/>
  <c r="F533" i="7"/>
  <c r="AI42" i="24"/>
  <c r="AI50" i="24"/>
  <c r="F486" i="7"/>
  <c r="T268" i="24"/>
  <c r="F490" i="7"/>
  <c r="T269" i="24"/>
  <c r="F497" i="7"/>
  <c r="T270" i="24"/>
  <c r="F504" i="7"/>
  <c r="T271" i="24"/>
  <c r="F511" i="7"/>
  <c r="T272" i="24"/>
  <c r="F520" i="7"/>
  <c r="T273" i="24"/>
  <c r="T274" i="24"/>
  <c r="F550" i="13"/>
  <c r="W268" i="24"/>
  <c r="F555" i="13"/>
  <c r="W269" i="24"/>
  <c r="F557" i="13"/>
  <c r="W270" i="24"/>
  <c r="F562" i="13"/>
  <c r="W271" i="24"/>
  <c r="F567" i="13"/>
  <c r="W272" i="24"/>
  <c r="E578" i="13"/>
  <c r="F578" i="13"/>
  <c r="W273" i="24"/>
  <c r="W274" i="24"/>
  <c r="T259" i="24"/>
  <c r="F495" i="7"/>
  <c r="T260" i="24"/>
  <c r="F502" i="7"/>
  <c r="T261" i="24"/>
  <c r="F509" i="7"/>
  <c r="T262" i="24"/>
  <c r="F516" i="7"/>
  <c r="T263" i="24"/>
  <c r="T267" i="24"/>
  <c r="F559" i="13"/>
  <c r="W259" i="24"/>
  <c r="F564" i="13"/>
  <c r="W260" i="24"/>
  <c r="F569" i="13"/>
  <c r="W261" i="24"/>
  <c r="W267" i="24"/>
  <c r="F475" i="7"/>
  <c r="T250" i="24"/>
  <c r="F482" i="7"/>
  <c r="T251" i="24"/>
  <c r="F492" i="7"/>
  <c r="T252" i="24"/>
  <c r="F499" i="7"/>
  <c r="T253" i="24"/>
  <c r="F506" i="7"/>
  <c r="T254" i="24"/>
  <c r="F513" i="7"/>
  <c r="T255" i="24"/>
  <c r="F518" i="7"/>
  <c r="T256" i="24"/>
  <c r="E523" i="7"/>
  <c r="F523" i="7"/>
  <c r="T257" i="24"/>
  <c r="T258" i="24"/>
  <c r="F558" i="13"/>
  <c r="W250" i="24"/>
  <c r="F563" i="13"/>
  <c r="W251" i="24"/>
  <c r="F568" i="13"/>
  <c r="W252" i="24"/>
  <c r="F572" i="13"/>
  <c r="W253" i="24"/>
  <c r="E574" i="13"/>
  <c r="F574" i="13"/>
  <c r="W254" i="24"/>
  <c r="E584" i="13"/>
  <c r="F584" i="13"/>
  <c r="W255" i="24"/>
  <c r="W258" i="24"/>
  <c r="F448" i="7"/>
  <c r="T230" i="24"/>
  <c r="F456" i="7"/>
  <c r="T231" i="24"/>
  <c r="F458" i="7"/>
  <c r="T232" i="24"/>
  <c r="E467" i="7"/>
  <c r="F467" i="7"/>
  <c r="T233" i="24"/>
  <c r="T236" i="24"/>
  <c r="F521" i="13"/>
  <c r="W230" i="24"/>
  <c r="F526" i="13"/>
  <c r="W231" i="24"/>
  <c r="F532" i="13"/>
  <c r="W232" i="24"/>
  <c r="F534" i="13"/>
  <c r="W233" i="24"/>
  <c r="E540" i="13"/>
  <c r="F540" i="13"/>
  <c r="W234" i="24"/>
  <c r="W236" i="24"/>
  <c r="F547" i="13"/>
  <c r="W206" i="24"/>
  <c r="F553" i="13"/>
  <c r="W207" i="24"/>
  <c r="W212" i="24"/>
  <c r="F476" i="7"/>
  <c r="T213" i="24"/>
  <c r="F493" i="7"/>
  <c r="T214" i="24"/>
  <c r="F500" i="7"/>
  <c r="T215" i="24"/>
  <c r="F507" i="7"/>
  <c r="T216" i="24"/>
  <c r="F514" i="7"/>
  <c r="T217" i="24"/>
  <c r="T219" i="24"/>
  <c r="F474" i="7"/>
  <c r="T206" i="24"/>
  <c r="F484" i="7"/>
  <c r="T207" i="24"/>
  <c r="F491" i="7"/>
  <c r="T208" i="24"/>
  <c r="F498" i="7"/>
  <c r="T209" i="24"/>
  <c r="F505" i="7"/>
  <c r="T210" i="24"/>
  <c r="F512" i="7"/>
  <c r="T211" i="24"/>
  <c r="T212" i="24"/>
  <c r="F454" i="7"/>
  <c r="T118" i="24"/>
  <c r="F460" i="7"/>
  <c r="T119" i="24"/>
  <c r="E464" i="7"/>
  <c r="F464" i="7"/>
  <c r="T120" i="24"/>
  <c r="T124" i="24"/>
  <c r="F524" i="13"/>
  <c r="W118" i="24"/>
  <c r="F530" i="13"/>
  <c r="W119" i="24"/>
  <c r="F536" i="13"/>
  <c r="W120" i="24"/>
  <c r="F538" i="13"/>
  <c r="W121" i="24"/>
  <c r="E541" i="13"/>
  <c r="F541" i="13"/>
  <c r="W122" i="24"/>
  <c r="W124" i="24"/>
  <c r="E542" i="13"/>
  <c r="F542" i="13"/>
  <c r="W110" i="24"/>
  <c r="W117" i="24"/>
  <c r="F462" i="7"/>
  <c r="T110" i="24"/>
  <c r="E465" i="7"/>
  <c r="F465" i="7"/>
  <c r="T111" i="24"/>
  <c r="T117" i="24"/>
  <c r="F450" i="7"/>
  <c r="T104" i="24"/>
  <c r="F452" i="7"/>
  <c r="T105" i="24"/>
  <c r="E469" i="7"/>
  <c r="F469" i="7"/>
  <c r="T106" i="24"/>
  <c r="T109" i="24"/>
  <c r="F528" i="13"/>
  <c r="W104" i="24"/>
  <c r="W109" i="24"/>
  <c r="F560" i="13"/>
  <c r="W42" i="24"/>
  <c r="F565" i="13"/>
  <c r="W43" i="24"/>
  <c r="F570" i="13"/>
  <c r="W44" i="24"/>
  <c r="W50" i="24"/>
  <c r="F478" i="7"/>
  <c r="T42" i="24"/>
  <c r="F494" i="7"/>
  <c r="T43" i="24"/>
  <c r="F501" i="7"/>
  <c r="T44" i="24"/>
  <c r="F508" i="7"/>
  <c r="T45" i="24"/>
  <c r="F515" i="7"/>
  <c r="T46" i="24"/>
  <c r="F521" i="7"/>
  <c r="T47" i="24"/>
  <c r="T50" i="24"/>
  <c r="E580" i="13"/>
  <c r="F580" i="13"/>
  <c r="W20" i="24"/>
  <c r="E582" i="13"/>
  <c r="F582" i="13"/>
  <c r="W21" i="24"/>
  <c r="W30" i="24"/>
  <c r="F480" i="7"/>
  <c r="T20" i="24"/>
  <c r="E525" i="7"/>
  <c r="F525" i="7"/>
  <c r="T21" i="24"/>
  <c r="T30" i="24"/>
  <c r="F417" i="13"/>
  <c r="H313" i="24"/>
  <c r="F446" i="13"/>
  <c r="H314" i="24"/>
  <c r="F450" i="13"/>
  <c r="H315" i="24"/>
  <c r="F460" i="13"/>
  <c r="H316" i="24"/>
  <c r="H318" i="24"/>
  <c r="F511" i="13"/>
  <c r="H309" i="24"/>
  <c r="E514" i="13"/>
  <c r="F514" i="13"/>
  <c r="H310" i="24"/>
  <c r="H312" i="24"/>
  <c r="F41" i="13"/>
  <c r="H306" i="24"/>
  <c r="H308" i="24"/>
  <c r="F30" i="13"/>
  <c r="H303" i="24"/>
  <c r="H305" i="24"/>
  <c r="F29" i="13"/>
  <c r="H300" i="24"/>
  <c r="H302" i="24"/>
  <c r="F21" i="13"/>
  <c r="H297" i="24"/>
  <c r="H299" i="24"/>
  <c r="F245" i="13"/>
  <c r="H290" i="24"/>
  <c r="F249" i="13"/>
  <c r="H291" i="24"/>
  <c r="F253" i="13"/>
  <c r="H292" i="24"/>
  <c r="F273" i="13"/>
  <c r="H293" i="24"/>
  <c r="F286" i="13"/>
  <c r="H294" i="24"/>
  <c r="H296" i="24"/>
  <c r="F186" i="7"/>
  <c r="E290" i="24"/>
  <c r="F194" i="7"/>
  <c r="E291" i="24"/>
  <c r="F205" i="7"/>
  <c r="E292" i="24"/>
  <c r="E225" i="7"/>
  <c r="F225" i="7"/>
  <c r="E293" i="24"/>
  <c r="E296" i="24"/>
  <c r="F210" i="7"/>
  <c r="E286" i="24"/>
  <c r="E289" i="24"/>
  <c r="F263" i="13"/>
  <c r="H286" i="24"/>
  <c r="F276" i="13"/>
  <c r="H287" i="24"/>
  <c r="H289" i="24"/>
  <c r="F248" i="13"/>
  <c r="H280" i="24"/>
  <c r="F252" i="13"/>
  <c r="H281" i="24"/>
  <c r="F272" i="13"/>
  <c r="H282" i="24"/>
  <c r="F285" i="13"/>
  <c r="H283" i="24"/>
  <c r="H285" i="24"/>
  <c r="F193" i="7"/>
  <c r="E280" i="24"/>
  <c r="F206" i="7"/>
  <c r="E281" i="24"/>
  <c r="E222" i="7"/>
  <c r="F222" i="7"/>
  <c r="E282" i="24"/>
  <c r="E226" i="7"/>
  <c r="F226" i="7"/>
  <c r="E283" i="24"/>
  <c r="E285" i="24"/>
  <c r="F46" i="13"/>
  <c r="H268" i="24"/>
  <c r="F107" i="13"/>
  <c r="H269" i="24"/>
  <c r="F110" i="13"/>
  <c r="H270" i="24"/>
  <c r="F136" i="13"/>
  <c r="H271" i="24"/>
  <c r="H274" i="24"/>
  <c r="F84" i="7"/>
  <c r="E268" i="24"/>
  <c r="F136" i="7"/>
  <c r="E269" i="24"/>
  <c r="F160" i="7"/>
  <c r="E270" i="24"/>
  <c r="E110" i="7"/>
  <c r="F110" i="7"/>
  <c r="E271" i="24"/>
  <c r="E274" i="24"/>
  <c r="F18" i="13"/>
  <c r="H259" i="24"/>
  <c r="F54" i="13"/>
  <c r="H260" i="24"/>
  <c r="E115" i="13"/>
  <c r="F115" i="13"/>
  <c r="H261" i="24"/>
  <c r="F137" i="13"/>
  <c r="H262" i="24"/>
  <c r="E150" i="13"/>
  <c r="F150" i="13"/>
  <c r="H263" i="24"/>
  <c r="F179" i="13"/>
  <c r="H264" i="24"/>
  <c r="F506" i="13"/>
  <c r="H265" i="24"/>
  <c r="H267" i="24"/>
  <c r="F96" i="7"/>
  <c r="E259" i="24"/>
  <c r="F124" i="7"/>
  <c r="E260" i="24"/>
  <c r="F132" i="7"/>
  <c r="E261" i="24"/>
  <c r="F165" i="7"/>
  <c r="E262" i="24"/>
  <c r="E267" i="24"/>
  <c r="F35" i="13"/>
  <c r="H250" i="24"/>
  <c r="F53" i="13"/>
  <c r="H251" i="24"/>
  <c r="F134" i="13"/>
  <c r="H252" i="24"/>
  <c r="F212" i="13"/>
  <c r="H253" i="24"/>
  <c r="F505" i="13"/>
  <c r="H254" i="24"/>
  <c r="H258" i="24"/>
  <c r="F103" i="7"/>
  <c r="E250" i="24"/>
  <c r="F120" i="7"/>
  <c r="E251" i="24"/>
  <c r="F146" i="7"/>
  <c r="E252" i="24"/>
  <c r="F158" i="7"/>
  <c r="E253" i="24"/>
  <c r="F442" i="7"/>
  <c r="E254" i="24"/>
  <c r="E108" i="7"/>
  <c r="F108" i="7"/>
  <c r="E255" i="24"/>
  <c r="E258" i="24"/>
  <c r="F17" i="7"/>
  <c r="E230" i="24"/>
  <c r="F248" i="7"/>
  <c r="E231" i="24"/>
  <c r="F269" i="7"/>
  <c r="E232" i="24"/>
  <c r="F286" i="7"/>
  <c r="E233" i="24"/>
  <c r="E236" i="24"/>
  <c r="F309" i="13"/>
  <c r="H230" i="24"/>
  <c r="F350" i="13"/>
  <c r="H231" i="24"/>
  <c r="F356" i="13"/>
  <c r="H232" i="24"/>
  <c r="F369" i="13"/>
  <c r="H233" i="24"/>
  <c r="E377" i="13"/>
  <c r="F377" i="13"/>
  <c r="H234" i="24"/>
  <c r="H236" i="24"/>
  <c r="F18" i="7"/>
  <c r="E237" i="24"/>
  <c r="F250" i="7"/>
  <c r="E238" i="24"/>
  <c r="E242" i="24"/>
  <c r="F312" i="13"/>
  <c r="H237" i="24"/>
  <c r="F352" i="13"/>
  <c r="H238" i="24"/>
  <c r="F363" i="13"/>
  <c r="H239" i="24"/>
  <c r="F371" i="13"/>
  <c r="H240" i="24"/>
  <c r="H242" i="24"/>
  <c r="F21" i="7"/>
  <c r="E213" i="24"/>
  <c r="F85" i="7"/>
  <c r="E214" i="24"/>
  <c r="F138" i="7"/>
  <c r="E215" i="24"/>
  <c r="F163" i="7"/>
  <c r="E216" i="24"/>
  <c r="E150" i="7"/>
  <c r="F150" i="7"/>
  <c r="E217" i="24"/>
  <c r="E219" i="24"/>
  <c r="F47" i="13"/>
  <c r="H213" i="24"/>
  <c r="E156" i="13"/>
  <c r="F156" i="13"/>
  <c r="H214" i="24"/>
  <c r="F209" i="13"/>
  <c r="H215" i="24"/>
  <c r="H219" i="24"/>
  <c r="F97" i="13"/>
  <c r="H221" i="24"/>
  <c r="F313" i="13"/>
  <c r="H222" i="24"/>
  <c r="F353" i="13"/>
  <c r="H223" i="24"/>
  <c r="F372" i="13"/>
  <c r="H224" i="24"/>
  <c r="H228" i="24"/>
  <c r="F13" i="7"/>
  <c r="E221" i="24"/>
  <c r="F251" i="7"/>
  <c r="E222" i="24"/>
  <c r="F275" i="7"/>
  <c r="E223" i="24"/>
  <c r="F279" i="7"/>
  <c r="E224" i="24"/>
  <c r="F427" i="7"/>
  <c r="E225" i="24"/>
  <c r="F440" i="7"/>
  <c r="E226" i="24"/>
  <c r="E228" i="24"/>
  <c r="F58" i="13"/>
  <c r="H206" i="24"/>
  <c r="E121" i="13"/>
  <c r="F121" i="13"/>
  <c r="H207" i="24"/>
  <c r="F502" i="13"/>
  <c r="H208" i="24"/>
  <c r="H212" i="24"/>
  <c r="F23" i="7"/>
  <c r="E206" i="24"/>
  <c r="F164" i="7"/>
  <c r="E207" i="24"/>
  <c r="E212" i="24"/>
  <c r="F37" i="13"/>
  <c r="H196" i="24"/>
  <c r="F387" i="13"/>
  <c r="H197" i="24"/>
  <c r="E396" i="13"/>
  <c r="F396" i="13"/>
  <c r="H198" i="24"/>
  <c r="F410" i="13"/>
  <c r="H199" i="24"/>
  <c r="F416" i="13"/>
  <c r="H200" i="24"/>
  <c r="F459" i="13"/>
  <c r="H201" i="24"/>
  <c r="F488" i="13"/>
  <c r="H202" i="24"/>
  <c r="H204" i="24"/>
  <c r="F296" i="7"/>
  <c r="E196" i="24"/>
  <c r="F341" i="7"/>
  <c r="E197" i="24"/>
  <c r="F409" i="7"/>
  <c r="E198" i="24"/>
  <c r="F418" i="7"/>
  <c r="E199" i="24"/>
  <c r="E204" i="24"/>
  <c r="F325" i="7"/>
  <c r="E189" i="24"/>
  <c r="F332" i="7"/>
  <c r="E190" i="24"/>
  <c r="F401" i="7"/>
  <c r="E191" i="24"/>
  <c r="F408" i="7"/>
  <c r="E192" i="24"/>
  <c r="F421" i="7"/>
  <c r="E193" i="24"/>
  <c r="E195" i="24"/>
  <c r="F477" i="13"/>
  <c r="H189" i="24"/>
  <c r="H195" i="24"/>
  <c r="F385" i="13"/>
  <c r="H180" i="24"/>
  <c r="E395" i="13"/>
  <c r="F395" i="13"/>
  <c r="H181" i="24"/>
  <c r="F402" i="13"/>
  <c r="H182" i="24"/>
  <c r="F406" i="13"/>
  <c r="H183" i="24"/>
  <c r="F414" i="13"/>
  <c r="H184" i="24"/>
  <c r="F457" i="13"/>
  <c r="H185" i="24"/>
  <c r="F491" i="13"/>
  <c r="H186" i="24"/>
  <c r="H188" i="24"/>
  <c r="F19" i="7"/>
  <c r="E180" i="24"/>
  <c r="F293" i="7"/>
  <c r="E181" i="24"/>
  <c r="F410" i="7"/>
  <c r="E182" i="24"/>
  <c r="F412" i="7"/>
  <c r="E183" i="24"/>
  <c r="F414" i="7"/>
  <c r="E184" i="24"/>
  <c r="F416" i="7"/>
  <c r="E185" i="24"/>
  <c r="F419" i="7"/>
  <c r="E186" i="24"/>
  <c r="E188" i="24"/>
  <c r="F338" i="7"/>
  <c r="E174" i="24"/>
  <c r="F376" i="7"/>
  <c r="E175" i="24"/>
  <c r="F385" i="7"/>
  <c r="E176" i="24"/>
  <c r="F391" i="7"/>
  <c r="E177" i="24"/>
  <c r="E179" i="24"/>
  <c r="F472" i="13"/>
  <c r="H174" i="24"/>
  <c r="H179" i="24"/>
  <c r="F36" i="13"/>
  <c r="H163" i="24"/>
  <c r="F386" i="13"/>
  <c r="H164" i="24"/>
  <c r="F391" i="13"/>
  <c r="H165" i="24"/>
  <c r="E394" i="13"/>
  <c r="F394" i="13"/>
  <c r="H166" i="24"/>
  <c r="F400" i="13"/>
  <c r="H167" i="24"/>
  <c r="F411" i="13"/>
  <c r="H168" i="24"/>
  <c r="F415" i="13"/>
  <c r="H169" i="24"/>
  <c r="F458" i="13"/>
  <c r="H170" i="24"/>
  <c r="H171" i="24"/>
  <c r="H173" i="24"/>
  <c r="F295" i="7"/>
  <c r="E163" i="24"/>
  <c r="F326" i="7"/>
  <c r="E164" i="24"/>
  <c r="F331" i="7"/>
  <c r="E165" i="24"/>
  <c r="F382" i="7"/>
  <c r="E166" i="24"/>
  <c r="F389" i="7"/>
  <c r="E167" i="24"/>
  <c r="E173" i="24"/>
  <c r="F294" i="7"/>
  <c r="E157" i="24"/>
  <c r="F383" i="7"/>
  <c r="E158" i="24"/>
  <c r="F387" i="7"/>
  <c r="E159" i="24"/>
  <c r="E162" i="24"/>
  <c r="F388" i="13"/>
  <c r="H157" i="24"/>
  <c r="F405" i="13"/>
  <c r="H158" i="24"/>
  <c r="F466" i="13"/>
  <c r="H159" i="24"/>
  <c r="F469" i="13"/>
  <c r="H160" i="24"/>
  <c r="H162" i="24"/>
  <c r="E397" i="13"/>
  <c r="F397" i="13"/>
  <c r="H152" i="24"/>
  <c r="F454" i="13"/>
  <c r="H153" i="24"/>
  <c r="H156" i="24"/>
  <c r="F328" i="7"/>
  <c r="E152" i="24"/>
  <c r="F372" i="7"/>
  <c r="E153" i="24"/>
  <c r="F335" i="7"/>
  <c r="E154" i="24"/>
  <c r="E156" i="24"/>
  <c r="F292" i="7"/>
  <c r="E142" i="24"/>
  <c r="F324" i="7"/>
  <c r="E143" i="24"/>
  <c r="F330" i="7"/>
  <c r="E144" i="24"/>
  <c r="F368" i="7"/>
  <c r="E145" i="24"/>
  <c r="E151" i="24"/>
  <c r="F60" i="13"/>
  <c r="H142" i="24"/>
  <c r="F384" i="13"/>
  <c r="H143" i="24"/>
  <c r="F401" i="13"/>
  <c r="H144" i="24"/>
  <c r="F407" i="13"/>
  <c r="H145" i="24"/>
  <c r="F413" i="13"/>
  <c r="H146" i="24"/>
  <c r="F443" i="13"/>
  <c r="H147" i="24"/>
  <c r="F456" i="13"/>
  <c r="H148" i="24"/>
  <c r="F503" i="13"/>
  <c r="H149" i="24"/>
  <c r="H151" i="24"/>
  <c r="F59" i="13"/>
  <c r="H132" i="24"/>
  <c r="F96" i="13"/>
  <c r="H133" i="24"/>
  <c r="E398" i="13"/>
  <c r="F398" i="13"/>
  <c r="H134" i="24"/>
  <c r="F409" i="13"/>
  <c r="H135" i="24"/>
  <c r="F449" i="13"/>
  <c r="H136" i="24"/>
  <c r="F498" i="13"/>
  <c r="H137" i="24"/>
  <c r="E513" i="13"/>
  <c r="F513" i="13"/>
  <c r="H138" i="24"/>
  <c r="F517" i="13"/>
  <c r="H139" i="24"/>
  <c r="H141" i="24"/>
  <c r="F356" i="7"/>
  <c r="E132" i="24"/>
  <c r="F365" i="7"/>
  <c r="E133" i="24"/>
  <c r="F370" i="7"/>
  <c r="E134" i="24"/>
  <c r="F430" i="7"/>
  <c r="E135" i="24"/>
  <c r="F434" i="7"/>
  <c r="E136" i="24"/>
  <c r="F437" i="7"/>
  <c r="E137" i="24"/>
  <c r="F444" i="7"/>
  <c r="E138" i="24"/>
  <c r="E141" i="24"/>
  <c r="F353" i="7"/>
  <c r="E126" i="24"/>
  <c r="F360" i="7"/>
  <c r="E127" i="24"/>
  <c r="E131" i="24"/>
  <c r="F404" i="13"/>
  <c r="H126" i="24"/>
  <c r="F434" i="13"/>
  <c r="H127" i="24"/>
  <c r="F439" i="13"/>
  <c r="H128" i="24"/>
  <c r="F453" i="13"/>
  <c r="H129" i="24"/>
  <c r="H131" i="24"/>
  <c r="F32" i="13"/>
  <c r="H118" i="24"/>
  <c r="F308" i="13"/>
  <c r="H119" i="24"/>
  <c r="F348" i="13"/>
  <c r="H120" i="24"/>
  <c r="F358" i="13"/>
  <c r="H121" i="24"/>
  <c r="F367" i="13"/>
  <c r="H122" i="24"/>
  <c r="H124" i="24"/>
  <c r="F16" i="7"/>
  <c r="E118" i="24"/>
  <c r="F247" i="7"/>
  <c r="E119" i="24"/>
  <c r="F263" i="7"/>
  <c r="E120" i="24"/>
  <c r="E124" i="24"/>
  <c r="F15" i="7"/>
  <c r="E110" i="24"/>
  <c r="F249" i="7"/>
  <c r="E111" i="24"/>
  <c r="F273" i="7"/>
  <c r="E112" i="24"/>
  <c r="F271" i="7"/>
  <c r="E113" i="24"/>
  <c r="E283" i="7"/>
  <c r="F283" i="7"/>
  <c r="E114" i="24"/>
  <c r="E117" i="24"/>
  <c r="F31" i="13"/>
  <c r="H110" i="24"/>
  <c r="F311" i="13"/>
  <c r="H111" i="24"/>
  <c r="F351" i="13"/>
  <c r="H112" i="24"/>
  <c r="F360" i="13"/>
  <c r="H113" i="24"/>
  <c r="F370" i="13"/>
  <c r="H114" i="24"/>
  <c r="E379" i="13"/>
  <c r="F379" i="13"/>
  <c r="H115" i="24"/>
  <c r="H117" i="24"/>
  <c r="F310" i="13"/>
  <c r="H104" i="24"/>
  <c r="F349" i="13"/>
  <c r="H105" i="24"/>
  <c r="F368" i="13"/>
  <c r="H106" i="24"/>
  <c r="E375" i="13"/>
  <c r="F375" i="13"/>
  <c r="H107" i="24"/>
  <c r="H109" i="24"/>
  <c r="F14" i="7"/>
  <c r="E104" i="24"/>
  <c r="F246" i="7"/>
  <c r="E105" i="24"/>
  <c r="F265" i="7"/>
  <c r="E106" i="24"/>
  <c r="E282" i="7"/>
  <c r="F282" i="7"/>
  <c r="E107" i="24"/>
  <c r="E109" i="24"/>
  <c r="F20" i="7"/>
  <c r="E97" i="24"/>
  <c r="F233" i="7"/>
  <c r="E98" i="24"/>
  <c r="F238" i="7"/>
  <c r="E99" i="24"/>
  <c r="F242" i="7"/>
  <c r="E100" i="24"/>
  <c r="E102" i="24"/>
  <c r="F26" i="13"/>
  <c r="H89" i="24"/>
  <c r="F291" i="13"/>
  <c r="H90" i="24"/>
  <c r="F294" i="13"/>
  <c r="H91" i="24"/>
  <c r="F296" i="13"/>
  <c r="H92" i="24"/>
  <c r="F301" i="13"/>
  <c r="H93" i="24"/>
  <c r="F304" i="13"/>
  <c r="H94" i="24"/>
  <c r="H96" i="24"/>
  <c r="F22" i="7"/>
  <c r="E89" i="24"/>
  <c r="F230" i="7"/>
  <c r="E90" i="24"/>
  <c r="F232" i="7"/>
  <c r="E91" i="24"/>
  <c r="F235" i="7"/>
  <c r="E92" i="24"/>
  <c r="F237" i="7"/>
  <c r="E93" i="24"/>
  <c r="F241" i="7"/>
  <c r="E94" i="24"/>
  <c r="E96" i="24"/>
  <c r="F179" i="7"/>
  <c r="E83" i="24"/>
  <c r="F197" i="7"/>
  <c r="E84" i="24"/>
  <c r="E219" i="7"/>
  <c r="F219" i="7"/>
  <c r="E85" i="24"/>
  <c r="E87" i="24"/>
  <c r="F231" i="13"/>
  <c r="H83" i="24"/>
  <c r="F238" i="13"/>
  <c r="H84" i="24"/>
  <c r="H87" i="24"/>
  <c r="F14" i="13"/>
  <c r="H74" i="24"/>
  <c r="F189" i="13"/>
  <c r="H75" i="24"/>
  <c r="F219" i="13"/>
  <c r="H76" i="24"/>
  <c r="F228" i="13"/>
  <c r="H77" i="24"/>
  <c r="F241" i="13"/>
  <c r="H78" i="24"/>
  <c r="F244" i="13"/>
  <c r="H79" i="24"/>
  <c r="F266" i="13"/>
  <c r="H80" i="24"/>
  <c r="H82" i="24"/>
  <c r="F182" i="7"/>
  <c r="E74" i="24"/>
  <c r="F190" i="7"/>
  <c r="E75" i="24"/>
  <c r="E82" i="24"/>
  <c r="F11" i="7"/>
  <c r="E65" i="24"/>
  <c r="F173" i="7"/>
  <c r="E66" i="24"/>
  <c r="F176" i="7"/>
  <c r="F174" i="7"/>
  <c r="E67" i="24"/>
  <c r="F185" i="7"/>
  <c r="E68" i="24"/>
  <c r="F200" i="7"/>
  <c r="E69" i="24"/>
  <c r="F213" i="7"/>
  <c r="E70" i="24"/>
  <c r="E216" i="7"/>
  <c r="F216" i="7"/>
  <c r="E71" i="24"/>
  <c r="E73" i="24"/>
  <c r="F222" i="13"/>
  <c r="H65" i="24"/>
  <c r="F225" i="13"/>
  <c r="H66" i="24"/>
  <c r="F256" i="13"/>
  <c r="H67" i="24"/>
  <c r="F269" i="13"/>
  <c r="H68" i="24"/>
  <c r="F279" i="13"/>
  <c r="H69" i="24"/>
  <c r="H73" i="24"/>
  <c r="F55" i="13"/>
  <c r="H51" i="24"/>
  <c r="F74" i="13"/>
  <c r="H52" i="24"/>
  <c r="F94" i="13"/>
  <c r="H53" i="24"/>
  <c r="F99" i="13"/>
  <c r="H54" i="24"/>
  <c r="E126" i="13"/>
  <c r="F126" i="13"/>
  <c r="H55" i="24"/>
  <c r="F129" i="13"/>
  <c r="H56" i="24"/>
  <c r="F135" i="13"/>
  <c r="H57" i="24"/>
  <c r="E144" i="13"/>
  <c r="F144" i="13"/>
  <c r="H58" i="24"/>
  <c r="F165" i="13"/>
  <c r="H59" i="24"/>
  <c r="F214" i="13"/>
  <c r="H60" i="24"/>
  <c r="F500" i="13"/>
  <c r="H61" i="24"/>
  <c r="H63" i="24"/>
  <c r="F92" i="7"/>
  <c r="E51" i="24"/>
  <c r="F105" i="7"/>
  <c r="E52" i="24"/>
  <c r="F114" i="7"/>
  <c r="E53" i="24"/>
  <c r="F140" i="7"/>
  <c r="E54" i="24"/>
  <c r="F159" i="7"/>
  <c r="E55" i="24"/>
  <c r="E152" i="7"/>
  <c r="F152" i="7"/>
  <c r="E56" i="24"/>
  <c r="E63" i="24"/>
  <c r="F97" i="7"/>
  <c r="E42" i="24"/>
  <c r="F125" i="7"/>
  <c r="E43" i="24"/>
  <c r="F128" i="7"/>
  <c r="E44" i="24"/>
  <c r="F157" i="7"/>
  <c r="E45" i="24"/>
  <c r="E50" i="24"/>
  <c r="F51" i="13"/>
  <c r="H42" i="24"/>
  <c r="E118" i="13"/>
  <c r="F118" i="13"/>
  <c r="H43" i="24"/>
  <c r="F132" i="13"/>
  <c r="H44" i="24"/>
  <c r="F178" i="13"/>
  <c r="H45" i="24"/>
  <c r="F182" i="13"/>
  <c r="H46" i="24"/>
  <c r="F507" i="13"/>
  <c r="H47" i="24"/>
  <c r="H50" i="24"/>
  <c r="F24" i="13"/>
  <c r="H31" i="24"/>
  <c r="F56" i="13"/>
  <c r="H32" i="24"/>
  <c r="F75" i="13"/>
  <c r="H33" i="24"/>
  <c r="F95" i="13"/>
  <c r="H34" i="24"/>
  <c r="F133" i="13"/>
  <c r="H35" i="24"/>
  <c r="E159" i="13"/>
  <c r="F159" i="13"/>
  <c r="H36" i="24"/>
  <c r="F164" i="13"/>
  <c r="H37" i="24"/>
  <c r="F175" i="13"/>
  <c r="H38" i="24"/>
  <c r="F499" i="13"/>
  <c r="H39" i="24"/>
  <c r="H41" i="24"/>
  <c r="F12" i="7"/>
  <c r="E31" i="24"/>
  <c r="F93" i="7"/>
  <c r="E32" i="24"/>
  <c r="F106" i="7"/>
  <c r="E33" i="24"/>
  <c r="F141" i="7"/>
  <c r="E34" i="24"/>
  <c r="F162" i="7"/>
  <c r="E35" i="24"/>
  <c r="E112" i="7"/>
  <c r="F112" i="7"/>
  <c r="E36" i="24"/>
  <c r="E154" i="7"/>
  <c r="F154" i="7"/>
  <c r="E37" i="24"/>
  <c r="E41" i="24"/>
  <c r="F95" i="7"/>
  <c r="E20" i="24"/>
  <c r="F123" i="7"/>
  <c r="E21" i="24"/>
  <c r="F130" i="7"/>
  <c r="E22" i="24"/>
  <c r="E30" i="24"/>
  <c r="F11" i="13"/>
  <c r="H20" i="24"/>
  <c r="F52" i="13"/>
  <c r="H21" i="24"/>
  <c r="E124" i="13"/>
  <c r="F124" i="13"/>
  <c r="H22" i="24"/>
  <c r="F138" i="13"/>
  <c r="H23" i="24"/>
  <c r="E153" i="13"/>
  <c r="F153" i="13"/>
  <c r="H24" i="24"/>
  <c r="E161" i="13"/>
  <c r="F161" i="13"/>
  <c r="H25" i="24"/>
  <c r="F180" i="13"/>
  <c r="H26" i="24"/>
  <c r="F188" i="13"/>
  <c r="H27" i="24"/>
  <c r="F504" i="13"/>
  <c r="H28" i="24"/>
  <c r="H30" i="24"/>
  <c r="F101" i="7"/>
  <c r="E13" i="24"/>
  <c r="F134" i="7"/>
  <c r="E14" i="24"/>
  <c r="F161" i="7"/>
  <c r="E15" i="24"/>
  <c r="E19" i="24"/>
  <c r="F57" i="13"/>
  <c r="H13" i="24"/>
  <c r="F104" i="13"/>
  <c r="H14" i="24"/>
  <c r="E141" i="13"/>
  <c r="F141" i="13"/>
  <c r="H15" i="24"/>
  <c r="F205" i="13"/>
  <c r="H16" i="24"/>
  <c r="F501" i="13"/>
  <c r="H17" i="24"/>
  <c r="H19" i="24"/>
  <c r="F118" i="15"/>
  <c r="E181" i="25"/>
  <c r="E183" i="25"/>
  <c r="F117" i="15"/>
  <c r="E178" i="25"/>
  <c r="E180" i="25"/>
  <c r="F96" i="15"/>
  <c r="H172" i="25"/>
  <c r="F130" i="15"/>
  <c r="H173" i="25"/>
  <c r="H177" i="25"/>
  <c r="F129" i="5"/>
  <c r="E172" i="25"/>
  <c r="F139" i="5"/>
  <c r="E173" i="25"/>
  <c r="F160" i="5"/>
  <c r="E174" i="25"/>
  <c r="F167" i="5"/>
  <c r="E175" i="25"/>
  <c r="E177" i="25"/>
  <c r="F56" i="5"/>
  <c r="E169" i="25"/>
  <c r="E171" i="25"/>
  <c r="F228" i="5"/>
  <c r="E160" i="25"/>
  <c r="E163" i="25"/>
  <c r="F27" i="15"/>
  <c r="H160" i="25"/>
  <c r="H163" i="25"/>
  <c r="F24" i="15"/>
  <c r="H150" i="25"/>
  <c r="F160" i="15"/>
  <c r="H151" i="25"/>
  <c r="F163" i="15"/>
  <c r="H152" i="25"/>
  <c r="F172" i="15"/>
  <c r="H153" i="25"/>
  <c r="F178" i="15"/>
  <c r="H154" i="25"/>
  <c r="F195" i="15"/>
  <c r="H155" i="25"/>
  <c r="F201" i="15"/>
  <c r="H156" i="25"/>
  <c r="F206" i="15"/>
  <c r="H157" i="25"/>
  <c r="H159" i="25"/>
  <c r="F48" i="5"/>
  <c r="E150" i="25"/>
  <c r="F149" i="5"/>
  <c r="E151" i="25"/>
  <c r="F209" i="5"/>
  <c r="E152" i="25"/>
  <c r="F239" i="5"/>
  <c r="E153" i="25"/>
  <c r="F247" i="5"/>
  <c r="E154" i="25"/>
  <c r="E159" i="25"/>
  <c r="F101" i="5"/>
  <c r="E144" i="25"/>
  <c r="F229" i="5"/>
  <c r="E145" i="25"/>
  <c r="E149" i="25"/>
  <c r="F26" i="15"/>
  <c r="H144" i="25"/>
  <c r="F43" i="15"/>
  <c r="H145" i="25"/>
  <c r="F68" i="15"/>
  <c r="H146" i="25"/>
  <c r="F76" i="15"/>
  <c r="H147" i="25"/>
  <c r="H149" i="25"/>
  <c r="F186" i="15"/>
  <c r="H136" i="25"/>
  <c r="F203" i="15"/>
  <c r="H137" i="25"/>
  <c r="H139" i="25"/>
  <c r="F12" i="5"/>
  <c r="E127" i="25"/>
  <c r="F202" i="5"/>
  <c r="E128" i="25"/>
  <c r="F212" i="5"/>
  <c r="E129" i="25"/>
  <c r="E130" i="25"/>
  <c r="F216" i="5"/>
  <c r="E131" i="25"/>
  <c r="F223" i="5"/>
  <c r="E132" i="25"/>
  <c r="F250" i="5"/>
  <c r="E133" i="25"/>
  <c r="E135" i="25"/>
  <c r="E166" i="15"/>
  <c r="F166" i="15"/>
  <c r="H127" i="25"/>
  <c r="F173" i="15"/>
  <c r="H128" i="25"/>
  <c r="F181" i="15"/>
  <c r="H129" i="25"/>
  <c r="F193" i="15"/>
  <c r="H130" i="25"/>
  <c r="F212" i="15"/>
  <c r="H131" i="25"/>
  <c r="H135" i="25"/>
  <c r="F15" i="5"/>
  <c r="E117" i="25"/>
  <c r="F23" i="5"/>
  <c r="E118" i="25"/>
  <c r="F43" i="5"/>
  <c r="E119" i="25"/>
  <c r="E121" i="25"/>
  <c r="F241" i="5"/>
  <c r="E122" i="25"/>
  <c r="F244" i="5"/>
  <c r="E123" i="25"/>
  <c r="F251" i="5"/>
  <c r="E124" i="25"/>
  <c r="E126" i="25"/>
  <c r="F13" i="15"/>
  <c r="H117" i="25"/>
  <c r="F157" i="15"/>
  <c r="H118" i="25"/>
  <c r="F175" i="15"/>
  <c r="H119" i="25"/>
  <c r="F190" i="15"/>
  <c r="H120" i="25"/>
  <c r="F199" i="15"/>
  <c r="H121" i="25"/>
  <c r="F209" i="15"/>
  <c r="H122" i="25"/>
  <c r="H126" i="25"/>
  <c r="F156" i="15"/>
  <c r="H110" i="25"/>
  <c r="E169" i="15"/>
  <c r="F169" i="15"/>
  <c r="H111" i="25"/>
  <c r="F189" i="15"/>
  <c r="H112" i="25"/>
  <c r="F205" i="15"/>
  <c r="H113" i="25"/>
  <c r="F208" i="15"/>
  <c r="H114" i="25"/>
  <c r="H116" i="25"/>
  <c r="F198" i="5"/>
  <c r="E110" i="25"/>
  <c r="F204" i="5"/>
  <c r="E111" i="25"/>
  <c r="F243" i="5"/>
  <c r="E112" i="25"/>
  <c r="F246" i="5"/>
  <c r="E113" i="25"/>
  <c r="E116" i="25"/>
  <c r="F22" i="5"/>
  <c r="E97" i="25"/>
  <c r="F42" i="5"/>
  <c r="E98" i="25"/>
  <c r="F50" i="5"/>
  <c r="E99" i="25"/>
  <c r="F128" i="5"/>
  <c r="E100" i="25"/>
  <c r="F140" i="5"/>
  <c r="E101" i="25"/>
  <c r="F164" i="5"/>
  <c r="E102" i="25"/>
  <c r="F176" i="5"/>
  <c r="E103" i="25"/>
  <c r="F188" i="5"/>
  <c r="E104" i="25"/>
  <c r="F193" i="5"/>
  <c r="E105" i="25"/>
  <c r="F215" i="5"/>
  <c r="E106" i="25"/>
  <c r="E108" i="25"/>
  <c r="F19" i="15"/>
  <c r="H97" i="25"/>
  <c r="F100" i="15"/>
  <c r="H98" i="25"/>
  <c r="F107" i="15"/>
  <c r="H99" i="25"/>
  <c r="F114" i="15"/>
  <c r="H100" i="25"/>
  <c r="F133" i="15"/>
  <c r="H101" i="25"/>
  <c r="F140" i="15"/>
  <c r="H102" i="25"/>
  <c r="F149" i="15"/>
  <c r="H103" i="25"/>
  <c r="H108" i="25"/>
  <c r="F21" i="15"/>
  <c r="H88" i="25"/>
  <c r="H89" i="25"/>
  <c r="F104" i="15"/>
  <c r="H90" i="25"/>
  <c r="F110" i="15"/>
  <c r="H91" i="25"/>
  <c r="F115" i="15"/>
  <c r="H92" i="25"/>
  <c r="F131" i="15"/>
  <c r="H93" i="25"/>
  <c r="F148" i="15"/>
  <c r="H94" i="25"/>
  <c r="H96" i="25"/>
  <c r="F51" i="5"/>
  <c r="E88" i="25"/>
  <c r="E89" i="25"/>
  <c r="F138" i="5"/>
  <c r="E90" i="25"/>
  <c r="F147" i="5"/>
  <c r="E91" i="25"/>
  <c r="F161" i="5"/>
  <c r="E92" i="25"/>
  <c r="F187" i="5"/>
  <c r="E93" i="25"/>
  <c r="F237" i="5"/>
  <c r="E94" i="25"/>
  <c r="E96" i="25"/>
  <c r="F25" i="5"/>
  <c r="E76" i="25"/>
  <c r="F125" i="5"/>
  <c r="E77" i="25"/>
  <c r="F132" i="5"/>
  <c r="E78" i="25"/>
  <c r="F135" i="5"/>
  <c r="E79" i="25"/>
  <c r="F137" i="5"/>
  <c r="E80" i="25"/>
  <c r="F144" i="5"/>
  <c r="E81" i="25"/>
  <c r="F162" i="5"/>
  <c r="E82" i="25"/>
  <c r="F171" i="5"/>
  <c r="E83" i="25"/>
  <c r="F178" i="5"/>
  <c r="E84" i="25"/>
  <c r="F189" i="5"/>
  <c r="E85" i="25"/>
  <c r="E87" i="25"/>
  <c r="F91" i="15"/>
  <c r="H76" i="25"/>
  <c r="F93" i="15"/>
  <c r="H77" i="25"/>
  <c r="F95" i="15"/>
  <c r="H78" i="25"/>
  <c r="F105" i="15"/>
  <c r="H79" i="25"/>
  <c r="F132" i="15"/>
  <c r="H80" i="25"/>
  <c r="F138" i="15"/>
  <c r="H81" i="25"/>
  <c r="H87" i="25"/>
  <c r="E15" i="15"/>
  <c r="F15" i="15"/>
  <c r="H64" i="25"/>
  <c r="F23" i="15"/>
  <c r="H65" i="25"/>
  <c r="F90" i="15"/>
  <c r="H66" i="25"/>
  <c r="F98" i="15"/>
  <c r="H67" i="25"/>
  <c r="F103" i="15"/>
  <c r="H68" i="25"/>
  <c r="F113" i="15"/>
  <c r="H69" i="25"/>
  <c r="F129" i="15"/>
  <c r="H70" i="25"/>
  <c r="F139" i="15"/>
  <c r="H71" i="25"/>
  <c r="H75" i="25"/>
  <c r="F24" i="5"/>
  <c r="E64" i="25"/>
  <c r="F93" i="5"/>
  <c r="E65" i="25"/>
  <c r="F126" i="5"/>
  <c r="E66" i="25"/>
  <c r="F142" i="5"/>
  <c r="E67" i="25"/>
  <c r="F150" i="5"/>
  <c r="E68" i="25"/>
  <c r="F159" i="5"/>
  <c r="E69" i="25"/>
  <c r="F169" i="5"/>
  <c r="E70" i="25"/>
  <c r="F174" i="5"/>
  <c r="E71" i="25"/>
  <c r="F183" i="5"/>
  <c r="E72" i="25"/>
  <c r="F186" i="5"/>
  <c r="E73" i="25"/>
  <c r="E75" i="25"/>
  <c r="F14" i="5"/>
  <c r="E54" i="25"/>
  <c r="F127" i="5"/>
  <c r="E55" i="25"/>
  <c r="F141" i="5"/>
  <c r="E56" i="25"/>
  <c r="F163" i="5"/>
  <c r="E57" i="25"/>
  <c r="F166" i="5"/>
  <c r="E58" i="25"/>
  <c r="F170" i="5"/>
  <c r="E59" i="25"/>
  <c r="F180" i="5"/>
  <c r="E60" i="25"/>
  <c r="F190" i="5"/>
  <c r="E61" i="25"/>
  <c r="E63" i="25"/>
  <c r="F12" i="15"/>
  <c r="H54" i="25"/>
  <c r="F89" i="15"/>
  <c r="H55" i="25"/>
  <c r="F99" i="15"/>
  <c r="H56" i="25"/>
  <c r="F106" i="15"/>
  <c r="H57" i="25"/>
  <c r="F134" i="15"/>
  <c r="H58" i="25"/>
  <c r="F137" i="15"/>
  <c r="H59" i="25"/>
  <c r="F151" i="15"/>
  <c r="H60" i="25"/>
  <c r="F183" i="15"/>
  <c r="H61" i="25"/>
  <c r="H63" i="25"/>
  <c r="F35" i="15"/>
  <c r="H46" i="25"/>
  <c r="F38" i="15"/>
  <c r="H47" i="25"/>
  <c r="F48" i="15"/>
  <c r="H48" i="25"/>
  <c r="F62" i="15"/>
  <c r="H49" i="25"/>
  <c r="H52" i="25"/>
  <c r="F49" i="5"/>
  <c r="E46" i="25"/>
  <c r="F69" i="5"/>
  <c r="E47" i="25"/>
  <c r="F88" i="5"/>
  <c r="E48" i="25"/>
  <c r="E113" i="5"/>
  <c r="F113" i="5"/>
  <c r="E49" i="25"/>
  <c r="F118" i="5"/>
  <c r="E50" i="25"/>
  <c r="E52" i="25"/>
  <c r="F44" i="15"/>
  <c r="H39" i="25"/>
  <c r="E54" i="15"/>
  <c r="F54" i="15"/>
  <c r="H40" i="25"/>
  <c r="F56" i="15"/>
  <c r="H41" i="25"/>
  <c r="F81" i="15"/>
  <c r="H42" i="25"/>
  <c r="F116" i="15"/>
  <c r="H43" i="25"/>
  <c r="H45" i="25"/>
  <c r="F21" i="5"/>
  <c r="E39" i="25"/>
  <c r="F82" i="5"/>
  <c r="E40" i="25"/>
  <c r="E45" i="25"/>
  <c r="F53" i="5"/>
  <c r="E33" i="25"/>
  <c r="F80" i="5"/>
  <c r="E34" i="25"/>
  <c r="E115" i="5"/>
  <c r="F115" i="5"/>
  <c r="E35" i="25"/>
  <c r="F214" i="5"/>
  <c r="E36" i="25"/>
  <c r="E38" i="25"/>
  <c r="F18" i="15"/>
  <c r="H33" i="25"/>
  <c r="F45" i="15"/>
  <c r="H34" i="25"/>
  <c r="H38" i="25"/>
  <c r="F11" i="15"/>
  <c r="H22" i="25"/>
  <c r="E16" i="15"/>
  <c r="F16" i="15"/>
  <c r="H23" i="25"/>
  <c r="F39" i="15"/>
  <c r="H24" i="25"/>
  <c r="F79" i="15"/>
  <c r="H25" i="25"/>
  <c r="H32" i="25"/>
  <c r="F13" i="5"/>
  <c r="E22" i="25"/>
  <c r="F46" i="5"/>
  <c r="E23" i="25"/>
  <c r="F52" i="5"/>
  <c r="E24" i="25"/>
  <c r="F70" i="5"/>
  <c r="E25" i="25"/>
  <c r="F74" i="5"/>
  <c r="E26" i="25"/>
  <c r="F77" i="5"/>
  <c r="E27" i="25"/>
  <c r="F89" i="5"/>
  <c r="E28" i="25"/>
  <c r="F106" i="5"/>
  <c r="E29" i="25"/>
  <c r="F119" i="5"/>
  <c r="E30" i="25"/>
  <c r="E32" i="25"/>
  <c r="F85" i="5"/>
  <c r="E14" i="25"/>
  <c r="F90" i="5"/>
  <c r="E15" i="25"/>
  <c r="F96" i="5"/>
  <c r="E16" i="25"/>
  <c r="F120" i="5"/>
  <c r="E17" i="25"/>
  <c r="F148" i="5"/>
  <c r="E18" i="25"/>
  <c r="E21" i="25"/>
  <c r="F22" i="15"/>
  <c r="H13" i="25"/>
  <c r="F40" i="15"/>
  <c r="H14" i="25"/>
  <c r="E51" i="15"/>
  <c r="F51" i="15"/>
  <c r="H15" i="25"/>
  <c r="F59" i="15"/>
  <c r="H16" i="25"/>
  <c r="F65" i="15"/>
  <c r="H17" i="25"/>
  <c r="F71" i="15"/>
  <c r="H18" i="25"/>
  <c r="F84" i="15"/>
  <c r="H19" i="25"/>
  <c r="H21" i="25"/>
  <c r="F111" i="15"/>
  <c r="F104" i="24"/>
  <c r="K202" i="25"/>
  <c r="K203" i="25"/>
  <c r="V178" i="25"/>
  <c r="V172" i="25"/>
  <c r="V169" i="25"/>
  <c r="S161" i="25"/>
  <c r="S160" i="25"/>
  <c r="V160" i="25"/>
  <c r="V155" i="25"/>
  <c r="V154" i="25"/>
  <c r="V153" i="25"/>
  <c r="V152" i="25"/>
  <c r="V151" i="25"/>
  <c r="V150" i="25"/>
  <c r="S155" i="25"/>
  <c r="S154" i="25"/>
  <c r="S153" i="25"/>
  <c r="S152" i="25"/>
  <c r="S151" i="25"/>
  <c r="S150" i="25"/>
  <c r="S128" i="25"/>
  <c r="S127" i="25"/>
  <c r="V128" i="25"/>
  <c r="V127" i="25"/>
  <c r="V110" i="25"/>
  <c r="V101" i="25"/>
  <c r="V100" i="25"/>
  <c r="V99" i="25"/>
  <c r="V98" i="25"/>
  <c r="S101" i="25"/>
  <c r="S100" i="25"/>
  <c r="S99" i="25"/>
  <c r="S98" i="25"/>
  <c r="S97" i="25"/>
  <c r="V88" i="25"/>
  <c r="V64" i="25"/>
  <c r="V49" i="25"/>
  <c r="V48" i="25"/>
  <c r="V47" i="25"/>
  <c r="V46" i="25"/>
  <c r="S46" i="25"/>
  <c r="S33" i="25"/>
  <c r="S23" i="25"/>
  <c r="S22" i="25"/>
  <c r="S13" i="25"/>
  <c r="G173" i="25"/>
  <c r="G172" i="25"/>
  <c r="D178" i="25"/>
  <c r="D175" i="25"/>
  <c r="D174" i="25"/>
  <c r="D173" i="25"/>
  <c r="D172" i="25"/>
  <c r="D181" i="25"/>
  <c r="D169" i="25"/>
  <c r="G157" i="25"/>
  <c r="G156" i="25"/>
  <c r="G155" i="25"/>
  <c r="G154" i="25"/>
  <c r="G153" i="25"/>
  <c r="G152" i="25"/>
  <c r="G151" i="25"/>
  <c r="G150" i="25"/>
  <c r="D154" i="25"/>
  <c r="D153" i="25"/>
  <c r="D152" i="25"/>
  <c r="D151" i="25"/>
  <c r="D150" i="25"/>
  <c r="G147" i="25"/>
  <c r="G146" i="25"/>
  <c r="G145" i="25"/>
  <c r="G144" i="25"/>
  <c r="D145" i="25"/>
  <c r="D144" i="25"/>
  <c r="D160" i="25"/>
  <c r="G160" i="25"/>
  <c r="D113" i="25"/>
  <c r="D112" i="25"/>
  <c r="D111" i="25"/>
  <c r="D110" i="25"/>
  <c r="G114" i="25"/>
  <c r="G113" i="25"/>
  <c r="G112" i="25"/>
  <c r="G111" i="25"/>
  <c r="G110" i="25"/>
  <c r="G122" i="25"/>
  <c r="G121" i="25"/>
  <c r="G120" i="25"/>
  <c r="G119" i="25"/>
  <c r="G118" i="25"/>
  <c r="G117" i="25"/>
  <c r="D124" i="25"/>
  <c r="D123" i="25"/>
  <c r="D122" i="25"/>
  <c r="D120" i="25"/>
  <c r="D119" i="25"/>
  <c r="D118" i="25"/>
  <c r="D117" i="25"/>
  <c r="D133" i="25"/>
  <c r="D132" i="25"/>
  <c r="D131" i="25"/>
  <c r="D130" i="25"/>
  <c r="D129" i="25"/>
  <c r="D128" i="25"/>
  <c r="D127" i="25"/>
  <c r="G130" i="25"/>
  <c r="G129" i="25"/>
  <c r="G128" i="25"/>
  <c r="G127" i="25"/>
  <c r="G137" i="25"/>
  <c r="G136" i="25"/>
  <c r="G131" i="25"/>
  <c r="G103" i="25"/>
  <c r="G102" i="25"/>
  <c r="G101" i="25"/>
  <c r="G100" i="25"/>
  <c r="G99" i="25"/>
  <c r="G98" i="25"/>
  <c r="G97" i="25"/>
  <c r="D106" i="25"/>
  <c r="D105" i="25"/>
  <c r="D104" i="25"/>
  <c r="D103" i="25"/>
  <c r="D102" i="25"/>
  <c r="D101" i="25"/>
  <c r="D100" i="25"/>
  <c r="D99" i="25"/>
  <c r="D98" i="25"/>
  <c r="D97" i="25"/>
  <c r="G94" i="25"/>
  <c r="G93" i="25"/>
  <c r="G92" i="25"/>
  <c r="G91" i="25"/>
  <c r="G90" i="25"/>
  <c r="G89" i="25"/>
  <c r="G88" i="25"/>
  <c r="D94" i="25"/>
  <c r="D93" i="25"/>
  <c r="D92" i="25"/>
  <c r="D91" i="25"/>
  <c r="D90" i="25"/>
  <c r="D89" i="25"/>
  <c r="D88" i="25"/>
  <c r="G81" i="25"/>
  <c r="G80" i="25"/>
  <c r="G79" i="25"/>
  <c r="G78" i="25"/>
  <c r="G77" i="25"/>
  <c r="G76" i="25"/>
  <c r="D85" i="25"/>
  <c r="D84" i="25"/>
  <c r="D83" i="25"/>
  <c r="D82" i="25"/>
  <c r="D81" i="25"/>
  <c r="D80" i="25"/>
  <c r="D79" i="25"/>
  <c r="D78" i="25"/>
  <c r="D77" i="25"/>
  <c r="D76" i="25"/>
  <c r="G71" i="25"/>
  <c r="G70" i="25"/>
  <c r="G69" i="25"/>
  <c r="G68" i="25"/>
  <c r="G67" i="25"/>
  <c r="G66" i="25"/>
  <c r="G65" i="25"/>
  <c r="G64" i="25"/>
  <c r="G61" i="25"/>
  <c r="G60" i="25"/>
  <c r="G59" i="25"/>
  <c r="G58" i="25"/>
  <c r="G57" i="25"/>
  <c r="G56" i="25"/>
  <c r="G55" i="25"/>
  <c r="G54" i="25"/>
  <c r="D73" i="25"/>
  <c r="D72" i="25"/>
  <c r="D71" i="25"/>
  <c r="D70" i="25"/>
  <c r="D69" i="25"/>
  <c r="D68" i="25"/>
  <c r="D67" i="25"/>
  <c r="D66" i="25"/>
  <c r="D65" i="25"/>
  <c r="D64" i="25"/>
  <c r="D61" i="25"/>
  <c r="D60" i="25"/>
  <c r="D59" i="25"/>
  <c r="D58" i="25"/>
  <c r="D57" i="25"/>
  <c r="D56" i="25"/>
  <c r="D55" i="25"/>
  <c r="D54" i="25"/>
  <c r="D50" i="25"/>
  <c r="D49" i="25"/>
  <c r="D48" i="25"/>
  <c r="D47" i="25"/>
  <c r="D46" i="25"/>
  <c r="G49" i="25"/>
  <c r="G48" i="25"/>
  <c r="G47" i="25"/>
  <c r="G46" i="25"/>
  <c r="D40" i="25"/>
  <c r="D39" i="25"/>
  <c r="G43" i="25"/>
  <c r="G42" i="25"/>
  <c r="G41" i="25"/>
  <c r="G40" i="25"/>
  <c r="G39" i="25"/>
  <c r="D36" i="25"/>
  <c r="D35" i="25"/>
  <c r="D34" i="25"/>
  <c r="D33" i="25"/>
  <c r="G34" i="25"/>
  <c r="G33" i="25"/>
  <c r="G25" i="25"/>
  <c r="G24" i="25"/>
  <c r="G23" i="25"/>
  <c r="G22" i="25"/>
  <c r="D30" i="25"/>
  <c r="D29" i="25"/>
  <c r="D28" i="25"/>
  <c r="D27" i="25"/>
  <c r="D26" i="25"/>
  <c r="D25" i="25"/>
  <c r="D24" i="25"/>
  <c r="D23" i="25"/>
  <c r="D22" i="25"/>
  <c r="G19" i="25"/>
  <c r="G18" i="25"/>
  <c r="G17" i="25"/>
  <c r="G16" i="25"/>
  <c r="G15" i="25"/>
  <c r="G14" i="25"/>
  <c r="G13" i="25"/>
  <c r="D18" i="25"/>
  <c r="D17" i="25"/>
  <c r="D16" i="25"/>
  <c r="D15" i="25"/>
  <c r="D14" i="25"/>
  <c r="D13" i="25"/>
  <c r="U178" i="25"/>
  <c r="U169" i="25"/>
  <c r="U172" i="25"/>
  <c r="V145" i="25"/>
  <c r="V144" i="25"/>
  <c r="U145" i="25"/>
  <c r="U128" i="25"/>
  <c r="U127" i="25"/>
  <c r="U64" i="25"/>
  <c r="U88" i="25"/>
  <c r="U110" i="25"/>
  <c r="U144" i="25"/>
  <c r="R128" i="25"/>
  <c r="R127" i="25"/>
  <c r="R33" i="25"/>
  <c r="V97" i="25"/>
  <c r="U49" i="25"/>
  <c r="U48" i="25"/>
  <c r="U47" i="25"/>
  <c r="U46" i="25"/>
  <c r="R46" i="25"/>
  <c r="R13" i="25"/>
  <c r="R23" i="25"/>
  <c r="R22" i="25"/>
  <c r="U155" i="25"/>
  <c r="U154" i="25"/>
  <c r="U153" i="25"/>
  <c r="U152" i="25"/>
  <c r="U151" i="25"/>
  <c r="U150" i="25"/>
  <c r="R155" i="25"/>
  <c r="R154" i="25"/>
  <c r="R153" i="25"/>
  <c r="R152" i="25"/>
  <c r="R151" i="25"/>
  <c r="R150" i="25"/>
  <c r="U101" i="25"/>
  <c r="U100" i="25"/>
  <c r="U99" i="25"/>
  <c r="U98" i="25"/>
  <c r="U97" i="25"/>
  <c r="R101" i="25"/>
  <c r="R100" i="25"/>
  <c r="R99" i="25"/>
  <c r="R98" i="25"/>
  <c r="R97" i="25"/>
  <c r="U160" i="25"/>
  <c r="F272" i="5"/>
  <c r="T161" i="25"/>
  <c r="R161" i="25"/>
  <c r="F255" i="5"/>
  <c r="T160" i="25"/>
  <c r="R160" i="25"/>
  <c r="F173" i="25"/>
  <c r="C181" i="25"/>
  <c r="C178" i="25"/>
  <c r="F172" i="25"/>
  <c r="C175" i="25"/>
  <c r="C174" i="25"/>
  <c r="C173" i="25"/>
  <c r="C172" i="25"/>
  <c r="C169" i="25"/>
  <c r="C160" i="25"/>
  <c r="F160" i="25"/>
  <c r="F157" i="25"/>
  <c r="F156" i="25"/>
  <c r="F155" i="25"/>
  <c r="F154" i="25"/>
  <c r="F153" i="25"/>
  <c r="F152" i="25"/>
  <c r="F151" i="25"/>
  <c r="F150" i="25"/>
  <c r="C154" i="25"/>
  <c r="C153" i="25"/>
  <c r="C152" i="25"/>
  <c r="C151" i="25"/>
  <c r="C150" i="25"/>
  <c r="C145" i="25"/>
  <c r="C144" i="25"/>
  <c r="F147" i="25"/>
  <c r="F146" i="25"/>
  <c r="F145" i="25"/>
  <c r="F144" i="25"/>
  <c r="F137" i="25"/>
  <c r="F136" i="25"/>
  <c r="C133" i="25"/>
  <c r="C132" i="25"/>
  <c r="C131" i="25"/>
  <c r="C130" i="25"/>
  <c r="C129" i="25"/>
  <c r="C128" i="25"/>
  <c r="C127" i="25"/>
  <c r="F131" i="25"/>
  <c r="F130" i="25"/>
  <c r="F129" i="25"/>
  <c r="F128" i="25"/>
  <c r="F127" i="25"/>
  <c r="F122" i="25"/>
  <c r="F121" i="25"/>
  <c r="F120" i="25"/>
  <c r="F119" i="25"/>
  <c r="F118" i="25"/>
  <c r="F117" i="25"/>
  <c r="C124" i="25"/>
  <c r="C123" i="25"/>
  <c r="C122" i="25"/>
  <c r="C121" i="25"/>
  <c r="C120" i="25"/>
  <c r="C119" i="25"/>
  <c r="C118" i="25"/>
  <c r="C117" i="25"/>
  <c r="C113" i="25"/>
  <c r="C112" i="25"/>
  <c r="C111" i="25"/>
  <c r="C110" i="25"/>
  <c r="F114" i="25"/>
  <c r="F113" i="25"/>
  <c r="F112" i="25"/>
  <c r="F111" i="25"/>
  <c r="F110" i="25"/>
  <c r="F103" i="25"/>
  <c r="F102" i="25"/>
  <c r="F101" i="25"/>
  <c r="F100" i="25"/>
  <c r="F99" i="25"/>
  <c r="F98" i="25"/>
  <c r="F97" i="25"/>
  <c r="C106" i="25"/>
  <c r="C105" i="25"/>
  <c r="C104" i="25"/>
  <c r="C103" i="25"/>
  <c r="C102" i="25"/>
  <c r="C101" i="25"/>
  <c r="C100" i="25"/>
  <c r="C99" i="25"/>
  <c r="C98" i="25"/>
  <c r="C97" i="25"/>
  <c r="C94" i="25"/>
  <c r="C93" i="25"/>
  <c r="C92" i="25"/>
  <c r="C91" i="25"/>
  <c r="C90" i="25"/>
  <c r="C89" i="25"/>
  <c r="C88" i="25"/>
  <c r="F94" i="25"/>
  <c r="F93" i="25"/>
  <c r="F92" i="25"/>
  <c r="F91" i="25"/>
  <c r="F90" i="25"/>
  <c r="F89" i="25"/>
  <c r="F88" i="25"/>
  <c r="F81" i="25"/>
  <c r="F80" i="25"/>
  <c r="F79" i="25"/>
  <c r="F78" i="25"/>
  <c r="F77" i="25"/>
  <c r="F76" i="25"/>
  <c r="C85" i="25"/>
  <c r="C84" i="25"/>
  <c r="C83" i="25"/>
  <c r="C82" i="25"/>
  <c r="C81" i="25"/>
  <c r="C80" i="25"/>
  <c r="C79" i="25"/>
  <c r="C78" i="25"/>
  <c r="C77" i="25"/>
  <c r="C76" i="25"/>
  <c r="C73" i="25"/>
  <c r="C72" i="25"/>
  <c r="C71" i="25"/>
  <c r="C70" i="25"/>
  <c r="C69" i="25"/>
  <c r="C68" i="25"/>
  <c r="C67" i="25"/>
  <c r="C66" i="25"/>
  <c r="C65" i="25"/>
  <c r="C64" i="25"/>
  <c r="F71" i="25"/>
  <c r="F70" i="25"/>
  <c r="F69" i="25"/>
  <c r="F68" i="25"/>
  <c r="F67" i="25"/>
  <c r="F66" i="25"/>
  <c r="F65" i="25"/>
  <c r="F64" i="25"/>
  <c r="F61" i="25"/>
  <c r="F60" i="25"/>
  <c r="F59" i="25"/>
  <c r="F58" i="25"/>
  <c r="F57" i="25"/>
  <c r="F56" i="25"/>
  <c r="F55" i="25"/>
  <c r="F54" i="25"/>
  <c r="C61" i="25"/>
  <c r="C60" i="25"/>
  <c r="C59" i="25"/>
  <c r="C58" i="25"/>
  <c r="C57" i="25"/>
  <c r="C56" i="25"/>
  <c r="C55" i="25"/>
  <c r="C54" i="25"/>
  <c r="C50" i="25"/>
  <c r="C49" i="25"/>
  <c r="C48" i="25"/>
  <c r="C47" i="25"/>
  <c r="C46" i="25"/>
  <c r="F49" i="25"/>
  <c r="F48" i="25"/>
  <c r="F47" i="25"/>
  <c r="F46" i="25"/>
  <c r="F43" i="25"/>
  <c r="F42" i="25"/>
  <c r="F41" i="25"/>
  <c r="F40" i="25"/>
  <c r="F39" i="25"/>
  <c r="C40" i="25"/>
  <c r="C39" i="25"/>
  <c r="F34" i="25"/>
  <c r="F33" i="25"/>
  <c r="C36" i="25"/>
  <c r="C35" i="25"/>
  <c r="C34" i="25"/>
  <c r="C33" i="25"/>
  <c r="F25" i="25"/>
  <c r="F24" i="25"/>
  <c r="F23" i="25"/>
  <c r="F22" i="25"/>
  <c r="C30" i="25"/>
  <c r="C29" i="25"/>
  <c r="C28" i="25"/>
  <c r="C27" i="25"/>
  <c r="C26" i="25"/>
  <c r="C25" i="25"/>
  <c r="C24" i="25"/>
  <c r="C23" i="25"/>
  <c r="C22" i="25"/>
  <c r="F19" i="25"/>
  <c r="F18" i="25"/>
  <c r="F17" i="25"/>
  <c r="F16" i="25"/>
  <c r="F15" i="25"/>
  <c r="F14" i="25"/>
  <c r="F13" i="25"/>
  <c r="C18" i="25"/>
  <c r="C17" i="25"/>
  <c r="C16" i="25"/>
  <c r="C15" i="25"/>
  <c r="C14" i="25"/>
  <c r="C13" i="25"/>
  <c r="U37" i="31"/>
  <c r="U36" i="31"/>
  <c r="U35" i="31"/>
  <c r="U34" i="31"/>
  <c r="U29" i="31"/>
  <c r="U28" i="31"/>
  <c r="U20" i="31"/>
  <c r="U19" i="31"/>
  <c r="U18" i="31"/>
  <c r="U17" i="31"/>
  <c r="U14" i="31"/>
  <c r="U13" i="31"/>
  <c r="Q51" i="31"/>
  <c r="F49" i="21"/>
  <c r="F48" i="21"/>
  <c r="T36" i="31"/>
  <c r="F43" i="21"/>
  <c r="T35" i="31"/>
  <c r="F39" i="21"/>
  <c r="T34" i="31"/>
  <c r="T39" i="31"/>
  <c r="R36" i="31"/>
  <c r="R35" i="31"/>
  <c r="R34" i="31"/>
  <c r="R28" i="31"/>
  <c r="G37" i="31"/>
  <c r="G36" i="31"/>
  <c r="G35" i="31"/>
  <c r="G34" i="31"/>
  <c r="G31" i="31"/>
  <c r="G30" i="31"/>
  <c r="G29" i="31"/>
  <c r="G28" i="31"/>
  <c r="D36" i="31"/>
  <c r="D35" i="31"/>
  <c r="D34" i="31"/>
  <c r="D28" i="31"/>
  <c r="K58" i="31"/>
  <c r="F57" i="8"/>
  <c r="H30" i="31"/>
  <c r="F137" i="8"/>
  <c r="W19" i="31"/>
  <c r="F81" i="8"/>
  <c r="W28" i="31"/>
  <c r="F80" i="8"/>
  <c r="W34" i="31"/>
  <c r="F111" i="8"/>
  <c r="W29" i="31"/>
  <c r="F110" i="8"/>
  <c r="F109" i="8"/>
  <c r="F139" i="8"/>
  <c r="F138" i="8"/>
  <c r="F61" i="8"/>
  <c r="H31" i="31"/>
  <c r="F60" i="8"/>
  <c r="H37" i="31"/>
  <c r="F56" i="8"/>
  <c r="H36" i="31"/>
  <c r="F41" i="8"/>
  <c r="H29" i="31"/>
  <c r="F40" i="8"/>
  <c r="H35" i="31"/>
  <c r="F29" i="8"/>
  <c r="H28" i="31"/>
  <c r="H33" i="31"/>
  <c r="H34" i="31"/>
  <c r="H39" i="31"/>
  <c r="F11" i="21"/>
  <c r="E34" i="31"/>
  <c r="F37" i="31"/>
  <c r="F36" i="31"/>
  <c r="F35" i="31"/>
  <c r="F34" i="31"/>
  <c r="F31" i="31"/>
  <c r="F30" i="31"/>
  <c r="F29" i="31"/>
  <c r="F28" i="31"/>
  <c r="B51" i="31"/>
  <c r="C36" i="31"/>
  <c r="C35" i="31"/>
  <c r="C34" i="31"/>
  <c r="C28" i="31"/>
  <c r="S26" i="29"/>
  <c r="S25" i="29"/>
  <c r="S24" i="29"/>
  <c r="S23" i="29"/>
  <c r="S22" i="29"/>
  <c r="S21" i="29"/>
  <c r="S20" i="29"/>
  <c r="V27" i="29"/>
  <c r="V26" i="29"/>
  <c r="V25" i="29"/>
  <c r="V24" i="29"/>
  <c r="V23" i="29"/>
  <c r="V22" i="29"/>
  <c r="V21" i="29"/>
  <c r="V20" i="29"/>
  <c r="S14" i="29"/>
  <c r="S13" i="29"/>
  <c r="V13" i="29"/>
  <c r="D36" i="29"/>
  <c r="G36" i="29"/>
  <c r="D20" i="29"/>
  <c r="D21" i="29"/>
  <c r="G20" i="29"/>
  <c r="R36" i="29"/>
  <c r="R26" i="29"/>
  <c r="R25" i="29"/>
  <c r="R24" i="29"/>
  <c r="R23" i="29"/>
  <c r="R22" i="29"/>
  <c r="R21" i="29"/>
  <c r="R14" i="29"/>
  <c r="R13" i="29"/>
  <c r="R20" i="29"/>
  <c r="U36" i="29"/>
  <c r="U13" i="29"/>
  <c r="U27" i="29"/>
  <c r="U26" i="29"/>
  <c r="U25" i="29"/>
  <c r="U24" i="29"/>
  <c r="U23" i="29"/>
  <c r="U22" i="29"/>
  <c r="U21" i="29"/>
  <c r="U20" i="29"/>
  <c r="F36" i="29"/>
  <c r="C36" i="29"/>
  <c r="F20" i="29"/>
  <c r="C21" i="29"/>
  <c r="C20" i="29"/>
  <c r="D70" i="27"/>
  <c r="D67" i="27"/>
  <c r="D66" i="27"/>
  <c r="V19" i="27"/>
  <c r="S20" i="27"/>
  <c r="S19" i="27"/>
  <c r="V24" i="27"/>
  <c r="S24" i="27"/>
  <c r="S25" i="27"/>
  <c r="S34" i="27"/>
  <c r="S33" i="27"/>
  <c r="S32" i="27"/>
  <c r="S31" i="27"/>
  <c r="V32" i="27"/>
  <c r="V31" i="27"/>
  <c r="V37" i="27"/>
  <c r="S45" i="27"/>
  <c r="S52" i="27"/>
  <c r="S51" i="27"/>
  <c r="S50" i="27"/>
  <c r="S58" i="27"/>
  <c r="S57" i="27"/>
  <c r="S56" i="27"/>
  <c r="S55" i="27"/>
  <c r="V56" i="27"/>
  <c r="V55" i="27"/>
  <c r="G58" i="27"/>
  <c r="G57" i="27"/>
  <c r="G56" i="27"/>
  <c r="G55" i="27"/>
  <c r="D58" i="27"/>
  <c r="D57" i="27"/>
  <c r="D56" i="27"/>
  <c r="D55" i="27"/>
  <c r="G52" i="27"/>
  <c r="G51" i="27"/>
  <c r="G50" i="27"/>
  <c r="D51" i="27"/>
  <c r="D50" i="27"/>
  <c r="G46" i="27"/>
  <c r="G45" i="27"/>
  <c r="D47" i="27"/>
  <c r="D46" i="27"/>
  <c r="D45" i="27"/>
  <c r="D38" i="27"/>
  <c r="D37" i="27"/>
  <c r="G41" i="27"/>
  <c r="G40" i="27"/>
  <c r="G39" i="27"/>
  <c r="G38" i="27"/>
  <c r="G37" i="27"/>
  <c r="G32" i="27"/>
  <c r="G31" i="27"/>
  <c r="D34" i="27"/>
  <c r="D33" i="27"/>
  <c r="D32" i="27"/>
  <c r="D31" i="27"/>
  <c r="D28" i="27"/>
  <c r="D27" i="27"/>
  <c r="D26" i="27"/>
  <c r="D25" i="27"/>
  <c r="D24" i="27"/>
  <c r="G27" i="27"/>
  <c r="G26" i="27"/>
  <c r="G25" i="27"/>
  <c r="G24" i="27"/>
  <c r="G19" i="27"/>
  <c r="D21" i="27"/>
  <c r="D20" i="27"/>
  <c r="D19" i="27"/>
  <c r="G16" i="27"/>
  <c r="G15" i="27"/>
  <c r="G14" i="27"/>
  <c r="G13" i="27"/>
  <c r="D15" i="27"/>
  <c r="D14" i="27"/>
  <c r="D13" i="27"/>
  <c r="AK58" i="27"/>
  <c r="AK57" i="27"/>
  <c r="AK56" i="27"/>
  <c r="AK55" i="27"/>
  <c r="AK51" i="27"/>
  <c r="AK50" i="27"/>
  <c r="AK45" i="27"/>
  <c r="AK32" i="27"/>
  <c r="AK31" i="27"/>
  <c r="AK24" i="27"/>
  <c r="AK19" i="27"/>
  <c r="AK14" i="27"/>
  <c r="AK13" i="27"/>
  <c r="V14" i="27"/>
  <c r="V13" i="27"/>
  <c r="S14" i="27"/>
  <c r="S13" i="27"/>
  <c r="R52" i="27"/>
  <c r="R58" i="27"/>
  <c r="R57" i="27"/>
  <c r="R56" i="27"/>
  <c r="R55" i="27"/>
  <c r="R51" i="27"/>
  <c r="R50" i="27"/>
  <c r="F117" i="6"/>
  <c r="T45" i="27"/>
  <c r="R45" i="27"/>
  <c r="F130" i="6"/>
  <c r="T25" i="27"/>
  <c r="F126" i="6"/>
  <c r="T24" i="27"/>
  <c r="R25" i="27"/>
  <c r="R24" i="27"/>
  <c r="F133" i="6"/>
  <c r="T20" i="27"/>
  <c r="R20" i="27"/>
  <c r="F114" i="6"/>
  <c r="T19" i="27"/>
  <c r="R19" i="27"/>
  <c r="F129" i="6"/>
  <c r="T14" i="27"/>
  <c r="R14" i="27"/>
  <c r="F105" i="6"/>
  <c r="T13" i="27"/>
  <c r="R13" i="27"/>
  <c r="R34" i="27"/>
  <c r="R33" i="27"/>
  <c r="R32" i="27"/>
  <c r="R31" i="27"/>
  <c r="U56" i="27"/>
  <c r="U55" i="27"/>
  <c r="U37" i="27"/>
  <c r="F118" i="14"/>
  <c r="W24" i="27"/>
  <c r="U24" i="27"/>
  <c r="F121" i="14"/>
  <c r="W19" i="27"/>
  <c r="U19" i="27"/>
  <c r="F124" i="14"/>
  <c r="W14" i="27"/>
  <c r="U14" i="27"/>
  <c r="W13" i="27"/>
  <c r="U13" i="27"/>
  <c r="U32" i="27"/>
  <c r="U31" i="27"/>
  <c r="AJ58" i="27"/>
  <c r="AJ57" i="27"/>
  <c r="AJ56" i="27"/>
  <c r="AJ55" i="27"/>
  <c r="AJ51" i="27"/>
  <c r="AJ50" i="27"/>
  <c r="AJ45" i="27"/>
  <c r="AJ32" i="27"/>
  <c r="AJ31" i="27"/>
  <c r="AJ24" i="27"/>
  <c r="AJ19" i="27"/>
  <c r="AJ14" i="27"/>
  <c r="AJ13" i="27"/>
  <c r="AG56" i="27"/>
  <c r="AG55" i="27"/>
  <c r="AG50" i="27"/>
  <c r="K91" i="27"/>
  <c r="C84" i="27"/>
  <c r="C67" i="27"/>
  <c r="C66" i="27"/>
  <c r="C70" i="27"/>
  <c r="C58" i="27"/>
  <c r="C57" i="27"/>
  <c r="C56" i="27"/>
  <c r="C55" i="27"/>
  <c r="F58" i="27"/>
  <c r="F57" i="27"/>
  <c r="F56" i="27"/>
  <c r="F55" i="27"/>
  <c r="F52" i="27"/>
  <c r="F51" i="27"/>
  <c r="F50" i="27"/>
  <c r="C51" i="27"/>
  <c r="C50" i="27"/>
  <c r="C47" i="27"/>
  <c r="C46" i="27"/>
  <c r="C45" i="27"/>
  <c r="F46" i="27"/>
  <c r="F45" i="27"/>
  <c r="F41" i="27"/>
  <c r="F40" i="27"/>
  <c r="F39" i="27"/>
  <c r="F38" i="27"/>
  <c r="F37" i="27"/>
  <c r="C38" i="27"/>
  <c r="C37" i="27"/>
  <c r="F32" i="27"/>
  <c r="F31" i="27"/>
  <c r="C34" i="27"/>
  <c r="C33" i="27"/>
  <c r="C32" i="27"/>
  <c r="C31" i="27"/>
  <c r="F27" i="27"/>
  <c r="F26" i="27"/>
  <c r="F25" i="27"/>
  <c r="F24" i="27"/>
  <c r="C28" i="27"/>
  <c r="C27" i="27"/>
  <c r="C26" i="27"/>
  <c r="C25" i="27"/>
  <c r="C24" i="27"/>
  <c r="F19" i="27"/>
  <c r="C21" i="27"/>
  <c r="C20" i="27"/>
  <c r="C19" i="27"/>
  <c r="F16" i="27"/>
  <c r="F15" i="27"/>
  <c r="F14" i="27"/>
  <c r="F13" i="27"/>
  <c r="W18" i="31"/>
  <c r="W36" i="31"/>
  <c r="F136" i="8"/>
  <c r="W13" i="31"/>
  <c r="W37" i="31"/>
  <c r="W20" i="31"/>
  <c r="W14" i="31"/>
  <c r="W35" i="31"/>
  <c r="W39" i="31"/>
  <c r="W17" i="31"/>
  <c r="F79" i="8"/>
  <c r="F59" i="8"/>
  <c r="F54" i="8"/>
  <c r="F38" i="8"/>
  <c r="F26" i="8"/>
  <c r="F42" i="21"/>
  <c r="C15" i="27"/>
  <c r="C14" i="27"/>
  <c r="C13" i="27"/>
  <c r="P13" i="31"/>
  <c r="Q13" i="31"/>
  <c r="P17" i="31"/>
  <c r="Q17" i="31"/>
  <c r="Z58" i="31"/>
  <c r="Z59" i="31"/>
  <c r="K59" i="31"/>
  <c r="W33" i="31"/>
  <c r="T22" i="31"/>
  <c r="W16" i="31"/>
  <c r="T16" i="31"/>
  <c r="A12" i="31"/>
  <c r="P12" i="31"/>
  <c r="A11" i="31"/>
  <c r="P11" i="31"/>
  <c r="AC4" i="31"/>
  <c r="N4" i="31"/>
  <c r="B20" i="29"/>
  <c r="Q20" i="29"/>
  <c r="B13" i="29"/>
  <c r="Q13" i="29"/>
  <c r="B160" i="25"/>
  <c r="B150" i="25"/>
  <c r="Q150" i="25"/>
  <c r="B144" i="25"/>
  <c r="B140" i="25"/>
  <c r="B136" i="25"/>
  <c r="Q136" i="25"/>
  <c r="B127" i="25"/>
  <c r="B117" i="25"/>
  <c r="B110" i="25"/>
  <c r="B97" i="25"/>
  <c r="Q97" i="25"/>
  <c r="B88" i="25"/>
  <c r="B76" i="25"/>
  <c r="Q76" i="25"/>
  <c r="B64" i="25"/>
  <c r="Q64" i="25"/>
  <c r="B54" i="25"/>
  <c r="Q54" i="25"/>
  <c r="B46" i="25"/>
  <c r="B39" i="25"/>
  <c r="B33" i="25"/>
  <c r="Q33" i="25"/>
  <c r="B22" i="25"/>
  <c r="B13" i="25"/>
  <c r="B55" i="27"/>
  <c r="AF55" i="27"/>
  <c r="B50" i="27"/>
  <c r="AF50" i="27"/>
  <c r="B45" i="27"/>
  <c r="Q45" i="27"/>
  <c r="B37" i="27"/>
  <c r="Q37" i="27"/>
  <c r="B31" i="27"/>
  <c r="AF31" i="27"/>
  <c r="B24" i="27"/>
  <c r="AF24" i="27"/>
  <c r="B19" i="27"/>
  <c r="Q19" i="27"/>
  <c r="B13" i="27"/>
  <c r="Q13" i="27"/>
  <c r="A20" i="29"/>
  <c r="P20" i="29"/>
  <c r="A13" i="29"/>
  <c r="P13" i="29"/>
  <c r="A12" i="29"/>
  <c r="P12" i="29"/>
  <c r="A11" i="29"/>
  <c r="P11" i="29"/>
  <c r="A31" i="28"/>
  <c r="A22" i="28"/>
  <c r="A13" i="28"/>
  <c r="A12" i="28"/>
  <c r="A11" i="28"/>
  <c r="AC4" i="29"/>
  <c r="N4" i="29"/>
  <c r="K86" i="28"/>
  <c r="J37" i="28"/>
  <c r="M37" i="28"/>
  <c r="H30" i="28"/>
  <c r="E30" i="28"/>
  <c r="N4" i="28"/>
  <c r="A55" i="27"/>
  <c r="P55" i="27"/>
  <c r="A50" i="27"/>
  <c r="A45" i="27"/>
  <c r="P45" i="27"/>
  <c r="A44" i="27"/>
  <c r="AE44" i="27"/>
  <c r="A37" i="27"/>
  <c r="AE37" i="27"/>
  <c r="A31" i="27"/>
  <c r="A24" i="27"/>
  <c r="P24" i="27"/>
  <c r="A19" i="27"/>
  <c r="A13" i="27"/>
  <c r="AE13" i="27"/>
  <c r="A12" i="27"/>
  <c r="AE12" i="27"/>
  <c r="A11" i="27"/>
  <c r="AE11" i="27"/>
  <c r="AO91" i="27"/>
  <c r="AO92" i="27"/>
  <c r="Z91" i="27"/>
  <c r="K92" i="27"/>
  <c r="AL72" i="27"/>
  <c r="AI72" i="27"/>
  <c r="W72" i="27"/>
  <c r="T72" i="27"/>
  <c r="AL69" i="27"/>
  <c r="AI69" i="27"/>
  <c r="W69" i="27"/>
  <c r="T69" i="27"/>
  <c r="W54" i="27"/>
  <c r="AI49" i="27"/>
  <c r="W49" i="27"/>
  <c r="T49" i="27"/>
  <c r="AF45" i="27"/>
  <c r="AL43" i="27"/>
  <c r="AI43" i="27"/>
  <c r="T43" i="27"/>
  <c r="AI36" i="27"/>
  <c r="AI30" i="27"/>
  <c r="W30" i="27"/>
  <c r="T30" i="27"/>
  <c r="J30" i="27"/>
  <c r="M30" i="27"/>
  <c r="AI23" i="27"/>
  <c r="W23" i="27"/>
  <c r="T23" i="27"/>
  <c r="AI18" i="27"/>
  <c r="W18" i="27"/>
  <c r="T18" i="27"/>
  <c r="AR4" i="27"/>
  <c r="AC4" i="27"/>
  <c r="N4" i="27"/>
  <c r="A160" i="25"/>
  <c r="A150" i="25"/>
  <c r="A144" i="25"/>
  <c r="A143" i="25"/>
  <c r="P143" i="25"/>
  <c r="A140" i="25"/>
  <c r="P140" i="25"/>
  <c r="A136" i="25"/>
  <c r="P136" i="25"/>
  <c r="A127" i="25"/>
  <c r="A117" i="25"/>
  <c r="A110" i="25"/>
  <c r="P110" i="25"/>
  <c r="A109" i="25"/>
  <c r="A97" i="25"/>
  <c r="P97" i="25"/>
  <c r="A88" i="25"/>
  <c r="A76" i="25"/>
  <c r="P76" i="25"/>
  <c r="A64" i="25"/>
  <c r="P64" i="25"/>
  <c r="A54" i="25"/>
  <c r="P54" i="25"/>
  <c r="A53" i="25"/>
  <c r="P53" i="25"/>
  <c r="A46" i="25"/>
  <c r="P46" i="25"/>
  <c r="A39" i="25"/>
  <c r="A33" i="25"/>
  <c r="P33" i="25"/>
  <c r="A22" i="25"/>
  <c r="A11" i="25"/>
  <c r="A12" i="25"/>
  <c r="A13" i="25"/>
  <c r="P13" i="25"/>
  <c r="Z202" i="25"/>
  <c r="W183" i="25"/>
  <c r="T183" i="25"/>
  <c r="H183" i="25"/>
  <c r="T180" i="25"/>
  <c r="H180" i="25"/>
  <c r="T177" i="25"/>
  <c r="T171" i="25"/>
  <c r="H171" i="25"/>
  <c r="T163" i="25"/>
  <c r="P160" i="25"/>
  <c r="T149" i="25"/>
  <c r="W142" i="25"/>
  <c r="T142" i="25"/>
  <c r="E142" i="25"/>
  <c r="W139" i="25"/>
  <c r="T139" i="25"/>
  <c r="E139" i="25"/>
  <c r="T126" i="25"/>
  <c r="W126" i="25"/>
  <c r="T116" i="25"/>
  <c r="T96" i="25"/>
  <c r="W87" i="25"/>
  <c r="T87" i="25"/>
  <c r="T75" i="25"/>
  <c r="W63" i="25"/>
  <c r="T63" i="25"/>
  <c r="W45" i="25"/>
  <c r="T45" i="25"/>
  <c r="W38" i="25"/>
  <c r="J38" i="25"/>
  <c r="W32" i="25"/>
  <c r="W21" i="25"/>
  <c r="AC4" i="25"/>
  <c r="N4" i="25"/>
  <c r="B268" i="24"/>
  <c r="AF268" i="24"/>
  <c r="B250" i="24"/>
  <c r="AF250" i="24"/>
  <c r="B259" i="24"/>
  <c r="AF259" i="24"/>
  <c r="B237" i="24"/>
  <c r="AF237" i="24"/>
  <c r="B243" i="24"/>
  <c r="AF243" i="24"/>
  <c r="B230" i="24"/>
  <c r="AF230" i="24"/>
  <c r="B221" i="24"/>
  <c r="AF221" i="24"/>
  <c r="B206" i="24"/>
  <c r="AF206" i="24"/>
  <c r="B213" i="24"/>
  <c r="AF213" i="24"/>
  <c r="B196" i="24"/>
  <c r="AF196" i="24"/>
  <c r="B189" i="24"/>
  <c r="AF189" i="24"/>
  <c r="B180" i="24"/>
  <c r="AF180" i="24"/>
  <c r="B174" i="24"/>
  <c r="AF174" i="24"/>
  <c r="B163" i="24"/>
  <c r="AF163" i="24"/>
  <c r="B157" i="24"/>
  <c r="AF157" i="24"/>
  <c r="B152" i="24"/>
  <c r="AF152" i="24"/>
  <c r="B132" i="24"/>
  <c r="AF132" i="24"/>
  <c r="B142" i="24"/>
  <c r="AF142" i="24"/>
  <c r="B126" i="24"/>
  <c r="AF126" i="24"/>
  <c r="B118" i="24"/>
  <c r="AF118" i="24"/>
  <c r="B110" i="24"/>
  <c r="AF110" i="24"/>
  <c r="B104" i="24"/>
  <c r="AF104" i="24"/>
  <c r="AF97" i="24"/>
  <c r="B89" i="24"/>
  <c r="AF89" i="24"/>
  <c r="B83" i="24"/>
  <c r="AF83" i="24"/>
  <c r="B65" i="24"/>
  <c r="AF65" i="24"/>
  <c r="B74" i="24"/>
  <c r="AF74" i="24"/>
  <c r="B51" i="24"/>
  <c r="AF51" i="24"/>
  <c r="B42" i="24"/>
  <c r="AF42" i="24"/>
  <c r="B31" i="24"/>
  <c r="AF31" i="24"/>
  <c r="B20" i="24"/>
  <c r="AF20" i="24"/>
  <c r="B13" i="24"/>
  <c r="AF13" i="24"/>
  <c r="Q268" i="24"/>
  <c r="Q250" i="24"/>
  <c r="Q259" i="24"/>
  <c r="Q243" i="24"/>
  <c r="Q237" i="24"/>
  <c r="Q230" i="24"/>
  <c r="Q221" i="24"/>
  <c r="Q213" i="24"/>
  <c r="Q206" i="24"/>
  <c r="Q196" i="24"/>
  <c r="Q189" i="24"/>
  <c r="Q180" i="24"/>
  <c r="Q174" i="24"/>
  <c r="Q163" i="24"/>
  <c r="Q157" i="24"/>
  <c r="Q152" i="24"/>
  <c r="Q132" i="24"/>
  <c r="Q142" i="24"/>
  <c r="Q126" i="24"/>
  <c r="Q118" i="24"/>
  <c r="Q110" i="24"/>
  <c r="Q104" i="24"/>
  <c r="Q97" i="24"/>
  <c r="Q89" i="24"/>
  <c r="Q83" i="24"/>
  <c r="Q65" i="24"/>
  <c r="Q74" i="24"/>
  <c r="Q51" i="24"/>
  <c r="Q42" i="24"/>
  <c r="Q31" i="24"/>
  <c r="Q20" i="24"/>
  <c r="Q13" i="24"/>
  <c r="A268" i="24"/>
  <c r="AE268" i="24"/>
  <c r="A259" i="24"/>
  <c r="AE259" i="24"/>
  <c r="A250" i="24"/>
  <c r="AE250" i="24"/>
  <c r="A249" i="24"/>
  <c r="AE249" i="24"/>
  <c r="A243" i="24"/>
  <c r="AE243" i="24"/>
  <c r="A237" i="24"/>
  <c r="AE237" i="24"/>
  <c r="A230" i="24"/>
  <c r="AE230" i="24"/>
  <c r="A229" i="24"/>
  <c r="AE229" i="24"/>
  <c r="A221" i="24"/>
  <c r="AE221" i="24"/>
  <c r="A220" i="24"/>
  <c r="AE220" i="24"/>
  <c r="A213" i="24"/>
  <c r="AE213" i="24"/>
  <c r="A206" i="24"/>
  <c r="AE206" i="24"/>
  <c r="A205" i="24"/>
  <c r="AE205" i="24"/>
  <c r="A196" i="24"/>
  <c r="AE196" i="24"/>
  <c r="P205" i="24"/>
  <c r="P196" i="24"/>
  <c r="A189" i="24"/>
  <c r="AE189" i="24"/>
  <c r="A180" i="24"/>
  <c r="AE180" i="24"/>
  <c r="A174" i="24"/>
  <c r="AE174" i="24"/>
  <c r="A163" i="24"/>
  <c r="AE163" i="24"/>
  <c r="A157" i="24"/>
  <c r="AE157" i="24"/>
  <c r="A152" i="24"/>
  <c r="AE152" i="24"/>
  <c r="A142" i="24"/>
  <c r="AE142" i="24"/>
  <c r="A132" i="24"/>
  <c r="AE132" i="24"/>
  <c r="A126" i="24"/>
  <c r="AE126" i="24"/>
  <c r="A125" i="24"/>
  <c r="AE125" i="24"/>
  <c r="A118" i="24"/>
  <c r="AE118" i="24"/>
  <c r="A110" i="24"/>
  <c r="AE110" i="24"/>
  <c r="A104" i="24"/>
  <c r="AE104" i="24"/>
  <c r="A103" i="24"/>
  <c r="AE103" i="24"/>
  <c r="A97" i="24"/>
  <c r="AE97" i="24"/>
  <c r="A89" i="24"/>
  <c r="AE89" i="24"/>
  <c r="A88" i="24"/>
  <c r="AE88" i="24"/>
  <c r="A83" i="24"/>
  <c r="AE83" i="24"/>
  <c r="A74" i="24"/>
  <c r="AE74" i="24"/>
  <c r="A65" i="24"/>
  <c r="AE65" i="24"/>
  <c r="A64" i="24"/>
  <c r="AE64" i="24"/>
  <c r="A51" i="24"/>
  <c r="AE51" i="24"/>
  <c r="A42" i="24"/>
  <c r="AE42" i="24"/>
  <c r="A31" i="24"/>
  <c r="AE31" i="24"/>
  <c r="A20" i="24"/>
  <c r="AE20" i="24"/>
  <c r="A13" i="24"/>
  <c r="AE13" i="24"/>
  <c r="A12" i="24"/>
  <c r="AE12" i="24"/>
  <c r="A11" i="24"/>
  <c r="AE11" i="24"/>
  <c r="P268" i="24"/>
  <c r="P259" i="24"/>
  <c r="P250" i="24"/>
  <c r="P249" i="24"/>
  <c r="P243" i="24"/>
  <c r="P237" i="24"/>
  <c r="P230" i="24"/>
  <c r="P229" i="24"/>
  <c r="P221" i="24"/>
  <c r="P220" i="24"/>
  <c r="P213" i="24"/>
  <c r="P206" i="24"/>
  <c r="P189" i="24"/>
  <c r="P180" i="24"/>
  <c r="P174" i="24"/>
  <c r="P163" i="24"/>
  <c r="P157" i="24"/>
  <c r="P152" i="24"/>
  <c r="P142" i="24"/>
  <c r="P132" i="24"/>
  <c r="P126" i="24"/>
  <c r="P125" i="24"/>
  <c r="P118" i="24"/>
  <c r="P110" i="24"/>
  <c r="P104" i="24"/>
  <c r="P103" i="24"/>
  <c r="P97" i="24"/>
  <c r="P89" i="24"/>
  <c r="P64" i="24"/>
  <c r="P88" i="24"/>
  <c r="P83" i="24"/>
  <c r="P74" i="24"/>
  <c r="P65" i="24"/>
  <c r="P51" i="24"/>
  <c r="P42" i="24"/>
  <c r="P31" i="24"/>
  <c r="P20" i="24"/>
  <c r="P13" i="24"/>
  <c r="P12" i="24"/>
  <c r="P11" i="24"/>
  <c r="AO337" i="24"/>
  <c r="AI102" i="24"/>
  <c r="AL102" i="24"/>
  <c r="AN102" i="24"/>
  <c r="AO101" i="24"/>
  <c r="T285" i="24"/>
  <c r="F522" i="13"/>
  <c r="W280" i="24"/>
  <c r="W285" i="24"/>
  <c r="Y285" i="24"/>
  <c r="Z285" i="24"/>
  <c r="T289" i="24"/>
  <c r="E576" i="13"/>
  <c r="F576" i="13"/>
  <c r="W286" i="24"/>
  <c r="W289" i="24"/>
  <c r="Y289" i="24"/>
  <c r="Z289" i="24"/>
  <c r="T296" i="24"/>
  <c r="W296" i="24"/>
  <c r="Y296" i="24"/>
  <c r="Z296" i="24"/>
  <c r="T299" i="24"/>
  <c r="W299" i="24"/>
  <c r="Y299" i="24"/>
  <c r="Z299" i="24"/>
  <c r="T302" i="24"/>
  <c r="W302" i="24"/>
  <c r="Y302" i="24"/>
  <c r="Z302" i="24"/>
  <c r="T305" i="24"/>
  <c r="W305" i="24"/>
  <c r="Y305" i="24"/>
  <c r="Z305" i="24"/>
  <c r="T308" i="24"/>
  <c r="W308" i="24"/>
  <c r="Y308" i="24"/>
  <c r="Z308" i="24"/>
  <c r="T312" i="24"/>
  <c r="W312" i="24"/>
  <c r="Y312" i="24"/>
  <c r="Z312" i="24"/>
  <c r="T318" i="24"/>
  <c r="W318" i="24"/>
  <c r="Y318" i="24"/>
  <c r="Z318" i="24"/>
  <c r="Z321" i="24"/>
  <c r="Z322" i="24"/>
  <c r="E470" i="7"/>
  <c r="F470" i="7"/>
  <c r="T89" i="24"/>
  <c r="T96" i="24"/>
  <c r="W96" i="24"/>
  <c r="Y96" i="24"/>
  <c r="Z96" i="24"/>
  <c r="T102" i="24"/>
  <c r="W102" i="24"/>
  <c r="Y102" i="24"/>
  <c r="Z101" i="24"/>
  <c r="Z337" i="24"/>
  <c r="T248" i="24"/>
  <c r="W248" i="24"/>
  <c r="W242" i="24"/>
  <c r="T242" i="24"/>
  <c r="W228" i="24"/>
  <c r="T228" i="24"/>
  <c r="W219" i="24"/>
  <c r="W204" i="24"/>
  <c r="T204" i="24"/>
  <c r="T195" i="24"/>
  <c r="W195" i="24"/>
  <c r="W188" i="24"/>
  <c r="T188" i="24"/>
  <c r="T179" i="24"/>
  <c r="W179" i="24"/>
  <c r="W173" i="24"/>
  <c r="T173" i="24"/>
  <c r="T162" i="24"/>
  <c r="W162" i="24"/>
  <c r="W156" i="24"/>
  <c r="T156" i="24"/>
  <c r="T151" i="24"/>
  <c r="W151" i="24"/>
  <c r="W141" i="24"/>
  <c r="T141" i="24"/>
  <c r="T131" i="24"/>
  <c r="W131" i="24"/>
  <c r="T87" i="24"/>
  <c r="W87" i="24"/>
  <c r="W82" i="24"/>
  <c r="T82" i="24"/>
  <c r="T73" i="24"/>
  <c r="W73" i="24"/>
  <c r="W63" i="24"/>
  <c r="T63" i="24"/>
  <c r="W41" i="24"/>
  <c r="T41" i="24"/>
  <c r="W19" i="24"/>
  <c r="T19" i="24"/>
  <c r="AL19" i="24"/>
  <c r="AI19" i="24"/>
  <c r="AI30" i="24"/>
  <c r="F605" i="13"/>
  <c r="AL20" i="24"/>
  <c r="AL30" i="24"/>
  <c r="AL41" i="24"/>
  <c r="AI41" i="24"/>
  <c r="AL63" i="24"/>
  <c r="AI63" i="24"/>
  <c r="AI73" i="24"/>
  <c r="AL73" i="24"/>
  <c r="AL82" i="24"/>
  <c r="AI82" i="24"/>
  <c r="AI87" i="24"/>
  <c r="AL87" i="24"/>
  <c r="AL96" i="24"/>
  <c r="AI96" i="24"/>
  <c r="AL109" i="24"/>
  <c r="AI109" i="24"/>
  <c r="AI117" i="24"/>
  <c r="AL117" i="24"/>
  <c r="AL124" i="24"/>
  <c r="AI124" i="24"/>
  <c r="AI131" i="24"/>
  <c r="AL131" i="24"/>
  <c r="AL141" i="24"/>
  <c r="AI141" i="24"/>
  <c r="AI151" i="24"/>
  <c r="AL151" i="24"/>
  <c r="AL156" i="24"/>
  <c r="AI156" i="24"/>
  <c r="AI162" i="24"/>
  <c r="AL162" i="24"/>
  <c r="AL173" i="24"/>
  <c r="AI173" i="24"/>
  <c r="AI179" i="24"/>
  <c r="AL179" i="24"/>
  <c r="AL188" i="24"/>
  <c r="AI188" i="24"/>
  <c r="AI195" i="24"/>
  <c r="AL195" i="24"/>
  <c r="AL204" i="24"/>
  <c r="AI204" i="24"/>
  <c r="AL219" i="24"/>
  <c r="F532" i="7"/>
  <c r="AI213" i="24"/>
  <c r="AI219" i="24"/>
  <c r="AL212" i="24"/>
  <c r="F530" i="7"/>
  <c r="AI206" i="24"/>
  <c r="AI212" i="24"/>
  <c r="AL228" i="24"/>
  <c r="AI228" i="24"/>
  <c r="AL236" i="24"/>
  <c r="AL242" i="24"/>
  <c r="AI242" i="24"/>
  <c r="AI236" i="24"/>
  <c r="AL248" i="24"/>
  <c r="AI248" i="24"/>
  <c r="AH269" i="24"/>
  <c r="AH268" i="24"/>
  <c r="AK271" i="24"/>
  <c r="AK270" i="24"/>
  <c r="AK269" i="24"/>
  <c r="AK268" i="24"/>
  <c r="AK260" i="24"/>
  <c r="AK259" i="24"/>
  <c r="AH259" i="24"/>
  <c r="AK251" i="24"/>
  <c r="AK250" i="24"/>
  <c r="AH250" i="24"/>
  <c r="AH213" i="24"/>
  <c r="AH42" i="24"/>
  <c r="AK43" i="24"/>
  <c r="AK42" i="24"/>
  <c r="AK20" i="24"/>
  <c r="V286" i="24"/>
  <c r="V280" i="24"/>
  <c r="V273" i="24"/>
  <c r="V272" i="24"/>
  <c r="V271" i="24"/>
  <c r="V270" i="24"/>
  <c r="V269" i="24"/>
  <c r="V268" i="24"/>
  <c r="S273" i="24"/>
  <c r="S272" i="24"/>
  <c r="S271" i="24"/>
  <c r="S270" i="24"/>
  <c r="S269" i="24"/>
  <c r="S268" i="24"/>
  <c r="S263" i="24"/>
  <c r="S262" i="24"/>
  <c r="S261" i="24"/>
  <c r="S260" i="24"/>
  <c r="S259" i="24"/>
  <c r="V261" i="24"/>
  <c r="V260" i="24"/>
  <c r="V259" i="24"/>
  <c r="V255" i="24"/>
  <c r="V254" i="24"/>
  <c r="V253" i="24"/>
  <c r="V252" i="24"/>
  <c r="V251" i="24"/>
  <c r="V250" i="24"/>
  <c r="S257" i="24"/>
  <c r="S256" i="24"/>
  <c r="S255" i="24"/>
  <c r="S254" i="24"/>
  <c r="S253" i="24"/>
  <c r="S252" i="24"/>
  <c r="S251" i="24"/>
  <c r="S250" i="24"/>
  <c r="V234" i="24"/>
  <c r="V233" i="24"/>
  <c r="V232" i="24"/>
  <c r="V231" i="24"/>
  <c r="V230" i="24"/>
  <c r="S233" i="24"/>
  <c r="S232" i="24"/>
  <c r="S231" i="24"/>
  <c r="S230" i="24"/>
  <c r="S217" i="24"/>
  <c r="S216" i="24"/>
  <c r="S215" i="24"/>
  <c r="S214" i="24"/>
  <c r="S213" i="24"/>
  <c r="S211" i="24"/>
  <c r="S210" i="24"/>
  <c r="S209" i="24"/>
  <c r="S208" i="24"/>
  <c r="S207" i="24"/>
  <c r="S206" i="24"/>
  <c r="V207" i="24"/>
  <c r="V206" i="24"/>
  <c r="V122" i="24"/>
  <c r="V121" i="24"/>
  <c r="V120" i="24"/>
  <c r="V119" i="24"/>
  <c r="V118" i="24"/>
  <c r="S120" i="24"/>
  <c r="S119" i="24"/>
  <c r="S118" i="24"/>
  <c r="S111" i="24"/>
  <c r="S110" i="24"/>
  <c r="V110" i="24"/>
  <c r="S106" i="24"/>
  <c r="S105" i="24"/>
  <c r="S104" i="24"/>
  <c r="V104" i="24"/>
  <c r="V44" i="24"/>
  <c r="V43" i="24"/>
  <c r="V42" i="24"/>
  <c r="S47" i="24"/>
  <c r="S46" i="24"/>
  <c r="S45" i="24"/>
  <c r="S44" i="24"/>
  <c r="S43" i="24"/>
  <c r="S42" i="24"/>
  <c r="V21" i="24"/>
  <c r="V20" i="24"/>
  <c r="S21" i="24"/>
  <c r="S20" i="24"/>
  <c r="U286" i="24"/>
  <c r="U207" i="24"/>
  <c r="U206" i="24"/>
  <c r="U44" i="24"/>
  <c r="U43" i="24"/>
  <c r="U42" i="24"/>
  <c r="U21" i="24"/>
  <c r="U20" i="24"/>
  <c r="U273" i="24"/>
  <c r="U272" i="24"/>
  <c r="U271" i="24"/>
  <c r="U270" i="24"/>
  <c r="U269" i="24"/>
  <c r="U268" i="24"/>
  <c r="U261" i="24"/>
  <c r="U260" i="24"/>
  <c r="U259" i="24"/>
  <c r="U255" i="24"/>
  <c r="U254" i="24"/>
  <c r="U253" i="24"/>
  <c r="U252" i="24"/>
  <c r="U251" i="24"/>
  <c r="U250" i="24"/>
  <c r="U280" i="24"/>
  <c r="U110" i="24"/>
  <c r="U104" i="24"/>
  <c r="U122" i="24"/>
  <c r="U121" i="24"/>
  <c r="U120" i="24"/>
  <c r="U119" i="24"/>
  <c r="U118" i="24"/>
  <c r="U234" i="24"/>
  <c r="U233" i="24"/>
  <c r="U232" i="24"/>
  <c r="U231" i="24"/>
  <c r="U230" i="24"/>
  <c r="R21" i="24"/>
  <c r="R47" i="24"/>
  <c r="R46" i="24"/>
  <c r="R45" i="24"/>
  <c r="R44" i="24"/>
  <c r="R43" i="24"/>
  <c r="R42" i="24"/>
  <c r="R20" i="24"/>
  <c r="R211" i="24"/>
  <c r="R210" i="24"/>
  <c r="R209" i="24"/>
  <c r="R208" i="24"/>
  <c r="R207" i="24"/>
  <c r="R206" i="24"/>
  <c r="R217" i="24"/>
  <c r="R216" i="24"/>
  <c r="R215" i="24"/>
  <c r="R214" i="24"/>
  <c r="R213" i="24"/>
  <c r="R273" i="24"/>
  <c r="R272" i="24"/>
  <c r="R271" i="24"/>
  <c r="R269" i="24"/>
  <c r="R270" i="24"/>
  <c r="R268" i="24"/>
  <c r="R263" i="24"/>
  <c r="R262" i="24"/>
  <c r="R261" i="24"/>
  <c r="R260" i="24"/>
  <c r="R259" i="24"/>
  <c r="R257" i="24"/>
  <c r="R256" i="24"/>
  <c r="R255" i="24"/>
  <c r="R254" i="24"/>
  <c r="R253" i="24"/>
  <c r="R252" i="24"/>
  <c r="R251" i="24"/>
  <c r="R250" i="24"/>
  <c r="R89" i="24"/>
  <c r="R111" i="24"/>
  <c r="R120" i="24"/>
  <c r="R119" i="24"/>
  <c r="R118" i="24"/>
  <c r="R110" i="24"/>
  <c r="R106" i="24"/>
  <c r="R105" i="24"/>
  <c r="R104" i="24"/>
  <c r="R233" i="24"/>
  <c r="R232" i="24"/>
  <c r="R231" i="24"/>
  <c r="R230" i="24"/>
  <c r="AJ20" i="24"/>
  <c r="AJ43" i="24"/>
  <c r="AJ42" i="24"/>
  <c r="AJ251" i="24"/>
  <c r="AJ250" i="24"/>
  <c r="AJ260" i="24"/>
  <c r="AJ259" i="24"/>
  <c r="AJ271" i="24"/>
  <c r="AJ270" i="24"/>
  <c r="AJ269" i="24"/>
  <c r="AJ268" i="24"/>
  <c r="AG42" i="24"/>
  <c r="AG206" i="24"/>
  <c r="AG213" i="24"/>
  <c r="AG250" i="24"/>
  <c r="AG259" i="24"/>
  <c r="AG269" i="24"/>
  <c r="AG268" i="24"/>
  <c r="G316" i="24"/>
  <c r="G315" i="24"/>
  <c r="G314" i="24"/>
  <c r="G313" i="24"/>
  <c r="G310" i="24"/>
  <c r="G309" i="24"/>
  <c r="G306" i="24"/>
  <c r="G303" i="24"/>
  <c r="G300" i="24"/>
  <c r="G297" i="24"/>
  <c r="G294" i="24"/>
  <c r="G293" i="24"/>
  <c r="G292" i="24"/>
  <c r="G291" i="24"/>
  <c r="G290" i="24"/>
  <c r="G287" i="24"/>
  <c r="G286" i="24"/>
  <c r="G283" i="24"/>
  <c r="G282" i="24"/>
  <c r="G281" i="24"/>
  <c r="G280" i="24"/>
  <c r="G271" i="24"/>
  <c r="G270" i="24"/>
  <c r="G269" i="24"/>
  <c r="G268" i="24"/>
  <c r="G265" i="24"/>
  <c r="G264" i="24"/>
  <c r="G263" i="24"/>
  <c r="G262" i="24"/>
  <c r="G261" i="24"/>
  <c r="G260" i="24"/>
  <c r="G259" i="24"/>
  <c r="G254" i="24"/>
  <c r="G253" i="24"/>
  <c r="G252" i="24"/>
  <c r="G251" i="24"/>
  <c r="G250" i="24"/>
  <c r="G246" i="24"/>
  <c r="G245" i="24"/>
  <c r="G244" i="24"/>
  <c r="G243" i="24"/>
  <c r="G240" i="24"/>
  <c r="G239" i="24"/>
  <c r="G238" i="24"/>
  <c r="G237" i="24"/>
  <c r="G234" i="24"/>
  <c r="G233" i="24"/>
  <c r="G232" i="24"/>
  <c r="G231" i="24"/>
  <c r="G230" i="24"/>
  <c r="G224" i="24"/>
  <c r="G223" i="24"/>
  <c r="G222" i="24"/>
  <c r="G221" i="24"/>
  <c r="G215" i="24"/>
  <c r="G214" i="24"/>
  <c r="G213" i="24"/>
  <c r="G208" i="24"/>
  <c r="G207" i="24"/>
  <c r="G206" i="24"/>
  <c r="G202" i="24"/>
  <c r="G201" i="24"/>
  <c r="G200" i="24"/>
  <c r="G199" i="24"/>
  <c r="G198" i="24"/>
  <c r="G197" i="24"/>
  <c r="G196" i="24"/>
  <c r="G189" i="24"/>
  <c r="F189" i="24"/>
  <c r="K337" i="24"/>
  <c r="K338" i="24"/>
  <c r="F310" i="24"/>
  <c r="F309" i="24"/>
  <c r="C335" i="24"/>
  <c r="F316" i="24"/>
  <c r="F315" i="24"/>
  <c r="F314" i="24"/>
  <c r="F313" i="24"/>
  <c r="C334" i="24"/>
  <c r="F294" i="24"/>
  <c r="F283" i="24"/>
  <c r="F287" i="24"/>
  <c r="F293" i="24"/>
  <c r="F282" i="24"/>
  <c r="F286" i="24"/>
  <c r="C333" i="24"/>
  <c r="F292" i="24"/>
  <c r="F281" i="24"/>
  <c r="F291" i="24"/>
  <c r="F280" i="24"/>
  <c r="F290" i="24"/>
  <c r="F306" i="24"/>
  <c r="F303" i="24"/>
  <c r="F300" i="24"/>
  <c r="F297" i="24"/>
  <c r="C332" i="24"/>
  <c r="C331" i="24"/>
  <c r="C330" i="24"/>
  <c r="AL312" i="24"/>
  <c r="AI312" i="24"/>
  <c r="E312" i="24"/>
  <c r="D293" i="24"/>
  <c r="D292" i="24"/>
  <c r="D291" i="24"/>
  <c r="D290" i="24"/>
  <c r="W22" i="31"/>
  <c r="J30" i="28"/>
  <c r="K29" i="28"/>
  <c r="M59" i="28"/>
  <c r="Y22" i="31"/>
  <c r="Y16" i="31"/>
  <c r="K19" i="29"/>
  <c r="AF19" i="27"/>
  <c r="Q24" i="27"/>
  <c r="AE45" i="27"/>
  <c r="Y49" i="27"/>
  <c r="Z48" i="27"/>
  <c r="Y18" i="27"/>
  <c r="Z18" i="27"/>
  <c r="Q31" i="27"/>
  <c r="AE55" i="27"/>
  <c r="P11" i="27"/>
  <c r="AE24" i="27"/>
  <c r="AN69" i="27"/>
  <c r="AO69" i="27"/>
  <c r="J18" i="27"/>
  <c r="K17" i="27"/>
  <c r="Y69" i="27"/>
  <c r="AB69" i="27"/>
  <c r="Y36" i="27"/>
  <c r="Z35" i="27"/>
  <c r="AN23" i="27"/>
  <c r="AO23" i="27"/>
  <c r="AN54" i="27"/>
  <c r="AQ54" i="27"/>
  <c r="AF37" i="27"/>
  <c r="AF13" i="27"/>
  <c r="M16" i="31"/>
  <c r="K22" i="31"/>
  <c r="Y39" i="31"/>
  <c r="Z39" i="31"/>
  <c r="K16" i="31"/>
  <c r="J21" i="28"/>
  <c r="K36" i="28"/>
  <c r="J163" i="25"/>
  <c r="M163" i="25"/>
  <c r="Q55" i="27"/>
  <c r="Q50" i="27"/>
  <c r="M62" i="28"/>
  <c r="K37" i="28"/>
  <c r="M48" i="28"/>
  <c r="Y23" i="27"/>
  <c r="AB23" i="27"/>
  <c r="K29" i="27"/>
  <c r="J36" i="27"/>
  <c r="M36" i="27"/>
  <c r="J23" i="27"/>
  <c r="K23" i="27"/>
  <c r="P37" i="27"/>
  <c r="AN36" i="27"/>
  <c r="AO36" i="27"/>
  <c r="Y54" i="27"/>
  <c r="Z53" i="27"/>
  <c r="AN60" i="27"/>
  <c r="AQ60" i="27"/>
  <c r="Y30" i="27"/>
  <c r="Z30" i="27"/>
  <c r="J54" i="27"/>
  <c r="K53" i="27"/>
  <c r="Y60" i="27"/>
  <c r="AB60" i="27"/>
  <c r="J69" i="27"/>
  <c r="K69" i="27"/>
  <c r="Y72" i="27"/>
  <c r="Z72" i="27"/>
  <c r="Y43" i="27"/>
  <c r="AB43" i="27"/>
  <c r="P44" i="27"/>
  <c r="K30" i="27"/>
  <c r="AN30" i="27"/>
  <c r="AQ30" i="27"/>
  <c r="J43" i="27"/>
  <c r="K42" i="27"/>
  <c r="AN43" i="27"/>
  <c r="AO43" i="27"/>
  <c r="J49" i="27"/>
  <c r="K49" i="27"/>
  <c r="AN72" i="27"/>
  <c r="AQ72" i="27"/>
  <c r="P12" i="27"/>
  <c r="P13" i="27"/>
  <c r="AE50" i="27"/>
  <c r="P50" i="27"/>
  <c r="AN18" i="27"/>
  <c r="AE31" i="27"/>
  <c r="P31" i="27"/>
  <c r="AN49" i="27"/>
  <c r="AE19" i="27"/>
  <c r="P19" i="27"/>
  <c r="J60" i="27"/>
  <c r="J72" i="27"/>
  <c r="Y183" i="25"/>
  <c r="AB183" i="25"/>
  <c r="Y139" i="25"/>
  <c r="Z139" i="25"/>
  <c r="Y87" i="25"/>
  <c r="Z86" i="25"/>
  <c r="Y142" i="25"/>
  <c r="AB142" i="25"/>
  <c r="Y45" i="25"/>
  <c r="Z44" i="25"/>
  <c r="Y63" i="25"/>
  <c r="Z63" i="25"/>
  <c r="Y126" i="25"/>
  <c r="Z126" i="25"/>
  <c r="J171" i="25"/>
  <c r="K171" i="25"/>
  <c r="M38" i="25"/>
  <c r="K37" i="25"/>
  <c r="K38" i="25"/>
  <c r="J32" i="25"/>
  <c r="J52" i="25"/>
  <c r="Q88" i="25"/>
  <c r="P12" i="25"/>
  <c r="Q46" i="25"/>
  <c r="J135" i="25"/>
  <c r="H142" i="25"/>
  <c r="J142" i="25"/>
  <c r="Q13" i="25"/>
  <c r="P11" i="25"/>
  <c r="P39" i="25"/>
  <c r="J139" i="25"/>
  <c r="Q140" i="25"/>
  <c r="Q22" i="25"/>
  <c r="P117" i="25"/>
  <c r="P22" i="25"/>
  <c r="Q39" i="25"/>
  <c r="P88" i="25"/>
  <c r="Q160" i="25"/>
  <c r="Q110" i="25"/>
  <c r="Q117" i="25"/>
  <c r="P109" i="25"/>
  <c r="P127" i="25"/>
  <c r="Q127" i="25"/>
  <c r="P144" i="25"/>
  <c r="Q144" i="25"/>
  <c r="P150" i="25"/>
  <c r="J312" i="24"/>
  <c r="K312" i="24"/>
  <c r="AB312" i="24"/>
  <c r="AN312" i="24"/>
  <c r="AO312" i="24"/>
  <c r="AL308" i="24"/>
  <c r="AI308" i="24"/>
  <c r="E308" i="24"/>
  <c r="AL305" i="24"/>
  <c r="AI305" i="24"/>
  <c r="E305" i="24"/>
  <c r="AL302" i="24"/>
  <c r="AI302" i="24"/>
  <c r="E302" i="24"/>
  <c r="AL299" i="24"/>
  <c r="AI299" i="24"/>
  <c r="E299" i="24"/>
  <c r="E318" i="24"/>
  <c r="AI318" i="24"/>
  <c r="AL318" i="24"/>
  <c r="C293" i="24"/>
  <c r="C292" i="24"/>
  <c r="C291" i="24"/>
  <c r="C290" i="24"/>
  <c r="AL296" i="24"/>
  <c r="AI296" i="24"/>
  <c r="M19" i="29"/>
  <c r="Z16" i="31"/>
  <c r="Z15" i="31"/>
  <c r="M67" i="28"/>
  <c r="M52" i="28"/>
  <c r="K30" i="28"/>
  <c r="M30" i="28"/>
  <c r="K20" i="28"/>
  <c r="K39" i="28"/>
  <c r="M21" i="28"/>
  <c r="AB22" i="31"/>
  <c r="Z21" i="31"/>
  <c r="Z24" i="31"/>
  <c r="Z183" i="25"/>
  <c r="Z142" i="25"/>
  <c r="AB139" i="25"/>
  <c r="Z138" i="25"/>
  <c r="K162" i="25"/>
  <c r="Z22" i="31"/>
  <c r="AB16" i="31"/>
  <c r="AB39" i="31"/>
  <c r="Z49" i="27"/>
  <c r="AB49" i="27"/>
  <c r="Z17" i="27"/>
  <c r="AQ69" i="27"/>
  <c r="AB36" i="27"/>
  <c r="AB18" i="27"/>
  <c r="AQ23" i="27"/>
  <c r="AO22" i="27"/>
  <c r="AB72" i="27"/>
  <c r="Z69" i="27"/>
  <c r="Z75" i="27"/>
  <c r="Z76" i="27"/>
  <c r="AQ43" i="27"/>
  <c r="Z54" i="27"/>
  <c r="Z29" i="27"/>
  <c r="Z36" i="27"/>
  <c r="Z43" i="27"/>
  <c r="AB30" i="27"/>
  <c r="Z23" i="27"/>
  <c r="AO53" i="27"/>
  <c r="AQ36" i="27"/>
  <c r="AO35" i="27"/>
  <c r="AO29" i="27"/>
  <c r="AO59" i="27"/>
  <c r="AO54" i="27"/>
  <c r="M69" i="27"/>
  <c r="K54" i="27"/>
  <c r="M49" i="27"/>
  <c r="K48" i="27"/>
  <c r="K36" i="27"/>
  <c r="K35" i="27"/>
  <c r="K22" i="27"/>
  <c r="K18" i="27"/>
  <c r="M22" i="31"/>
  <c r="K21" i="28"/>
  <c r="K163" i="25"/>
  <c r="Z141" i="25"/>
  <c r="AO60" i="27"/>
  <c r="M23" i="27"/>
  <c r="Z59" i="27"/>
  <c r="M54" i="27"/>
  <c r="Z60" i="27"/>
  <c r="AO30" i="27"/>
  <c r="M18" i="27"/>
  <c r="AB54" i="27"/>
  <c r="Z22" i="27"/>
  <c r="Z42" i="27"/>
  <c r="M43" i="27"/>
  <c r="AO42" i="27"/>
  <c r="AO72" i="27"/>
  <c r="AO75" i="27"/>
  <c r="AO76" i="27"/>
  <c r="K43" i="27"/>
  <c r="M72" i="27"/>
  <c r="K72" i="27"/>
  <c r="M60" i="27"/>
  <c r="K60" i="27"/>
  <c r="K59" i="27"/>
  <c r="AQ49" i="27"/>
  <c r="AO49" i="27"/>
  <c r="AO48" i="27"/>
  <c r="AQ18" i="27"/>
  <c r="AO18" i="27"/>
  <c r="AO17" i="27"/>
  <c r="AB87" i="25"/>
  <c r="Z87" i="25"/>
  <c r="Z45" i="25"/>
  <c r="AB126" i="25"/>
  <c r="Z125" i="25"/>
  <c r="Z62" i="25"/>
  <c r="AB63" i="25"/>
  <c r="AB45" i="25"/>
  <c r="M171" i="25"/>
  <c r="K52" i="25"/>
  <c r="K51" i="25"/>
  <c r="M52" i="25"/>
  <c r="M135" i="25"/>
  <c r="K135" i="25"/>
  <c r="K134" i="25"/>
  <c r="M32" i="25"/>
  <c r="K31" i="25"/>
  <c r="K32" i="25"/>
  <c r="K139" i="25"/>
  <c r="K138" i="25"/>
  <c r="M139" i="25"/>
  <c r="K141" i="25"/>
  <c r="M142" i="25"/>
  <c r="K142" i="25"/>
  <c r="AN302" i="24"/>
  <c r="AO302" i="24"/>
  <c r="AB308" i="24"/>
  <c r="M312" i="24"/>
  <c r="AN296" i="24"/>
  <c r="AQ296" i="24"/>
  <c r="AB299" i="24"/>
  <c r="AQ312" i="24"/>
  <c r="AN308" i="24"/>
  <c r="AQ308" i="24"/>
  <c r="AN299" i="24"/>
  <c r="AO299" i="24"/>
  <c r="AB302" i="24"/>
  <c r="AN305" i="24"/>
  <c r="AO305" i="24"/>
  <c r="AB296" i="24"/>
  <c r="J308" i="24"/>
  <c r="M308" i="24"/>
  <c r="J318" i="24"/>
  <c r="K318" i="24"/>
  <c r="J302" i="24"/>
  <c r="M302" i="24"/>
  <c r="J305" i="24"/>
  <c r="K305" i="24"/>
  <c r="J299" i="24"/>
  <c r="M299" i="24"/>
  <c r="AQ302" i="24"/>
  <c r="AN318" i="24"/>
  <c r="AQ318" i="24"/>
  <c r="J296" i="24"/>
  <c r="M296" i="24"/>
  <c r="F271" i="24"/>
  <c r="F270" i="24"/>
  <c r="F269" i="24"/>
  <c r="F268" i="24"/>
  <c r="F265" i="24"/>
  <c r="F264" i="24"/>
  <c r="F263" i="24"/>
  <c r="F262" i="24"/>
  <c r="F261" i="24"/>
  <c r="F260" i="24"/>
  <c r="F259" i="24"/>
  <c r="F254" i="24"/>
  <c r="F253" i="24"/>
  <c r="F252" i="24"/>
  <c r="F251" i="24"/>
  <c r="F250" i="24"/>
  <c r="F373" i="13"/>
  <c r="H246" i="24"/>
  <c r="F246" i="24"/>
  <c r="F362" i="13"/>
  <c r="H245" i="24"/>
  <c r="F245" i="24"/>
  <c r="F314" i="13"/>
  <c r="H243" i="24"/>
  <c r="F243" i="24"/>
  <c r="F354" i="13"/>
  <c r="H244" i="24"/>
  <c r="F244" i="24"/>
  <c r="F240" i="24"/>
  <c r="F239" i="24"/>
  <c r="F238" i="24"/>
  <c r="F237" i="24"/>
  <c r="F234" i="24"/>
  <c r="F233" i="24"/>
  <c r="F232" i="24"/>
  <c r="F231" i="24"/>
  <c r="F230" i="24"/>
  <c r="F224" i="24"/>
  <c r="F223" i="24"/>
  <c r="F222" i="24"/>
  <c r="F221" i="24"/>
  <c r="F215" i="24"/>
  <c r="F214" i="24"/>
  <c r="F213" i="24"/>
  <c r="F208" i="24"/>
  <c r="F207" i="24"/>
  <c r="F206" i="24"/>
  <c r="F202" i="24"/>
  <c r="F201" i="24"/>
  <c r="F200" i="24"/>
  <c r="F199" i="24"/>
  <c r="F198" i="24"/>
  <c r="F197" i="24"/>
  <c r="F196" i="24"/>
  <c r="G186" i="24"/>
  <c r="G185" i="24"/>
  <c r="G184" i="24"/>
  <c r="G183" i="24"/>
  <c r="G182" i="24"/>
  <c r="G181" i="24"/>
  <c r="G180" i="24"/>
  <c r="F186" i="24"/>
  <c r="F185" i="24"/>
  <c r="F184" i="24"/>
  <c r="F183" i="24"/>
  <c r="F182" i="24"/>
  <c r="F181" i="24"/>
  <c r="F180" i="24"/>
  <c r="G174" i="24"/>
  <c r="F174" i="24"/>
  <c r="G149" i="24"/>
  <c r="G148" i="24"/>
  <c r="G147" i="24"/>
  <c r="G146" i="24"/>
  <c r="G145" i="24"/>
  <c r="G144" i="24"/>
  <c r="G143" i="24"/>
  <c r="G142" i="24"/>
  <c r="G153" i="24"/>
  <c r="G152" i="24"/>
  <c r="G160" i="24"/>
  <c r="G159" i="24"/>
  <c r="G158" i="24"/>
  <c r="G157" i="24"/>
  <c r="G171" i="24"/>
  <c r="G170" i="24"/>
  <c r="G169" i="24"/>
  <c r="G168" i="24"/>
  <c r="G167" i="24"/>
  <c r="G166" i="24"/>
  <c r="G165" i="24"/>
  <c r="G164" i="24"/>
  <c r="G163" i="24"/>
  <c r="F171" i="24"/>
  <c r="F170" i="24"/>
  <c r="F169" i="24"/>
  <c r="F168" i="24"/>
  <c r="F167" i="24"/>
  <c r="F166" i="24"/>
  <c r="F165" i="24"/>
  <c r="F164" i="24"/>
  <c r="F163" i="24"/>
  <c r="F160" i="24"/>
  <c r="F159" i="24"/>
  <c r="F158" i="24"/>
  <c r="F157" i="24"/>
  <c r="F153" i="24"/>
  <c r="F152" i="24"/>
  <c r="F149" i="24"/>
  <c r="F148" i="24"/>
  <c r="F147" i="24"/>
  <c r="F146" i="24"/>
  <c r="F145" i="24"/>
  <c r="F144" i="24"/>
  <c r="F143" i="24"/>
  <c r="F142" i="24"/>
  <c r="G139" i="24"/>
  <c r="G138" i="24"/>
  <c r="G137" i="24"/>
  <c r="G136" i="24"/>
  <c r="G135" i="24"/>
  <c r="G134" i="24"/>
  <c r="G133" i="24"/>
  <c r="G132" i="24"/>
  <c r="F139" i="24"/>
  <c r="F138" i="24"/>
  <c r="F137" i="24"/>
  <c r="F136" i="24"/>
  <c r="F135" i="24"/>
  <c r="F134" i="24"/>
  <c r="F133" i="24"/>
  <c r="F132" i="24"/>
  <c r="G129" i="24"/>
  <c r="G128" i="24"/>
  <c r="G127" i="24"/>
  <c r="G126" i="24"/>
  <c r="G122" i="24"/>
  <c r="G121" i="24"/>
  <c r="G120" i="24"/>
  <c r="G119" i="24"/>
  <c r="G118" i="24"/>
  <c r="G115" i="24"/>
  <c r="G114" i="24"/>
  <c r="G113" i="24"/>
  <c r="G112" i="24"/>
  <c r="G111" i="24"/>
  <c r="G110" i="24"/>
  <c r="F129" i="24"/>
  <c r="F128" i="24"/>
  <c r="F127" i="24"/>
  <c r="F126" i="24"/>
  <c r="F122" i="24"/>
  <c r="F121" i="24"/>
  <c r="F120" i="24"/>
  <c r="F119" i="24"/>
  <c r="F118" i="24"/>
  <c r="H102" i="24"/>
  <c r="F115" i="24"/>
  <c r="F114" i="24"/>
  <c r="F113" i="24"/>
  <c r="F112" i="24"/>
  <c r="F111" i="24"/>
  <c r="F110" i="24"/>
  <c r="G107" i="24"/>
  <c r="G106" i="24"/>
  <c r="G105" i="24"/>
  <c r="G104" i="24"/>
  <c r="F107" i="24"/>
  <c r="F106" i="24"/>
  <c r="F105" i="24"/>
  <c r="G94" i="24"/>
  <c r="G93" i="24"/>
  <c r="G92" i="24"/>
  <c r="G91" i="24"/>
  <c r="G90" i="24"/>
  <c r="G89" i="24"/>
  <c r="F94" i="24"/>
  <c r="F93" i="24"/>
  <c r="F92" i="24"/>
  <c r="F91" i="24"/>
  <c r="F90" i="24"/>
  <c r="G84" i="24"/>
  <c r="G83" i="24"/>
  <c r="F89" i="24"/>
  <c r="F84" i="24"/>
  <c r="F83" i="24"/>
  <c r="G80" i="24"/>
  <c r="G79" i="24"/>
  <c r="G78" i="24"/>
  <c r="G77" i="24"/>
  <c r="G76" i="24"/>
  <c r="G75" i="24"/>
  <c r="F80" i="24"/>
  <c r="F79" i="24"/>
  <c r="F78" i="24"/>
  <c r="F77" i="24"/>
  <c r="F76" i="24"/>
  <c r="F75" i="24"/>
  <c r="G74" i="24"/>
  <c r="F74" i="24"/>
  <c r="G69" i="24"/>
  <c r="G68" i="24"/>
  <c r="G66" i="24"/>
  <c r="G65" i="24"/>
  <c r="F69" i="24"/>
  <c r="F68" i="24"/>
  <c r="G67" i="24"/>
  <c r="F67" i="24"/>
  <c r="F66" i="24"/>
  <c r="F65" i="24"/>
  <c r="G61" i="24"/>
  <c r="G60" i="24"/>
  <c r="G59" i="24"/>
  <c r="G58" i="24"/>
  <c r="G57" i="24"/>
  <c r="F61" i="24"/>
  <c r="F60" i="24"/>
  <c r="F59" i="24"/>
  <c r="F58" i="24"/>
  <c r="F57" i="24"/>
  <c r="G56" i="24"/>
  <c r="F56" i="24"/>
  <c r="G55" i="24"/>
  <c r="F55" i="24"/>
  <c r="G54" i="24"/>
  <c r="F54" i="24"/>
  <c r="G53" i="24"/>
  <c r="F53" i="24"/>
  <c r="G52" i="24"/>
  <c r="F52" i="24"/>
  <c r="G51" i="24"/>
  <c r="F51" i="24"/>
  <c r="G47" i="24"/>
  <c r="F47" i="24"/>
  <c r="G46" i="24"/>
  <c r="F46" i="24"/>
  <c r="G45" i="24"/>
  <c r="F45" i="24"/>
  <c r="G44" i="24"/>
  <c r="F44" i="24"/>
  <c r="G43" i="24"/>
  <c r="F43" i="24"/>
  <c r="G42" i="24"/>
  <c r="F42" i="24"/>
  <c r="G39" i="24"/>
  <c r="F39" i="24"/>
  <c r="G38" i="24"/>
  <c r="F38" i="24"/>
  <c r="G37" i="24"/>
  <c r="F37" i="24"/>
  <c r="G36" i="24"/>
  <c r="F36" i="24"/>
  <c r="G35" i="24"/>
  <c r="F35" i="24"/>
  <c r="G34" i="24"/>
  <c r="F34" i="24"/>
  <c r="G33" i="24"/>
  <c r="F33" i="24"/>
  <c r="G32" i="24"/>
  <c r="F32" i="24"/>
  <c r="G31" i="24"/>
  <c r="F31" i="24"/>
  <c r="K40" i="28"/>
  <c r="K96" i="28"/>
  <c r="Z25" i="31"/>
  <c r="K62" i="27"/>
  <c r="K63" i="27"/>
  <c r="Z62" i="27"/>
  <c r="AO62" i="27"/>
  <c r="K25" i="31"/>
  <c r="K75" i="27"/>
  <c r="K76" i="27"/>
  <c r="AO308" i="24"/>
  <c r="AO296" i="24"/>
  <c r="AQ299" i="24"/>
  <c r="AB305" i="24"/>
  <c r="AQ305" i="24"/>
  <c r="M305" i="24"/>
  <c r="M318" i="24"/>
  <c r="AB318" i="24"/>
  <c r="K308" i="24"/>
  <c r="AO318" i="24"/>
  <c r="K302" i="24"/>
  <c r="K299" i="24"/>
  <c r="H248" i="24"/>
  <c r="K296" i="24"/>
  <c r="F254" i="5"/>
  <c r="F256" i="5"/>
  <c r="F260" i="5"/>
  <c r="E515" i="13"/>
  <c r="F442" i="13"/>
  <c r="G28" i="24"/>
  <c r="F28" i="24"/>
  <c r="G27" i="24"/>
  <c r="F27" i="24"/>
  <c r="G26" i="24"/>
  <c r="F26" i="24"/>
  <c r="G25" i="24"/>
  <c r="F25" i="24"/>
  <c r="G24" i="24"/>
  <c r="F24" i="24"/>
  <c r="G23" i="24"/>
  <c r="F23" i="24"/>
  <c r="G22" i="24"/>
  <c r="F22" i="24"/>
  <c r="G21" i="24"/>
  <c r="F21" i="24"/>
  <c r="G20" i="24"/>
  <c r="F20" i="24"/>
  <c r="G17" i="24"/>
  <c r="F17" i="24"/>
  <c r="G16" i="24"/>
  <c r="F16" i="24"/>
  <c r="G15" i="24"/>
  <c r="F15" i="24"/>
  <c r="G14" i="24"/>
  <c r="F14" i="24"/>
  <c r="G13" i="24"/>
  <c r="F13" i="24"/>
  <c r="F10" i="13"/>
  <c r="D283" i="24"/>
  <c r="C283" i="24"/>
  <c r="C282" i="24"/>
  <c r="B331" i="24"/>
  <c r="C280" i="24"/>
  <c r="B330" i="24"/>
  <c r="B332" i="24"/>
  <c r="D282" i="24"/>
  <c r="D286" i="24"/>
  <c r="C286" i="24"/>
  <c r="D281" i="24"/>
  <c r="C281" i="24"/>
  <c r="D280" i="24"/>
  <c r="D114" i="24"/>
  <c r="C114" i="24"/>
  <c r="D107" i="24"/>
  <c r="C107" i="24"/>
  <c r="D100" i="24"/>
  <c r="C100" i="24"/>
  <c r="D94" i="24"/>
  <c r="C94" i="24"/>
  <c r="D71" i="24"/>
  <c r="C71" i="24"/>
  <c r="D85" i="24"/>
  <c r="C85" i="24"/>
  <c r="D217" i="24"/>
  <c r="C217" i="24"/>
  <c r="D56" i="24"/>
  <c r="C56" i="24"/>
  <c r="D37" i="24"/>
  <c r="C37" i="24"/>
  <c r="D36" i="24"/>
  <c r="C255" i="24"/>
  <c r="D255" i="24"/>
  <c r="D271" i="24"/>
  <c r="C271" i="24"/>
  <c r="C36" i="24"/>
  <c r="D44" i="24"/>
  <c r="C44" i="24"/>
  <c r="D45" i="24"/>
  <c r="C45" i="24"/>
  <c r="D270" i="24"/>
  <c r="C270" i="24"/>
  <c r="D269" i="24"/>
  <c r="C269" i="24"/>
  <c r="D262" i="24"/>
  <c r="C262" i="24"/>
  <c r="D261" i="24"/>
  <c r="C261" i="24"/>
  <c r="D260" i="24"/>
  <c r="C260" i="24"/>
  <c r="D259" i="24"/>
  <c r="C259" i="24"/>
  <c r="D254" i="24"/>
  <c r="C254" i="24"/>
  <c r="D253" i="24"/>
  <c r="C253" i="24"/>
  <c r="D252" i="24"/>
  <c r="C252" i="24"/>
  <c r="D251" i="24"/>
  <c r="C251" i="24"/>
  <c r="D250" i="24"/>
  <c r="C250" i="24"/>
  <c r="F277" i="7"/>
  <c r="E244" i="24"/>
  <c r="D244" i="24"/>
  <c r="C244" i="24"/>
  <c r="F252" i="7"/>
  <c r="E243" i="24"/>
  <c r="D243" i="24"/>
  <c r="C243" i="24"/>
  <c r="D238" i="24"/>
  <c r="C238" i="24"/>
  <c r="K94" i="28"/>
  <c r="Z63" i="27"/>
  <c r="Z100" i="27"/>
  <c r="Z102" i="27"/>
  <c r="K100" i="27"/>
  <c r="K102" i="27"/>
  <c r="AO102" i="27"/>
  <c r="AO63" i="27"/>
  <c r="AO100" i="27"/>
  <c r="E248" i="24"/>
  <c r="D233" i="24"/>
  <c r="C233" i="24"/>
  <c r="D232" i="24"/>
  <c r="C232" i="24"/>
  <c r="C231" i="24"/>
  <c r="D231" i="24"/>
  <c r="D226" i="24"/>
  <c r="C226" i="24"/>
  <c r="D225" i="24"/>
  <c r="C225" i="24"/>
  <c r="D224" i="24"/>
  <c r="C224" i="24"/>
  <c r="D223" i="24"/>
  <c r="C223" i="24"/>
  <c r="D222" i="24"/>
  <c r="C222" i="24"/>
  <c r="D216" i="24"/>
  <c r="C216" i="24"/>
  <c r="D215" i="24"/>
  <c r="C215" i="24"/>
  <c r="D207" i="24"/>
  <c r="C207" i="24"/>
  <c r="D199" i="24"/>
  <c r="C199" i="24"/>
  <c r="D198" i="24"/>
  <c r="C198" i="24"/>
  <c r="D197" i="24"/>
  <c r="C197" i="24"/>
  <c r="D196" i="24"/>
  <c r="C196" i="24"/>
  <c r="D193" i="24"/>
  <c r="C193" i="24"/>
  <c r="D192" i="24"/>
  <c r="C192" i="24"/>
  <c r="D191" i="24"/>
  <c r="C191" i="24"/>
  <c r="D190" i="24"/>
  <c r="C190" i="24"/>
  <c r="D189" i="24"/>
  <c r="C189" i="24"/>
  <c r="D186" i="24"/>
  <c r="D185" i="24"/>
  <c r="D184" i="24"/>
  <c r="C186" i="24"/>
  <c r="C185" i="24"/>
  <c r="C184" i="24"/>
  <c r="D183" i="24"/>
  <c r="C183" i="24"/>
  <c r="D182" i="24"/>
  <c r="C182" i="24"/>
  <c r="D181" i="24"/>
  <c r="C181" i="24"/>
  <c r="D177" i="24"/>
  <c r="C177" i="24"/>
  <c r="D176" i="24"/>
  <c r="C176" i="24"/>
  <c r="D175" i="24"/>
  <c r="C175" i="24"/>
  <c r="D174" i="24"/>
  <c r="C174" i="24"/>
  <c r="D167" i="24"/>
  <c r="C167" i="24"/>
  <c r="D166" i="24"/>
  <c r="C166" i="24"/>
  <c r="D165" i="24"/>
  <c r="C165" i="24"/>
  <c r="D164" i="24"/>
  <c r="C164" i="24"/>
  <c r="D163" i="24"/>
  <c r="C163" i="24"/>
  <c r="D159" i="24"/>
  <c r="C159" i="24"/>
  <c r="D158" i="24"/>
  <c r="C158" i="24"/>
  <c r="D157" i="24"/>
  <c r="C157" i="24"/>
  <c r="D154" i="24"/>
  <c r="C154" i="24"/>
  <c r="D153" i="24"/>
  <c r="C153" i="24"/>
  <c r="D152" i="24"/>
  <c r="C152" i="24"/>
  <c r="D145" i="24"/>
  <c r="C145" i="24"/>
  <c r="D144" i="24"/>
  <c r="C144" i="24"/>
  <c r="D143" i="24"/>
  <c r="C143" i="24"/>
  <c r="D142" i="24"/>
  <c r="C142" i="24"/>
  <c r="D138" i="24"/>
  <c r="C138" i="24"/>
  <c r="D137" i="24"/>
  <c r="C137" i="24"/>
  <c r="D136" i="24"/>
  <c r="C136" i="24"/>
  <c r="D135" i="24"/>
  <c r="C135" i="24"/>
  <c r="D134" i="24"/>
  <c r="C134" i="24"/>
  <c r="D133" i="24"/>
  <c r="C133" i="24"/>
  <c r="D132" i="24"/>
  <c r="C132" i="24"/>
  <c r="F358" i="7"/>
  <c r="D127" i="24"/>
  <c r="C127" i="24"/>
  <c r="D126" i="24"/>
  <c r="C126" i="24"/>
  <c r="D113" i="24"/>
  <c r="C113" i="24"/>
  <c r="D120" i="24"/>
  <c r="C120" i="24"/>
  <c r="D119" i="24"/>
  <c r="C119" i="24"/>
  <c r="D112" i="24"/>
  <c r="C112" i="24"/>
  <c r="D111" i="24"/>
  <c r="C111" i="24"/>
  <c r="D106" i="24"/>
  <c r="C106" i="24"/>
  <c r="D105" i="24"/>
  <c r="C105" i="24"/>
  <c r="C99" i="24"/>
  <c r="C93" i="24"/>
  <c r="C98" i="24"/>
  <c r="C91" i="24"/>
  <c r="D99" i="24"/>
  <c r="D93" i="24"/>
  <c r="D98" i="24"/>
  <c r="D91" i="24"/>
  <c r="D92" i="24"/>
  <c r="C92" i="24"/>
  <c r="D90" i="24"/>
  <c r="C90" i="24"/>
  <c r="D84" i="24"/>
  <c r="C84" i="24"/>
  <c r="D83" i="24"/>
  <c r="C83" i="24"/>
  <c r="D75" i="24"/>
  <c r="C75" i="24"/>
  <c r="D74" i="24"/>
  <c r="C74" i="24"/>
  <c r="D70" i="24"/>
  <c r="C70" i="24"/>
  <c r="D69" i="24"/>
  <c r="C69" i="24"/>
  <c r="D68" i="24"/>
  <c r="C68" i="24"/>
  <c r="D67" i="24"/>
  <c r="C67" i="24"/>
  <c r="D66" i="24"/>
  <c r="C66" i="24"/>
  <c r="D55" i="24"/>
  <c r="C55" i="24"/>
  <c r="D54" i="24"/>
  <c r="C54" i="24"/>
  <c r="D53" i="24"/>
  <c r="C53" i="24"/>
  <c r="D52" i="24"/>
  <c r="C52" i="24"/>
  <c r="D51" i="24"/>
  <c r="C51" i="24"/>
  <c r="D43" i="24"/>
  <c r="C43" i="24"/>
  <c r="D42" i="24"/>
  <c r="C42" i="24"/>
  <c r="D35" i="24"/>
  <c r="C35" i="24"/>
  <c r="D34" i="24"/>
  <c r="C34" i="24"/>
  <c r="D33" i="24"/>
  <c r="C33" i="24"/>
  <c r="D32" i="24"/>
  <c r="C32" i="24"/>
  <c r="D22" i="24"/>
  <c r="C22" i="24"/>
  <c r="D21" i="24"/>
  <c r="C21" i="24"/>
  <c r="D20" i="24"/>
  <c r="C20" i="24"/>
  <c r="D15" i="24"/>
  <c r="C15" i="24"/>
  <c r="D14" i="24"/>
  <c r="C14" i="24"/>
  <c r="D13" i="24"/>
  <c r="C13" i="24"/>
  <c r="D214" i="24"/>
  <c r="C214" i="24"/>
  <c r="D268" i="24"/>
  <c r="C268" i="24"/>
  <c r="D97" i="24"/>
  <c r="C97" i="24"/>
  <c r="C180" i="24"/>
  <c r="D180" i="24"/>
  <c r="C206" i="24"/>
  <c r="D206" i="24"/>
  <c r="D213" i="24"/>
  <c r="C213" i="24"/>
  <c r="D237" i="24"/>
  <c r="C237" i="24"/>
  <c r="D230" i="24"/>
  <c r="C230" i="24"/>
  <c r="C221" i="24"/>
  <c r="D221" i="24"/>
  <c r="D118" i="24"/>
  <c r="C118" i="24"/>
  <c r="D110" i="24"/>
  <c r="C110" i="24"/>
  <c r="D104" i="24"/>
  <c r="C104" i="24"/>
  <c r="D89" i="24"/>
  <c r="C89" i="24"/>
  <c r="D31" i="24"/>
  <c r="C31" i="24"/>
  <c r="C65" i="24"/>
  <c r="AB102" i="24"/>
  <c r="AQ102" i="24"/>
  <c r="J102" i="24"/>
  <c r="K101" i="24"/>
  <c r="AO102" i="24"/>
  <c r="Z102" i="24"/>
  <c r="M102" i="24"/>
  <c r="K102" i="24"/>
  <c r="D65" i="24"/>
  <c r="Y179" i="24"/>
  <c r="Z178" i="24"/>
  <c r="Y195" i="24"/>
  <c r="Z194" i="24"/>
  <c r="Y151" i="24"/>
  <c r="Z150" i="24"/>
  <c r="Y204" i="24"/>
  <c r="Z203" i="24"/>
  <c r="Y188" i="24"/>
  <c r="Z187" i="24"/>
  <c r="Y82" i="24"/>
  <c r="Z82" i="24"/>
  <c r="Y73" i="24"/>
  <c r="AB73" i="24"/>
  <c r="Y236" i="24"/>
  <c r="AB236" i="24"/>
  <c r="AB289" i="24"/>
  <c r="Y156" i="24"/>
  <c r="Z155" i="24"/>
  <c r="Y267" i="24"/>
  <c r="Z266" i="24"/>
  <c r="Y63" i="24"/>
  <c r="AB63" i="24"/>
  <c r="Y50" i="24"/>
  <c r="Z49" i="24"/>
  <c r="Y41" i="24"/>
  <c r="Z40" i="24"/>
  <c r="Y30" i="24"/>
  <c r="Z29" i="24"/>
  <c r="Y19" i="24"/>
  <c r="Z18" i="24"/>
  <c r="Y274" i="24"/>
  <c r="Z273" i="24"/>
  <c r="Y258" i="24"/>
  <c r="Z257" i="24"/>
  <c r="Y141" i="24"/>
  <c r="Z140" i="24"/>
  <c r="Y131" i="24"/>
  <c r="Z130" i="24"/>
  <c r="Y124" i="24"/>
  <c r="Z123" i="24"/>
  <c r="Y117" i="24"/>
  <c r="Z116" i="24"/>
  <c r="Y242" i="24"/>
  <c r="Z241" i="24"/>
  <c r="Y162" i="24"/>
  <c r="Z161" i="24"/>
  <c r="Y87" i="24"/>
  <c r="AB87" i="24"/>
  <c r="Y248" i="24"/>
  <c r="Z247" i="24"/>
  <c r="Y173" i="24"/>
  <c r="Z172" i="24"/>
  <c r="Y109" i="24"/>
  <c r="Z108" i="24"/>
  <c r="Z95" i="24"/>
  <c r="Y228" i="24"/>
  <c r="AB228" i="24"/>
  <c r="AB285" i="24"/>
  <c r="Y219" i="24"/>
  <c r="Z218" i="24"/>
  <c r="Y212" i="24"/>
  <c r="AB212" i="24"/>
  <c r="AO338" i="24"/>
  <c r="AL289" i="24"/>
  <c r="AI289" i="24"/>
  <c r="AL285" i="24"/>
  <c r="AI285" i="24"/>
  <c r="AR4" i="24"/>
  <c r="AC4" i="24"/>
  <c r="AB179" i="24"/>
  <c r="AB156" i="24"/>
  <c r="AB195" i="24"/>
  <c r="Z81" i="24"/>
  <c r="Z195" i="24"/>
  <c r="AB82" i="24"/>
  <c r="Z117" i="24"/>
  <c r="AB242" i="24"/>
  <c r="Z73" i="24"/>
  <c r="Z179" i="24"/>
  <c r="AB188" i="24"/>
  <c r="AB248" i="24"/>
  <c r="AB50" i="24"/>
  <c r="Z156" i="24"/>
  <c r="AB173" i="24"/>
  <c r="AB162" i="24"/>
  <c r="Z141" i="24"/>
  <c r="AB151" i="24"/>
  <c r="Z72" i="24"/>
  <c r="Z124" i="24"/>
  <c r="Z188" i="24"/>
  <c r="AB30" i="24"/>
  <c r="Z109" i="24"/>
  <c r="AB141" i="24"/>
  <c r="AB204" i="24"/>
  <c r="Z236" i="24"/>
  <c r="Z219" i="24"/>
  <c r="AB41" i="24"/>
  <c r="AN73" i="24"/>
  <c r="AQ73" i="24"/>
  <c r="AN212" i="24"/>
  <c r="AQ212" i="24"/>
  <c r="AN219" i="24"/>
  <c r="AO219" i="24"/>
  <c r="Z173" i="24"/>
  <c r="Z204" i="24"/>
  <c r="AB258" i="24"/>
  <c r="Z235" i="24"/>
  <c r="Z258" i="24"/>
  <c r="Z41" i="24"/>
  <c r="Z151" i="24"/>
  <c r="AB117" i="24"/>
  <c r="Z242" i="24"/>
  <c r="AB219" i="24"/>
  <c r="AB19" i="24"/>
  <c r="Z267" i="24"/>
  <c r="Z228" i="24"/>
  <c r="Z30" i="24"/>
  <c r="Z63" i="24"/>
  <c r="Z131" i="24"/>
  <c r="Z162" i="24"/>
  <c r="AB109" i="24"/>
  <c r="AB267" i="24"/>
  <c r="Z62" i="24"/>
  <c r="Z274" i="24"/>
  <c r="AB124" i="24"/>
  <c r="Z50" i="24"/>
  <c r="AB96" i="24"/>
  <c r="AB131" i="24"/>
  <c r="AB274" i="24"/>
  <c r="Z19" i="24"/>
  <c r="Z248" i="24"/>
  <c r="AN50" i="24"/>
  <c r="AQ50" i="24"/>
  <c r="AN63" i="24"/>
  <c r="AO62" i="24"/>
  <c r="AN151" i="24"/>
  <c r="AQ151" i="24"/>
  <c r="AN156" i="24"/>
  <c r="AQ156" i="24"/>
  <c r="AN162" i="24"/>
  <c r="AQ162" i="24"/>
  <c r="AN173" i="24"/>
  <c r="AQ173" i="24"/>
  <c r="AN258" i="24"/>
  <c r="AO257" i="24"/>
  <c r="AN267" i="24"/>
  <c r="AO267" i="24"/>
  <c r="AN274" i="24"/>
  <c r="AO274" i="24"/>
  <c r="AN289" i="24"/>
  <c r="AO289" i="24"/>
  <c r="Z211" i="24"/>
  <c r="Z86" i="24"/>
  <c r="Z227" i="24"/>
  <c r="Z276" i="24"/>
  <c r="Z277" i="24"/>
  <c r="AN285" i="24"/>
  <c r="AQ285" i="24"/>
  <c r="Z87" i="24"/>
  <c r="AN96" i="24"/>
  <c r="AO96" i="24"/>
  <c r="AN228" i="24"/>
  <c r="AO228" i="24"/>
  <c r="Z212" i="24"/>
  <c r="AN109" i="24"/>
  <c r="AQ109" i="24"/>
  <c r="AN117" i="24"/>
  <c r="AO117" i="24"/>
  <c r="AN124" i="24"/>
  <c r="AO123" i="24"/>
  <c r="AN236" i="24"/>
  <c r="AQ236" i="24"/>
  <c r="AN242" i="24"/>
  <c r="AQ242" i="24"/>
  <c r="AN248" i="24"/>
  <c r="AQ248" i="24"/>
  <c r="AN19" i="24"/>
  <c r="AO19" i="24"/>
  <c r="AN30" i="24"/>
  <c r="AQ30" i="24"/>
  <c r="AN82" i="24"/>
  <c r="AN179" i="24"/>
  <c r="AQ179" i="24"/>
  <c r="AN41" i="24"/>
  <c r="AQ41" i="24"/>
  <c r="AN87" i="24"/>
  <c r="AQ87" i="24"/>
  <c r="AN131" i="24"/>
  <c r="AO131" i="24"/>
  <c r="AN141" i="24"/>
  <c r="AQ141" i="24"/>
  <c r="AN188" i="24"/>
  <c r="AQ188" i="24"/>
  <c r="AN195" i="24"/>
  <c r="AO194" i="24"/>
  <c r="AN204" i="24"/>
  <c r="AO204" i="24"/>
  <c r="Z348" i="24"/>
  <c r="Z346" i="24"/>
  <c r="AO73" i="24"/>
  <c r="AO50" i="24"/>
  <c r="AO212" i="24"/>
  <c r="AQ274" i="24"/>
  <c r="AQ117" i="24"/>
  <c r="AO161" i="24"/>
  <c r="AO72" i="24"/>
  <c r="AO49" i="24"/>
  <c r="AQ228" i="24"/>
  <c r="AO211" i="24"/>
  <c r="AO235" i="24"/>
  <c r="AQ219" i="24"/>
  <c r="AO108" i="24"/>
  <c r="AO155" i="24"/>
  <c r="AQ267" i="24"/>
  <c r="AO241" i="24"/>
  <c r="AQ204" i="24"/>
  <c r="AO218" i="24"/>
  <c r="AO258" i="24"/>
  <c r="AO272" i="24"/>
  <c r="AO247" i="24"/>
  <c r="AO162" i="24"/>
  <c r="AQ96" i="24"/>
  <c r="AO248" i="24"/>
  <c r="AO130" i="24"/>
  <c r="AO95" i="24"/>
  <c r="AQ63" i="24"/>
  <c r="AQ289" i="24"/>
  <c r="AO172" i="24"/>
  <c r="AO63" i="24"/>
  <c r="AO179" i="24"/>
  <c r="AO41" i="24"/>
  <c r="AO173" i="24"/>
  <c r="AO124" i="24"/>
  <c r="AQ19" i="24"/>
  <c r="AO285" i="24"/>
  <c r="AO321" i="24"/>
  <c r="AO322" i="24"/>
  <c r="AO151" i="24"/>
  <c r="AO29" i="24"/>
  <c r="AQ131" i="24"/>
  <c r="AO18" i="24"/>
  <c r="AO236" i="24"/>
  <c r="AQ258" i="24"/>
  <c r="AO150" i="24"/>
  <c r="AO266" i="24"/>
  <c r="AO242" i="24"/>
  <c r="AO30" i="24"/>
  <c r="AO156" i="24"/>
  <c r="AO109" i="24"/>
  <c r="AO195" i="24"/>
  <c r="AO40" i="24"/>
  <c r="AO187" i="24"/>
  <c r="AO203" i="24"/>
  <c r="AQ124" i="24"/>
  <c r="AO141" i="24"/>
  <c r="AO116" i="24"/>
  <c r="AO140" i="24"/>
  <c r="AO227" i="24"/>
  <c r="AO178" i="24"/>
  <c r="AQ82" i="24"/>
  <c r="AO81" i="24"/>
  <c r="AO82" i="24"/>
  <c r="AO86" i="24"/>
  <c r="AQ195" i="24"/>
  <c r="AO188" i="24"/>
  <c r="AO87" i="24"/>
  <c r="AO276" i="24"/>
  <c r="AO277" i="24"/>
  <c r="J82" i="24"/>
  <c r="K81" i="24"/>
  <c r="J96" i="24"/>
  <c r="K95" i="24"/>
  <c r="J131" i="24"/>
  <c r="K130" i="24"/>
  <c r="J141" i="24"/>
  <c r="K140" i="24"/>
  <c r="J151" i="24"/>
  <c r="K150" i="24"/>
  <c r="J156" i="24"/>
  <c r="K155" i="24"/>
  <c r="J179" i="24"/>
  <c r="K178" i="24"/>
  <c r="J188" i="24"/>
  <c r="K187" i="24"/>
  <c r="J195" i="24"/>
  <c r="M195" i="24"/>
  <c r="J228" i="24"/>
  <c r="K227" i="24"/>
  <c r="J248" i="24"/>
  <c r="K247" i="24"/>
  <c r="N4" i="24"/>
  <c r="AO348" i="24"/>
  <c r="AO346" i="24"/>
  <c r="J124" i="24"/>
  <c r="K123" i="24"/>
  <c r="J242" i="24"/>
  <c r="K242" i="24"/>
  <c r="J162" i="24"/>
  <c r="K161" i="24"/>
  <c r="K194" i="24"/>
  <c r="J50" i="24"/>
  <c r="M50" i="24"/>
  <c r="J212" i="24"/>
  <c r="J173" i="24"/>
  <c r="J236" i="24"/>
  <c r="M236" i="24"/>
  <c r="J204" i="24"/>
  <c r="M82" i="24"/>
  <c r="K82" i="24"/>
  <c r="M96" i="24"/>
  <c r="K96" i="24"/>
  <c r="M131" i="24"/>
  <c r="K131" i="24"/>
  <c r="M141" i="24"/>
  <c r="K141" i="24"/>
  <c r="M151" i="24"/>
  <c r="K151" i="24"/>
  <c r="M156" i="24"/>
  <c r="K156" i="24"/>
  <c r="M179" i="24"/>
  <c r="K179" i="24"/>
  <c r="M188" i="24"/>
  <c r="K188" i="24"/>
  <c r="K195" i="24"/>
  <c r="M228" i="24"/>
  <c r="K228" i="24"/>
  <c r="M248" i="24"/>
  <c r="K248" i="24"/>
  <c r="J274" i="24"/>
  <c r="J289" i="24"/>
  <c r="K289" i="24"/>
  <c r="K272" i="24"/>
  <c r="K274" i="24"/>
  <c r="M242" i="24"/>
  <c r="K162" i="24"/>
  <c r="M162" i="24"/>
  <c r="K241" i="24"/>
  <c r="M124" i="24"/>
  <c r="K124" i="24"/>
  <c r="M204" i="24"/>
  <c r="K203" i="24"/>
  <c r="K173" i="24"/>
  <c r="K172" i="24"/>
  <c r="M173" i="24"/>
  <c r="K50" i="24"/>
  <c r="K49" i="24"/>
  <c r="M274" i="24"/>
  <c r="K236" i="24"/>
  <c r="K235" i="24"/>
  <c r="M212" i="24"/>
  <c r="K211" i="24"/>
  <c r="K212" i="24"/>
  <c r="K204" i="24"/>
  <c r="M289" i="24"/>
  <c r="F41" i="21"/>
  <c r="F40" i="21"/>
  <c r="T28" i="31"/>
  <c r="T33" i="31"/>
  <c r="Y33" i="31"/>
  <c r="Z33" i="31"/>
  <c r="F35" i="21"/>
  <c r="F34" i="21"/>
  <c r="F29" i="21"/>
  <c r="F28" i="21"/>
  <c r="F27" i="21"/>
  <c r="F26" i="21"/>
  <c r="F23" i="21"/>
  <c r="F21" i="21"/>
  <c r="F20" i="21"/>
  <c r="E35" i="31"/>
  <c r="F12" i="21"/>
  <c r="E28" i="31"/>
  <c r="F13" i="21"/>
  <c r="F97" i="20"/>
  <c r="F84" i="20"/>
  <c r="F82" i="20"/>
  <c r="F75" i="20"/>
  <c r="F73" i="20"/>
  <c r="F66" i="20"/>
  <c r="F64" i="20"/>
  <c r="F21" i="10"/>
  <c r="F19" i="10"/>
  <c r="F81" i="10"/>
  <c r="F77" i="10"/>
  <c r="F75" i="10"/>
  <c r="F74" i="10"/>
  <c r="F72" i="10"/>
  <c r="F70" i="10"/>
  <c r="F69" i="10"/>
  <c r="F67" i="10"/>
  <c r="F15" i="10"/>
  <c r="F13" i="10"/>
  <c r="F12" i="10"/>
  <c r="F10" i="10"/>
  <c r="F37" i="14"/>
  <c r="F33" i="14"/>
  <c r="F23" i="14"/>
  <c r="F16" i="14"/>
  <c r="F10" i="14"/>
  <c r="F13" i="14"/>
  <c r="F20" i="14"/>
  <c r="F27" i="14"/>
  <c r="F30" i="14"/>
  <c r="F41" i="14"/>
  <c r="F44" i="14"/>
  <c r="F47" i="14"/>
  <c r="F50" i="14"/>
  <c r="F55" i="14"/>
  <c r="F53" i="14"/>
  <c r="F61" i="14"/>
  <c r="F69" i="14"/>
  <c r="F72" i="14"/>
  <c r="F81" i="14"/>
  <c r="F117" i="14"/>
  <c r="F115" i="14"/>
  <c r="F119" i="14"/>
  <c r="F122" i="14"/>
  <c r="F125" i="14"/>
  <c r="F129" i="14"/>
  <c r="F168" i="14"/>
  <c r="F160" i="14"/>
  <c r="F166" i="14"/>
  <c r="F171" i="14"/>
  <c r="F174" i="14"/>
  <c r="F186" i="14"/>
  <c r="F184" i="14"/>
  <c r="F189" i="14"/>
  <c r="F187" i="14"/>
  <c r="F195" i="14"/>
  <c r="F193" i="14"/>
  <c r="F192" i="14"/>
  <c r="F190" i="14"/>
  <c r="F177" i="14"/>
  <c r="F180" i="14"/>
  <c r="F132" i="14"/>
  <c r="F112" i="14"/>
  <c r="F85" i="14"/>
  <c r="F125" i="6"/>
  <c r="F120" i="6"/>
  <c r="F123" i="6"/>
  <c r="F115" i="6"/>
  <c r="F111" i="6"/>
  <c r="F104" i="6"/>
  <c r="F101" i="6"/>
  <c r="F51" i="6"/>
  <c r="F131" i="6"/>
  <c r="F108" i="6"/>
  <c r="F67" i="6"/>
  <c r="F64" i="6"/>
  <c r="F61" i="6"/>
  <c r="F60" i="6"/>
  <c r="F58" i="6"/>
  <c r="F54" i="6"/>
  <c r="F21" i="6"/>
  <c r="F18" i="6"/>
  <c r="F14" i="6"/>
  <c r="F10" i="6"/>
  <c r="F47" i="6"/>
  <c r="F44" i="6"/>
  <c r="F40" i="6"/>
  <c r="F27" i="6"/>
  <c r="F176" i="6"/>
  <c r="F186" i="6"/>
  <c r="F181" i="6"/>
  <c r="F137" i="6"/>
  <c r="F134" i="6"/>
  <c r="F98" i="6"/>
  <c r="F73" i="6"/>
  <c r="F70" i="6"/>
  <c r="F237" i="15"/>
  <c r="F234" i="15"/>
  <c r="F231" i="15"/>
  <c r="F215" i="15"/>
  <c r="F207" i="15"/>
  <c r="F204" i="15"/>
  <c r="F202" i="15"/>
  <c r="F200" i="15"/>
  <c r="F198" i="15"/>
  <c r="F194" i="15"/>
  <c r="F191" i="15"/>
  <c r="F187" i="15"/>
  <c r="F185" i="15"/>
  <c r="F179" i="15"/>
  <c r="F176" i="15"/>
  <c r="F174" i="15"/>
  <c r="F170" i="15"/>
  <c r="F158" i="15"/>
  <c r="F154" i="15"/>
  <c r="F150" i="15"/>
  <c r="F92" i="15"/>
  <c r="F80" i="15"/>
  <c r="F82" i="15"/>
  <c r="F77" i="15"/>
  <c r="F74" i="15"/>
  <c r="F69" i="15"/>
  <c r="F66" i="15"/>
  <c r="F63" i="15"/>
  <c r="F60" i="15"/>
  <c r="F57" i="15"/>
  <c r="F55" i="15"/>
  <c r="F52" i="15"/>
  <c r="F46" i="15"/>
  <c r="F49" i="15"/>
  <c r="F41" i="15"/>
  <c r="F36" i="15"/>
  <c r="F33" i="15"/>
  <c r="F25" i="15"/>
  <c r="F17" i="15"/>
  <c r="F10" i="15"/>
  <c r="F97" i="15"/>
  <c r="J183" i="25"/>
  <c r="J180" i="25"/>
  <c r="J45" i="25"/>
  <c r="F184" i="15"/>
  <c r="F224" i="15"/>
  <c r="W169" i="25"/>
  <c r="W171" i="25"/>
  <c r="Y171" i="25"/>
  <c r="F243" i="15"/>
  <c r="F245" i="15"/>
  <c r="F248" i="15"/>
  <c r="F250" i="15"/>
  <c r="F266" i="15"/>
  <c r="F271" i="15"/>
  <c r="W172" i="25"/>
  <c r="W177" i="25"/>
  <c r="Y177" i="25"/>
  <c r="F272" i="15"/>
  <c r="W160" i="25"/>
  <c r="W163" i="25"/>
  <c r="Y163" i="25"/>
  <c r="F275" i="15"/>
  <c r="W178" i="25"/>
  <c r="W180" i="25"/>
  <c r="Y180" i="25"/>
  <c r="F253" i="15"/>
  <c r="F261" i="15"/>
  <c r="W64" i="25"/>
  <c r="W75" i="25"/>
  <c r="Y75" i="25"/>
  <c r="F260" i="15"/>
  <c r="W110" i="25"/>
  <c r="W116" i="25"/>
  <c r="Y116" i="25"/>
  <c r="F258" i="15"/>
  <c r="W88" i="25"/>
  <c r="W96" i="25"/>
  <c r="Y96" i="25"/>
  <c r="F210" i="15"/>
  <c r="F108" i="15"/>
  <c r="F78" i="5"/>
  <c r="F83" i="5"/>
  <c r="F94" i="5"/>
  <c r="F91" i="5"/>
  <c r="F99" i="5"/>
  <c r="F105" i="5"/>
  <c r="F114" i="5"/>
  <c r="F111" i="5"/>
  <c r="F116" i="5"/>
  <c r="F130" i="5"/>
  <c r="F131" i="5"/>
  <c r="F133" i="5"/>
  <c r="F143" i="5"/>
  <c r="J21" i="25"/>
  <c r="F172" i="5"/>
  <c r="F175" i="5"/>
  <c r="F177" i="5"/>
  <c r="F179" i="5"/>
  <c r="F181" i="5"/>
  <c r="F191" i="5"/>
  <c r="F196" i="5"/>
  <c r="F203" i="5"/>
  <c r="F207" i="5"/>
  <c r="F210" i="5"/>
  <c r="F213" i="5"/>
  <c r="F221" i="5"/>
  <c r="F227" i="5"/>
  <c r="F236" i="5"/>
  <c r="F238" i="5"/>
  <c r="F240" i="5"/>
  <c r="F245" i="5"/>
  <c r="F248" i="5"/>
  <c r="F264" i="5"/>
  <c r="F262" i="5"/>
  <c r="F277" i="5"/>
  <c r="F275" i="5"/>
  <c r="F271" i="5"/>
  <c r="F285" i="5"/>
  <c r="F283" i="5"/>
  <c r="F280" i="5"/>
  <c r="F304" i="5"/>
  <c r="F301" i="5"/>
  <c r="F296" i="5"/>
  <c r="Y135" i="25"/>
  <c r="Y108" i="25"/>
  <c r="F290" i="5"/>
  <c r="T33" i="25"/>
  <c r="T38" i="25"/>
  <c r="Y38" i="25"/>
  <c r="J116" i="25"/>
  <c r="F75" i="5"/>
  <c r="F72" i="5"/>
  <c r="F71" i="5"/>
  <c r="F67" i="5"/>
  <c r="F47" i="5"/>
  <c r="F44" i="5"/>
  <c r="J126" i="25"/>
  <c r="K125" i="25"/>
  <c r="F10" i="5"/>
  <c r="F19" i="5"/>
  <c r="F54" i="5"/>
  <c r="F200" i="5"/>
  <c r="F566" i="13"/>
  <c r="F561" i="13"/>
  <c r="F556" i="13"/>
  <c r="F554" i="13"/>
  <c r="F551" i="13"/>
  <c r="F548" i="13"/>
  <c r="F545" i="13"/>
  <c r="F242" i="13"/>
  <c r="F246" i="13"/>
  <c r="F250" i="13"/>
  <c r="F257" i="13"/>
  <c r="F254" i="13"/>
  <c r="F264" i="13"/>
  <c r="F270" i="13"/>
  <c r="F283" i="13"/>
  <c r="F282" i="13"/>
  <c r="F280" i="13"/>
  <c r="F277" i="13"/>
  <c r="F274" i="13"/>
  <c r="F267" i="13"/>
  <c r="F261" i="13"/>
  <c r="F239" i="13"/>
  <c r="F236" i="13"/>
  <c r="F229" i="13"/>
  <c r="F226" i="13"/>
  <c r="F223" i="13"/>
  <c r="F220" i="13"/>
  <c r="F217" i="13"/>
  <c r="F181" i="13"/>
  <c r="F383" i="13"/>
  <c r="F389" i="13"/>
  <c r="F399" i="13"/>
  <c r="F403" i="13"/>
  <c r="F408" i="13"/>
  <c r="F412" i="13"/>
  <c r="F441" i="13"/>
  <c r="F440" i="13"/>
  <c r="F438" i="13"/>
  <c r="F432" i="13"/>
  <c r="F447" i="13"/>
  <c r="F451" i="13"/>
  <c r="F455" i="13"/>
  <c r="F467" i="13"/>
  <c r="F465" i="13"/>
  <c r="F463" i="13"/>
  <c r="F475" i="13"/>
  <c r="F470" i="13"/>
  <c r="F486" i="13"/>
  <c r="F489" i="13"/>
  <c r="F496" i="13"/>
  <c r="F509" i="13"/>
  <c r="F508" i="13"/>
  <c r="F510" i="13"/>
  <c r="F520" i="13"/>
  <c r="F537" i="13"/>
  <c r="F535" i="13"/>
  <c r="F533" i="13"/>
  <c r="F531" i="13"/>
  <c r="F529" i="13"/>
  <c r="F527" i="13"/>
  <c r="F525" i="13"/>
  <c r="F523" i="13"/>
  <c r="F516" i="13"/>
  <c r="F515" i="13"/>
  <c r="F512" i="13"/>
  <c r="F571" i="13"/>
  <c r="F592" i="13"/>
  <c r="F606" i="13"/>
  <c r="F604" i="13"/>
  <c r="F602" i="13"/>
  <c r="F601" i="13"/>
  <c r="F597" i="13"/>
  <c r="F366" i="13"/>
  <c r="F361" i="13"/>
  <c r="F359" i="13"/>
  <c r="F357" i="13"/>
  <c r="F355" i="13"/>
  <c r="F289" i="13"/>
  <c r="F292" i="13"/>
  <c r="F295" i="13"/>
  <c r="F298" i="13"/>
  <c r="F297" i="13"/>
  <c r="F299" i="13"/>
  <c r="F302" i="13"/>
  <c r="F307" i="13"/>
  <c r="F213" i="13"/>
  <c r="F210" i="13"/>
  <c r="F208" i="13"/>
  <c r="F204" i="13"/>
  <c r="F192" i="13"/>
  <c r="F190" i="13"/>
  <c r="F173" i="13"/>
  <c r="F130" i="13"/>
  <c r="F127" i="13"/>
  <c r="F119" i="13"/>
  <c r="F105" i="13"/>
  <c r="F108" i="13"/>
  <c r="F102" i="13"/>
  <c r="F92" i="13"/>
  <c r="F98" i="13"/>
  <c r="F76" i="13"/>
  <c r="F77" i="13"/>
  <c r="F78" i="13"/>
  <c r="F79" i="13"/>
  <c r="F80" i="13"/>
  <c r="F81" i="13"/>
  <c r="F72" i="13"/>
  <c r="F49" i="13"/>
  <c r="F113" i="13"/>
  <c r="F116" i="13"/>
  <c r="F125" i="13"/>
  <c r="F22" i="21"/>
  <c r="E36" i="31"/>
  <c r="E33" i="31"/>
  <c r="J33" i="31"/>
  <c r="K33" i="31"/>
  <c r="E39" i="31"/>
  <c r="J39" i="31"/>
  <c r="F13" i="20"/>
  <c r="F94" i="20"/>
  <c r="F100" i="20"/>
  <c r="F70" i="20"/>
  <c r="F85" i="20"/>
  <c r="F58" i="20"/>
  <c r="F88" i="20"/>
  <c r="F10" i="20"/>
  <c r="F61" i="20"/>
  <c r="F79" i="20"/>
  <c r="F91" i="20"/>
  <c r="F16" i="10"/>
  <c r="F78" i="10"/>
  <c r="F64" i="10"/>
  <c r="F62" i="10"/>
  <c r="F25" i="10"/>
  <c r="F22" i="10"/>
  <c r="M40" i="29"/>
  <c r="F38" i="21"/>
  <c r="AB33" i="31"/>
  <c r="Z42" i="31"/>
  <c r="F10" i="21"/>
  <c r="Z162" i="25"/>
  <c r="Z163" i="25"/>
  <c r="AB163" i="25"/>
  <c r="Y149" i="25"/>
  <c r="Z148" i="25"/>
  <c r="Y52" i="25"/>
  <c r="Z180" i="25"/>
  <c r="AB180" i="25"/>
  <c r="AB177" i="25"/>
  <c r="Z177" i="25"/>
  <c r="F268" i="15"/>
  <c r="F262" i="15"/>
  <c r="AB96" i="25"/>
  <c r="Z96" i="25"/>
  <c r="Z95" i="25"/>
  <c r="Z115" i="25"/>
  <c r="Z116" i="25"/>
  <c r="AB116" i="25"/>
  <c r="Z75" i="25"/>
  <c r="Z74" i="25"/>
  <c r="AB75" i="25"/>
  <c r="Y159" i="25"/>
  <c r="AB159" i="25"/>
  <c r="F255" i="15"/>
  <c r="AB171" i="25"/>
  <c r="Z171" i="25"/>
  <c r="Z186" i="25"/>
  <c r="Z187" i="25"/>
  <c r="F221" i="15"/>
  <c r="F182" i="15"/>
  <c r="F147" i="15"/>
  <c r="F135" i="15"/>
  <c r="F127" i="15"/>
  <c r="M183" i="25"/>
  <c r="K183" i="25"/>
  <c r="K45" i="25"/>
  <c r="M45" i="25"/>
  <c r="K44" i="25"/>
  <c r="M180" i="25"/>
  <c r="K180" i="25"/>
  <c r="J108" i="25"/>
  <c r="F101" i="15"/>
  <c r="F94" i="15"/>
  <c r="F87" i="15"/>
  <c r="J159" i="25"/>
  <c r="K159" i="25"/>
  <c r="J75" i="25"/>
  <c r="K74" i="25"/>
  <c r="F20" i="15"/>
  <c r="AB135" i="25"/>
  <c r="Z134" i="25"/>
  <c r="Z135" i="25"/>
  <c r="AB108" i="25"/>
  <c r="Z108" i="25"/>
  <c r="Z107" i="25"/>
  <c r="AB38" i="25"/>
  <c r="Z38" i="25"/>
  <c r="Z37" i="25"/>
  <c r="F288" i="5"/>
  <c r="F265" i="5"/>
  <c r="Y21" i="25"/>
  <c r="Y32" i="25"/>
  <c r="K116" i="25"/>
  <c r="K115" i="25"/>
  <c r="M116" i="25"/>
  <c r="F242" i="5"/>
  <c r="F184" i="5"/>
  <c r="F168" i="5"/>
  <c r="F165" i="5"/>
  <c r="F157" i="5"/>
  <c r="K21" i="25"/>
  <c r="M21" i="25"/>
  <c r="K20" i="25"/>
  <c r="F145" i="5"/>
  <c r="F136" i="5"/>
  <c r="F123" i="5"/>
  <c r="M126" i="25"/>
  <c r="K126" i="25"/>
  <c r="F40" i="5"/>
  <c r="F14" i="15"/>
  <c r="F86" i="5"/>
  <c r="F122" i="13"/>
  <c r="F186" i="13"/>
  <c r="F162" i="13"/>
  <c r="F160" i="13"/>
  <c r="F347" i="13"/>
  <c r="F176" i="13"/>
  <c r="F142" i="13"/>
  <c r="F148" i="13"/>
  <c r="F154" i="13"/>
  <c r="F157" i="13"/>
  <c r="F378" i="13"/>
  <c r="F376" i="13"/>
  <c r="F539" i="13"/>
  <c r="F573" i="13"/>
  <c r="F575" i="13"/>
  <c r="F577" i="13"/>
  <c r="F579" i="13"/>
  <c r="F581" i="13"/>
  <c r="F583" i="13"/>
  <c r="F48" i="13"/>
  <c r="F44" i="13"/>
  <c r="F40" i="13"/>
  <c r="F38" i="13"/>
  <c r="F39" i="13"/>
  <c r="F27" i="13"/>
  <c r="F25" i="13"/>
  <c r="F137" i="7"/>
  <c r="F217" i="7"/>
  <c r="F231" i="7"/>
  <c r="F336" i="7"/>
  <c r="F375" i="7"/>
  <c r="F457" i="7"/>
  <c r="F535" i="7"/>
  <c r="F524" i="7"/>
  <c r="F522" i="7"/>
  <c r="F519" i="7"/>
  <c r="F517" i="7"/>
  <c r="F466" i="7"/>
  <c r="J258" i="24"/>
  <c r="F284" i="7"/>
  <c r="F239" i="7"/>
  <c r="F339" i="7"/>
  <c r="F333" i="7"/>
  <c r="N247" i="7"/>
  <c r="F528" i="7"/>
  <c r="F510" i="7"/>
  <c r="F503" i="7"/>
  <c r="F496" i="7"/>
  <c r="F489" i="7"/>
  <c r="F455" i="7"/>
  <c r="F327" i="7"/>
  <c r="F211" i="7"/>
  <c r="F172" i="7"/>
  <c r="F156" i="7"/>
  <c r="F261" i="7"/>
  <c r="F407" i="7"/>
  <c r="F447" i="7"/>
  <c r="F449" i="7"/>
  <c r="F451" i="7"/>
  <c r="F453" i="7"/>
  <c r="F461" i="7"/>
  <c r="F459" i="7"/>
  <c r="F119" i="7"/>
  <c r="F443" i="7"/>
  <c r="F441" i="7"/>
  <c r="F236" i="7"/>
  <c r="F234" i="7"/>
  <c r="F126" i="7"/>
  <c r="K30" i="29"/>
  <c r="M33" i="31"/>
  <c r="K39" i="31"/>
  <c r="K42" i="31"/>
  <c r="M39" i="31"/>
  <c r="AB30" i="29"/>
  <c r="AB40" i="29"/>
  <c r="Z44" i="29"/>
  <c r="Z43" i="31"/>
  <c r="Z67" i="31"/>
  <c r="Z69" i="31"/>
  <c r="Z159" i="25"/>
  <c r="AB149" i="25"/>
  <c r="Z149" i="25"/>
  <c r="K158" i="25"/>
  <c r="Z51" i="25"/>
  <c r="Z52" i="25"/>
  <c r="AB52" i="25"/>
  <c r="Z158" i="25"/>
  <c r="J177" i="25"/>
  <c r="K177" i="25"/>
  <c r="K186" i="25"/>
  <c r="K187" i="25"/>
  <c r="K107" i="25"/>
  <c r="M108" i="25"/>
  <c r="K108" i="25"/>
  <c r="J63" i="25"/>
  <c r="K62" i="25"/>
  <c r="J96" i="25"/>
  <c r="M96" i="25"/>
  <c r="J87" i="25"/>
  <c r="K86" i="25"/>
  <c r="K75" i="25"/>
  <c r="M159" i="25"/>
  <c r="M75" i="25"/>
  <c r="Z32" i="25"/>
  <c r="Z31" i="25"/>
  <c r="AB32" i="25"/>
  <c r="Z21" i="25"/>
  <c r="Z20" i="25"/>
  <c r="AB21" i="25"/>
  <c r="M177" i="25"/>
  <c r="J117" i="24"/>
  <c r="J87" i="24"/>
  <c r="F392" i="13"/>
  <c r="F374" i="13"/>
  <c r="F151" i="13"/>
  <c r="F139" i="13"/>
  <c r="F468" i="7"/>
  <c r="F463" i="7"/>
  <c r="F280" i="7"/>
  <c r="F223" i="7"/>
  <c r="F220" i="7"/>
  <c r="J285" i="24"/>
  <c r="F214" i="7"/>
  <c r="J73" i="24"/>
  <c r="F153" i="7"/>
  <c r="F151" i="7"/>
  <c r="F149" i="7"/>
  <c r="F111" i="7"/>
  <c r="F109" i="7"/>
  <c r="K257" i="24"/>
  <c r="K258" i="24"/>
  <c r="M258" i="24"/>
  <c r="F107" i="7"/>
  <c r="F33" i="13"/>
  <c r="F10" i="7"/>
  <c r="M30" i="29"/>
  <c r="Z30" i="29"/>
  <c r="K69" i="31"/>
  <c r="K67" i="31"/>
  <c r="K43" i="31"/>
  <c r="AB19" i="29"/>
  <c r="Z19" i="29"/>
  <c r="K33" i="29"/>
  <c r="M63" i="25"/>
  <c r="K87" i="25"/>
  <c r="K95" i="25"/>
  <c r="K96" i="25"/>
  <c r="K63" i="25"/>
  <c r="M87" i="25"/>
  <c r="Z165" i="25"/>
  <c r="J219" i="24"/>
  <c r="M117" i="24"/>
  <c r="K117" i="24"/>
  <c r="K116" i="24"/>
  <c r="K86" i="24"/>
  <c r="M87" i="24"/>
  <c r="K87" i="24"/>
  <c r="J41" i="24"/>
  <c r="J63" i="24"/>
  <c r="J109" i="24"/>
  <c r="J19" i="24"/>
  <c r="K285" i="24"/>
  <c r="M285" i="24"/>
  <c r="K72" i="24"/>
  <c r="K73" i="24"/>
  <c r="M73" i="24"/>
  <c r="F86" i="7"/>
  <c r="F87" i="7"/>
  <c r="F82" i="7"/>
  <c r="F426" i="7"/>
  <c r="F431" i="7"/>
  <c r="F428" i="7"/>
  <c r="F432" i="7"/>
  <c r="F435" i="7"/>
  <c r="F438" i="7"/>
  <c r="F477" i="7"/>
  <c r="F479" i="7"/>
  <c r="F481" i="7"/>
  <c r="F483" i="7"/>
  <c r="F485" i="7"/>
  <c r="F488" i="7"/>
  <c r="F487" i="7"/>
  <c r="F420" i="7"/>
  <c r="F417" i="7"/>
  <c r="F415" i="7"/>
  <c r="F413" i="7"/>
  <c r="F411" i="7"/>
  <c r="F399" i="7"/>
  <c r="F390" i="7"/>
  <c r="F388" i="7"/>
  <c r="F386" i="7"/>
  <c r="F384" i="7"/>
  <c r="F371" i="7"/>
  <c r="F369" i="7"/>
  <c r="F366" i="7"/>
  <c r="F364" i="7"/>
  <c r="F357" i="7"/>
  <c r="F351" i="7"/>
  <c r="F329" i="7"/>
  <c r="F278" i="7"/>
  <c r="F276" i="7"/>
  <c r="F274" i="7"/>
  <c r="F272" i="7"/>
  <c r="F270" i="7"/>
  <c r="F268" i="7"/>
  <c r="F264" i="7"/>
  <c r="F245" i="7"/>
  <c r="F229" i="7"/>
  <c r="F209" i="7"/>
  <c r="F203" i="7"/>
  <c r="F202" i="7"/>
  <c r="F201" i="7"/>
  <c r="F195" i="7"/>
  <c r="F188" i="7"/>
  <c r="F187" i="7"/>
  <c r="F180" i="7"/>
  <c r="F177" i="7"/>
  <c r="Z73" i="29"/>
  <c r="Z166" i="25"/>
  <c r="Z213" i="25"/>
  <c r="Z211" i="25"/>
  <c r="K219" i="24"/>
  <c r="M219" i="24"/>
  <c r="K218" i="24"/>
  <c r="M19" i="24"/>
  <c r="K19" i="24"/>
  <c r="K18" i="24"/>
  <c r="M63" i="24"/>
  <c r="K63" i="24"/>
  <c r="K62" i="24"/>
  <c r="K40" i="24"/>
  <c r="M41" i="24"/>
  <c r="K108" i="24"/>
  <c r="M109" i="24"/>
  <c r="K109" i="24"/>
  <c r="K41" i="24"/>
  <c r="K321" i="24"/>
  <c r="K322" i="24"/>
  <c r="F290" i="7"/>
  <c r="F354" i="7"/>
  <c r="F323" i="7"/>
  <c r="F198" i="7"/>
  <c r="F183" i="7"/>
  <c r="F191" i="7"/>
  <c r="F381" i="7"/>
  <c r="F473" i="7"/>
  <c r="F145" i="7"/>
  <c r="F139" i="7"/>
  <c r="F135" i="7"/>
  <c r="F133" i="7"/>
  <c r="F113" i="7"/>
  <c r="F104" i="7"/>
  <c r="F102" i="7"/>
  <c r="F100" i="7"/>
  <c r="F94" i="7"/>
  <c r="F91" i="7"/>
  <c r="Z33" i="29"/>
  <c r="F131" i="7"/>
  <c r="J267" i="24"/>
  <c r="F129" i="7"/>
  <c r="F121" i="7"/>
  <c r="Q14" i="7"/>
  <c r="J30" i="24"/>
  <c r="K267" i="24"/>
  <c r="K266" i="24"/>
  <c r="M267" i="24"/>
  <c r="N24" i="7"/>
  <c r="K30" i="24"/>
  <c r="K29" i="24"/>
  <c r="K276" i="24"/>
  <c r="M30" i="24"/>
  <c r="U13" i="5"/>
  <c r="U14" i="5"/>
  <c r="U15" i="5"/>
  <c r="U12" i="5"/>
  <c r="K348" i="24"/>
  <c r="K346" i="24"/>
  <c r="K277" i="24"/>
  <c r="P9" i="20"/>
  <c r="N10" i="20"/>
  <c r="O10" i="20"/>
  <c r="N10" i="19"/>
  <c r="N15" i="19"/>
  <c r="N19" i="19"/>
  <c r="N24" i="19"/>
  <c r="N29" i="19"/>
  <c r="N34" i="19"/>
  <c r="N39" i="19"/>
  <c r="N42" i="19"/>
  <c r="N45" i="19"/>
  <c r="N9" i="19"/>
  <c r="N8" i="19"/>
  <c r="N7" i="19"/>
  <c r="V95" i="3"/>
  <c r="O10" i="19"/>
  <c r="O15" i="19"/>
  <c r="O19" i="19"/>
  <c r="O24" i="19"/>
  <c r="O29" i="19"/>
  <c r="O34" i="19"/>
  <c r="O39" i="19"/>
  <c r="O42" i="19"/>
  <c r="O45" i="19"/>
  <c r="O9" i="19"/>
  <c r="O8" i="19"/>
  <c r="O7" i="19"/>
  <c r="W95" i="3"/>
  <c r="P9" i="19"/>
  <c r="P8" i="19"/>
  <c r="P7" i="19"/>
  <c r="X95" i="3"/>
  <c r="Q10" i="19"/>
  <c r="Q15" i="19"/>
  <c r="Q19" i="19"/>
  <c r="Q24" i="19"/>
  <c r="Q29" i="19"/>
  <c r="Q34" i="19"/>
  <c r="Q39" i="19"/>
  <c r="Q42" i="19"/>
  <c r="Q45" i="19"/>
  <c r="Q9" i="19"/>
  <c r="Q8" i="19"/>
  <c r="Q7" i="19"/>
  <c r="Y95" i="3"/>
  <c r="R7" i="19"/>
  <c r="Z95" i="3"/>
  <c r="S7" i="19"/>
  <c r="AA95" i="3"/>
  <c r="V96" i="3"/>
  <c r="W96" i="3"/>
  <c r="X96" i="3"/>
  <c r="Y96" i="3"/>
  <c r="R8" i="19"/>
  <c r="Z96" i="3"/>
  <c r="S8" i="19"/>
  <c r="AA96" i="3"/>
  <c r="N10" i="9"/>
  <c r="N15" i="9"/>
  <c r="N20" i="9"/>
  <c r="N24" i="9"/>
  <c r="N28" i="9"/>
  <c r="N33" i="9"/>
  <c r="N37" i="9"/>
  <c r="N44" i="9"/>
  <c r="N48" i="9"/>
  <c r="N52" i="9"/>
  <c r="N57" i="9"/>
  <c r="N61" i="9"/>
  <c r="N65" i="9"/>
  <c r="N9" i="9"/>
  <c r="N8" i="9"/>
  <c r="N7" i="9"/>
  <c r="P95" i="3"/>
  <c r="AB95" i="3"/>
  <c r="O10" i="9"/>
  <c r="O15" i="9"/>
  <c r="O20" i="9"/>
  <c r="O24" i="9"/>
  <c r="O28" i="9"/>
  <c r="O33" i="9"/>
  <c r="O37" i="9"/>
  <c r="O44" i="9"/>
  <c r="O48" i="9"/>
  <c r="O52" i="9"/>
  <c r="O57" i="9"/>
  <c r="O61" i="9"/>
  <c r="O65" i="9"/>
  <c r="O9" i="9"/>
  <c r="O8" i="9"/>
  <c r="O7" i="9"/>
  <c r="Q95" i="3"/>
  <c r="P9" i="9"/>
  <c r="P8" i="9"/>
  <c r="P7" i="9"/>
  <c r="R95" i="3"/>
  <c r="Q10" i="9"/>
  <c r="Q15" i="9"/>
  <c r="Q20" i="9"/>
  <c r="Q24" i="9"/>
  <c r="Q28" i="9"/>
  <c r="Q33" i="9"/>
  <c r="Q37" i="9"/>
  <c r="Q44" i="9"/>
  <c r="Q48" i="9"/>
  <c r="Q52" i="9"/>
  <c r="Q57" i="9"/>
  <c r="Q61" i="9"/>
  <c r="Q65" i="9"/>
  <c r="Q9" i="9"/>
  <c r="Q8" i="9"/>
  <c r="Q7" i="9"/>
  <c r="S95" i="3"/>
  <c r="R7" i="9"/>
  <c r="T95" i="3"/>
  <c r="S7" i="9"/>
  <c r="U95" i="3"/>
  <c r="P96" i="3"/>
  <c r="Q96" i="3"/>
  <c r="AC96" i="3"/>
  <c r="R96" i="3"/>
  <c r="S96" i="3"/>
  <c r="AE96" i="3"/>
  <c r="R8" i="9"/>
  <c r="T96" i="3"/>
  <c r="S8" i="9"/>
  <c r="U96" i="3"/>
  <c r="N160" i="14"/>
  <c r="N166" i="14"/>
  <c r="N168" i="14"/>
  <c r="N171" i="14"/>
  <c r="N174" i="14"/>
  <c r="N177" i="14"/>
  <c r="N180" i="14"/>
  <c r="N159" i="14"/>
  <c r="N184" i="14"/>
  <c r="N187" i="14"/>
  <c r="N190" i="14"/>
  <c r="N193" i="14"/>
  <c r="N183" i="14"/>
  <c r="N158" i="14"/>
  <c r="V94" i="3"/>
  <c r="O160" i="14"/>
  <c r="O166" i="14"/>
  <c r="O168" i="14"/>
  <c r="O171" i="14"/>
  <c r="O174" i="14"/>
  <c r="O177" i="14"/>
  <c r="O180" i="14"/>
  <c r="O159" i="14"/>
  <c r="O184" i="14"/>
  <c r="O187" i="14"/>
  <c r="O190" i="14"/>
  <c r="O193" i="14"/>
  <c r="O183" i="14"/>
  <c r="O158" i="14"/>
  <c r="W94" i="3"/>
  <c r="P159" i="14"/>
  <c r="P183" i="14"/>
  <c r="P158" i="14"/>
  <c r="X94" i="3"/>
  <c r="Q160" i="14"/>
  <c r="Q166" i="14"/>
  <c r="Q168" i="14"/>
  <c r="Q171" i="14"/>
  <c r="Q174" i="14"/>
  <c r="Q177" i="14"/>
  <c r="Q180" i="14"/>
  <c r="Q159" i="14"/>
  <c r="Q184" i="14"/>
  <c r="Q187" i="14"/>
  <c r="Q190" i="14"/>
  <c r="Q193" i="14"/>
  <c r="Q183" i="14"/>
  <c r="Q158" i="14"/>
  <c r="Y94" i="3"/>
  <c r="R158" i="14"/>
  <c r="Z94" i="3"/>
  <c r="S158" i="14"/>
  <c r="AA94" i="3"/>
  <c r="Q9" i="5"/>
  <c r="S60" i="3"/>
  <c r="Y44" i="3"/>
  <c r="Y30" i="3"/>
  <c r="S40" i="3"/>
  <c r="S36" i="3"/>
  <c r="S31" i="3"/>
  <c r="S29" i="3"/>
  <c r="S30" i="3"/>
  <c r="S47" i="3"/>
  <c r="S44" i="3"/>
  <c r="S25" i="3"/>
  <c r="S23" i="3"/>
  <c r="S19" i="3"/>
  <c r="S13" i="3"/>
  <c r="Y12" i="3"/>
  <c r="S12" i="3"/>
  <c r="S11" i="3"/>
  <c r="E117" i="3"/>
  <c r="E116" i="3"/>
  <c r="F116" i="3"/>
  <c r="P8" i="4"/>
  <c r="M9" i="4"/>
  <c r="N9" i="4"/>
  <c r="O9" i="4"/>
  <c r="M35" i="4"/>
  <c r="N35" i="4"/>
  <c r="O35" i="4"/>
  <c r="M52" i="4"/>
  <c r="N52" i="4"/>
  <c r="O52" i="4"/>
  <c r="M71" i="4"/>
  <c r="N71" i="4"/>
  <c r="O71" i="4"/>
  <c r="M89" i="4"/>
  <c r="N89" i="4"/>
  <c r="O89" i="4"/>
  <c r="M114" i="4"/>
  <c r="N114" i="4"/>
  <c r="O114" i="4"/>
  <c r="M132" i="4"/>
  <c r="N132" i="4"/>
  <c r="O132" i="4"/>
  <c r="O8" i="4"/>
  <c r="N8" i="4"/>
  <c r="M8" i="4"/>
  <c r="O7" i="4"/>
  <c r="P7" i="4"/>
  <c r="Q7" i="4"/>
  <c r="R7" i="4"/>
  <c r="N7" i="4"/>
  <c r="M7" i="4"/>
  <c r="M9" i="12"/>
  <c r="N9" i="12"/>
  <c r="O9" i="12"/>
  <c r="M35" i="12"/>
  <c r="N35" i="12"/>
  <c r="O35" i="12"/>
  <c r="M61" i="12"/>
  <c r="N61" i="12"/>
  <c r="O61" i="12"/>
  <c r="M87" i="12"/>
  <c r="N87" i="12"/>
  <c r="O87" i="12"/>
  <c r="O8" i="12"/>
  <c r="M114" i="12"/>
  <c r="N114" i="12"/>
  <c r="O114" i="12"/>
  <c r="O113" i="12"/>
  <c r="O7" i="12"/>
  <c r="P8" i="12"/>
  <c r="P113" i="12"/>
  <c r="P7" i="12"/>
  <c r="Q7" i="12"/>
  <c r="R7" i="12"/>
  <c r="N8" i="12"/>
  <c r="N113" i="12"/>
  <c r="N7" i="12"/>
  <c r="M8" i="12"/>
  <c r="M113" i="12"/>
  <c r="M7" i="12"/>
  <c r="P75" i="8"/>
  <c r="P74" i="8"/>
  <c r="P9" i="8"/>
  <c r="P8" i="8"/>
  <c r="P9" i="21"/>
  <c r="P8" i="21"/>
  <c r="P37" i="21"/>
  <c r="P36" i="21"/>
  <c r="N138" i="8"/>
  <c r="O138" i="8"/>
  <c r="Q138" i="8"/>
  <c r="N136" i="8"/>
  <c r="O136" i="8"/>
  <c r="Q136" i="8"/>
  <c r="N133" i="8"/>
  <c r="O133" i="8"/>
  <c r="Q133" i="8"/>
  <c r="N130" i="8"/>
  <c r="O130" i="8"/>
  <c r="Q130" i="8"/>
  <c r="N127" i="8"/>
  <c r="O127" i="8"/>
  <c r="Q127" i="8"/>
  <c r="N124" i="8"/>
  <c r="O124" i="8"/>
  <c r="Q124" i="8"/>
  <c r="N121" i="8"/>
  <c r="O121" i="8"/>
  <c r="Q121" i="8"/>
  <c r="N118" i="8"/>
  <c r="O118" i="8"/>
  <c r="Q118" i="8"/>
  <c r="N115" i="8"/>
  <c r="O115" i="8"/>
  <c r="Q115" i="8"/>
  <c r="N112" i="8"/>
  <c r="O112" i="8"/>
  <c r="Q112" i="8"/>
  <c r="N109" i="8"/>
  <c r="O109" i="8"/>
  <c r="Q109" i="8"/>
  <c r="N106" i="8"/>
  <c r="O106" i="8"/>
  <c r="Q106" i="8"/>
  <c r="N103" i="8"/>
  <c r="O103" i="8"/>
  <c r="Q103" i="8"/>
  <c r="N100" i="8"/>
  <c r="O100" i="8"/>
  <c r="Q100" i="8"/>
  <c r="N97" i="8"/>
  <c r="O97" i="8"/>
  <c r="Q97" i="8"/>
  <c r="N94" i="8"/>
  <c r="O94" i="8"/>
  <c r="Q94" i="8"/>
  <c r="N91" i="8"/>
  <c r="O91" i="8"/>
  <c r="Q91" i="8"/>
  <c r="N88" i="8"/>
  <c r="O88" i="8"/>
  <c r="Q88" i="8"/>
  <c r="N85" i="8"/>
  <c r="O85" i="8"/>
  <c r="Q85" i="8"/>
  <c r="N82" i="8"/>
  <c r="O82" i="8"/>
  <c r="Q82" i="8"/>
  <c r="N79" i="8"/>
  <c r="O79" i="8"/>
  <c r="Q79" i="8"/>
  <c r="N76" i="8"/>
  <c r="O76" i="8"/>
  <c r="Q76" i="8"/>
  <c r="N70" i="8"/>
  <c r="O70" i="8"/>
  <c r="Q70" i="8"/>
  <c r="N66" i="8"/>
  <c r="O66" i="8"/>
  <c r="Q66" i="8"/>
  <c r="N62" i="8"/>
  <c r="O62" i="8"/>
  <c r="Q62" i="8"/>
  <c r="N58" i="8"/>
  <c r="O58" i="8"/>
  <c r="Q58" i="8"/>
  <c r="N54" i="8"/>
  <c r="O54" i="8"/>
  <c r="Q54" i="8"/>
  <c r="N50" i="8"/>
  <c r="O50" i="8"/>
  <c r="Q50" i="8"/>
  <c r="N46" i="8"/>
  <c r="O46" i="8"/>
  <c r="Q46" i="8"/>
  <c r="N42" i="8"/>
  <c r="O42" i="8"/>
  <c r="Q42" i="8"/>
  <c r="N38" i="8"/>
  <c r="O38" i="8"/>
  <c r="Q38" i="8"/>
  <c r="N34" i="8"/>
  <c r="O34" i="8"/>
  <c r="Q34" i="8"/>
  <c r="N30" i="8"/>
  <c r="O30" i="8"/>
  <c r="Q30" i="8"/>
  <c r="N26" i="8"/>
  <c r="O26" i="8"/>
  <c r="Q26" i="8"/>
  <c r="N22" i="8"/>
  <c r="O22" i="8"/>
  <c r="Q22" i="8"/>
  <c r="N18" i="8"/>
  <c r="O18" i="8"/>
  <c r="Q18" i="8"/>
  <c r="N14" i="8"/>
  <c r="O14" i="8"/>
  <c r="Q14" i="8"/>
  <c r="N10" i="8"/>
  <c r="N50" i="21"/>
  <c r="O50" i="21"/>
  <c r="Q50" i="21"/>
  <c r="N48" i="21"/>
  <c r="O48" i="21"/>
  <c r="Q48" i="21"/>
  <c r="N46" i="21"/>
  <c r="O46" i="21"/>
  <c r="Q46" i="21"/>
  <c r="N44" i="21"/>
  <c r="O44" i="21"/>
  <c r="Q44" i="21"/>
  <c r="N42" i="21"/>
  <c r="O42" i="21"/>
  <c r="Q42" i="21"/>
  <c r="N38" i="21"/>
  <c r="O38" i="21"/>
  <c r="Q38" i="21"/>
  <c r="N34" i="21"/>
  <c r="O34" i="21"/>
  <c r="Q34" i="21"/>
  <c r="N32" i="21"/>
  <c r="O32" i="21"/>
  <c r="Q32" i="21"/>
  <c r="N30" i="21"/>
  <c r="O30" i="21"/>
  <c r="Q30" i="21"/>
  <c r="N28" i="21"/>
  <c r="O28" i="21"/>
  <c r="Q28" i="21"/>
  <c r="N26" i="21"/>
  <c r="O26" i="21"/>
  <c r="Q26" i="21"/>
  <c r="N24" i="21"/>
  <c r="O24" i="21"/>
  <c r="Q24" i="21"/>
  <c r="N22" i="21"/>
  <c r="O22" i="21"/>
  <c r="Q22" i="21"/>
  <c r="N20" i="21"/>
  <c r="O20" i="21"/>
  <c r="Q20" i="21"/>
  <c r="N18" i="21"/>
  <c r="O18" i="21"/>
  <c r="Q18" i="21"/>
  <c r="N16" i="21"/>
  <c r="O16" i="21"/>
  <c r="Q16" i="21"/>
  <c r="N14" i="21"/>
  <c r="N10" i="21"/>
  <c r="O10" i="21"/>
  <c r="Q10" i="21"/>
  <c r="P103" i="20"/>
  <c r="P57" i="20"/>
  <c r="P16" i="20"/>
  <c r="P8" i="20"/>
  <c r="P95" i="10"/>
  <c r="P61" i="10"/>
  <c r="P28" i="10"/>
  <c r="P9" i="10"/>
  <c r="P8" i="10"/>
  <c r="R101" i="3"/>
  <c r="N134" i="20"/>
  <c r="O134" i="20"/>
  <c r="Q134" i="20"/>
  <c r="N131" i="20"/>
  <c r="O131" i="20"/>
  <c r="Q131" i="20"/>
  <c r="N128" i="20"/>
  <c r="O128" i="20"/>
  <c r="Q128" i="20"/>
  <c r="N125" i="20"/>
  <c r="O125" i="20"/>
  <c r="Q125" i="20"/>
  <c r="N122" i="20"/>
  <c r="O122" i="20"/>
  <c r="Q122" i="20"/>
  <c r="N119" i="20"/>
  <c r="O119" i="20"/>
  <c r="Q119" i="20"/>
  <c r="N116" i="20"/>
  <c r="O116" i="20"/>
  <c r="Q116" i="20"/>
  <c r="N113" i="20"/>
  <c r="O113" i="20"/>
  <c r="Q113" i="20"/>
  <c r="N110" i="20"/>
  <c r="O110" i="20"/>
  <c r="Q110" i="20"/>
  <c r="N107" i="20"/>
  <c r="O107" i="20"/>
  <c r="Q107" i="20"/>
  <c r="N104" i="20"/>
  <c r="O104" i="20"/>
  <c r="N100" i="20"/>
  <c r="O100" i="20"/>
  <c r="Q100" i="20"/>
  <c r="N97" i="20"/>
  <c r="O97" i="20"/>
  <c r="Q97" i="20"/>
  <c r="N94" i="20"/>
  <c r="O94" i="20"/>
  <c r="Q94" i="20"/>
  <c r="N91" i="20"/>
  <c r="O91" i="20"/>
  <c r="Q91" i="20"/>
  <c r="N88" i="20"/>
  <c r="O88" i="20"/>
  <c r="Q88" i="20"/>
  <c r="N85" i="20"/>
  <c r="O85" i="20"/>
  <c r="Q85" i="20"/>
  <c r="N82" i="20"/>
  <c r="O82" i="20"/>
  <c r="Q82" i="20"/>
  <c r="N79" i="20"/>
  <c r="O79" i="20"/>
  <c r="Q79" i="20"/>
  <c r="N76" i="20"/>
  <c r="O76" i="20"/>
  <c r="Q76" i="20"/>
  <c r="N73" i="20"/>
  <c r="O73" i="20"/>
  <c r="Q73" i="20"/>
  <c r="N70" i="20"/>
  <c r="O70" i="20"/>
  <c r="Q70" i="20"/>
  <c r="N67" i="20"/>
  <c r="O67" i="20"/>
  <c r="Q67" i="20"/>
  <c r="N64" i="20"/>
  <c r="O64" i="20"/>
  <c r="Q64" i="20"/>
  <c r="N61" i="20"/>
  <c r="O61" i="20"/>
  <c r="Q61" i="20"/>
  <c r="N58" i="20"/>
  <c r="O58" i="20"/>
  <c r="N53" i="20"/>
  <c r="O53" i="20"/>
  <c r="Q53" i="20"/>
  <c r="N50" i="20"/>
  <c r="O50" i="20"/>
  <c r="Q50" i="20"/>
  <c r="N47" i="20"/>
  <c r="O47" i="20"/>
  <c r="Q47" i="20"/>
  <c r="N44" i="20"/>
  <c r="O44" i="20"/>
  <c r="Q44" i="20"/>
  <c r="N41" i="20"/>
  <c r="O41" i="20"/>
  <c r="Q41" i="20"/>
  <c r="N38" i="20"/>
  <c r="O38" i="20"/>
  <c r="Q38" i="20"/>
  <c r="N35" i="20"/>
  <c r="O35" i="20"/>
  <c r="Q35" i="20"/>
  <c r="N32" i="20"/>
  <c r="O32" i="20"/>
  <c r="Q32" i="20"/>
  <c r="N29" i="20"/>
  <c r="O29" i="20"/>
  <c r="Q29" i="20"/>
  <c r="N26" i="20"/>
  <c r="O26" i="20"/>
  <c r="Q26" i="20"/>
  <c r="N23" i="20"/>
  <c r="O23" i="20"/>
  <c r="Q23" i="20"/>
  <c r="N20" i="20"/>
  <c r="O20" i="20"/>
  <c r="Q20" i="20"/>
  <c r="N17" i="20"/>
  <c r="O17" i="20"/>
  <c r="Q17" i="20"/>
  <c r="N13" i="20"/>
  <c r="O13" i="20"/>
  <c r="Q13" i="20"/>
  <c r="N117" i="10"/>
  <c r="O117" i="10"/>
  <c r="Q117" i="10"/>
  <c r="N114" i="10"/>
  <c r="O114" i="10"/>
  <c r="Q114" i="10"/>
  <c r="N111" i="10"/>
  <c r="O111" i="10"/>
  <c r="Q111" i="10"/>
  <c r="N108" i="10"/>
  <c r="O108" i="10"/>
  <c r="Q108" i="10"/>
  <c r="N106" i="10"/>
  <c r="O106" i="10"/>
  <c r="Q106" i="10"/>
  <c r="N103" i="10"/>
  <c r="O103" i="10"/>
  <c r="Q103" i="10"/>
  <c r="N100" i="10"/>
  <c r="O100" i="10"/>
  <c r="Q100" i="10"/>
  <c r="N98" i="10"/>
  <c r="O98" i="10"/>
  <c r="Q98" i="10"/>
  <c r="N96" i="10"/>
  <c r="O96" i="10"/>
  <c r="Q96" i="10"/>
  <c r="N92" i="10"/>
  <c r="O92" i="10"/>
  <c r="Q92" i="10"/>
  <c r="N89" i="10"/>
  <c r="O89" i="10"/>
  <c r="Q89" i="10"/>
  <c r="N86" i="10"/>
  <c r="O86" i="10"/>
  <c r="Q86" i="10"/>
  <c r="N84" i="10"/>
  <c r="O84" i="10"/>
  <c r="Q84" i="10"/>
  <c r="N81" i="10"/>
  <c r="O81" i="10"/>
  <c r="Q81" i="10"/>
  <c r="N78" i="10"/>
  <c r="O78" i="10"/>
  <c r="Q78" i="10"/>
  <c r="N75" i="10"/>
  <c r="O75" i="10"/>
  <c r="Q75" i="10"/>
  <c r="N72" i="10"/>
  <c r="O72" i="10"/>
  <c r="Q72" i="10"/>
  <c r="N70" i="10"/>
  <c r="O70" i="10"/>
  <c r="Q70" i="10"/>
  <c r="N67" i="10"/>
  <c r="O67" i="10"/>
  <c r="Q67" i="10"/>
  <c r="N64" i="10"/>
  <c r="O64" i="10"/>
  <c r="Q64" i="10"/>
  <c r="N62" i="10"/>
  <c r="O62" i="10"/>
  <c r="Q62" i="10"/>
  <c r="N57" i="10"/>
  <c r="O57" i="10"/>
  <c r="Q57" i="10"/>
  <c r="N54" i="10"/>
  <c r="O54" i="10"/>
  <c r="Q54" i="10"/>
  <c r="N52" i="10"/>
  <c r="O52" i="10"/>
  <c r="Q52" i="10"/>
  <c r="N49" i="10"/>
  <c r="O49" i="10"/>
  <c r="Q49" i="10"/>
  <c r="N46" i="10"/>
  <c r="O46" i="10"/>
  <c r="Q46" i="10"/>
  <c r="N43" i="10"/>
  <c r="O43" i="10"/>
  <c r="Q43" i="10"/>
  <c r="N41" i="10"/>
  <c r="O41" i="10"/>
  <c r="Q41" i="10"/>
  <c r="N38" i="10"/>
  <c r="O38" i="10"/>
  <c r="Q38" i="10"/>
  <c r="N35" i="10"/>
  <c r="O35" i="10"/>
  <c r="Q35" i="10"/>
  <c r="N33" i="10"/>
  <c r="O33" i="10"/>
  <c r="Q33" i="10"/>
  <c r="N31" i="10"/>
  <c r="O31" i="10"/>
  <c r="Q31" i="10"/>
  <c r="N29" i="10"/>
  <c r="O29" i="10"/>
  <c r="Q29" i="10"/>
  <c r="N25" i="10"/>
  <c r="O25" i="10"/>
  <c r="Q25" i="10"/>
  <c r="N22" i="10"/>
  <c r="O22" i="10"/>
  <c r="Q22" i="10"/>
  <c r="N19" i="10"/>
  <c r="O19" i="10"/>
  <c r="Q19" i="10"/>
  <c r="N16" i="10"/>
  <c r="O16" i="10"/>
  <c r="Q16" i="10"/>
  <c r="N13" i="10"/>
  <c r="O13" i="10"/>
  <c r="Q13" i="10"/>
  <c r="N10" i="10"/>
  <c r="O10" i="10"/>
  <c r="Q10" i="10"/>
  <c r="Q9" i="10"/>
  <c r="Q9" i="14"/>
  <c r="Q88" i="14"/>
  <c r="Q8" i="14"/>
  <c r="Y84" i="3"/>
  <c r="P111" i="14"/>
  <c r="P138" i="14"/>
  <c r="N112" i="14"/>
  <c r="O112" i="14"/>
  <c r="Q112" i="14"/>
  <c r="N115" i="14"/>
  <c r="O115" i="14"/>
  <c r="Q115" i="14"/>
  <c r="N119" i="14"/>
  <c r="O119" i="14"/>
  <c r="Q119" i="14"/>
  <c r="N122" i="14"/>
  <c r="O122" i="14"/>
  <c r="Q122" i="14"/>
  <c r="N125" i="14"/>
  <c r="O125" i="14"/>
  <c r="Q125" i="14"/>
  <c r="N129" i="14"/>
  <c r="O129" i="14"/>
  <c r="Q129" i="14"/>
  <c r="N132" i="14"/>
  <c r="O132" i="14"/>
  <c r="Q132" i="14"/>
  <c r="N135" i="14"/>
  <c r="O135" i="14"/>
  <c r="Q135" i="14"/>
  <c r="N139" i="14"/>
  <c r="O139" i="14"/>
  <c r="Q139" i="14"/>
  <c r="N142" i="14"/>
  <c r="O142" i="14"/>
  <c r="Q142" i="14"/>
  <c r="N146" i="14"/>
  <c r="O146" i="14"/>
  <c r="Q146" i="14"/>
  <c r="N149" i="14"/>
  <c r="O149" i="14"/>
  <c r="Q149" i="14"/>
  <c r="N152" i="14"/>
  <c r="O152" i="14"/>
  <c r="Q152" i="14"/>
  <c r="N155" i="14"/>
  <c r="O155" i="14"/>
  <c r="Q155" i="14"/>
  <c r="Q138" i="14"/>
  <c r="N107" i="14"/>
  <c r="O107" i="14"/>
  <c r="P107" i="14"/>
  <c r="N103" i="14"/>
  <c r="O103" i="14"/>
  <c r="P103" i="14"/>
  <c r="N100" i="14"/>
  <c r="O100" i="14"/>
  <c r="P100" i="14"/>
  <c r="N96" i="14"/>
  <c r="O96" i="14"/>
  <c r="P96" i="14"/>
  <c r="N93" i="14"/>
  <c r="O93" i="14"/>
  <c r="P93" i="14"/>
  <c r="N89" i="14"/>
  <c r="O89" i="14"/>
  <c r="P89" i="14"/>
  <c r="P88" i="14"/>
  <c r="N85" i="14"/>
  <c r="O85" i="14"/>
  <c r="P85" i="14"/>
  <c r="N81" i="14"/>
  <c r="O81" i="14"/>
  <c r="P81" i="14"/>
  <c r="N78" i="14"/>
  <c r="O78" i="14"/>
  <c r="P78" i="14"/>
  <c r="N75" i="14"/>
  <c r="O75" i="14"/>
  <c r="P75" i="14"/>
  <c r="N72" i="14"/>
  <c r="O72" i="14"/>
  <c r="P72" i="14"/>
  <c r="N69" i="14"/>
  <c r="O69" i="14"/>
  <c r="P69" i="14"/>
  <c r="N65" i="14"/>
  <c r="O65" i="14"/>
  <c r="P65" i="14"/>
  <c r="N61" i="14"/>
  <c r="O61" i="14"/>
  <c r="P61" i="14"/>
  <c r="N57" i="14"/>
  <c r="O57" i="14"/>
  <c r="P57" i="14"/>
  <c r="N53" i="14"/>
  <c r="O53" i="14"/>
  <c r="P53" i="14"/>
  <c r="N50" i="14"/>
  <c r="O50" i="14"/>
  <c r="P50" i="14"/>
  <c r="N47" i="14"/>
  <c r="O47" i="14"/>
  <c r="P47" i="14"/>
  <c r="N44" i="14"/>
  <c r="O44" i="14"/>
  <c r="P44" i="14"/>
  <c r="N41" i="14"/>
  <c r="O41" i="14"/>
  <c r="P41" i="14"/>
  <c r="N37" i="14"/>
  <c r="O37" i="14"/>
  <c r="P37" i="14"/>
  <c r="N33" i="14"/>
  <c r="O33" i="14"/>
  <c r="P33" i="14"/>
  <c r="N30" i="14"/>
  <c r="O30" i="14"/>
  <c r="P30" i="14"/>
  <c r="N27" i="14"/>
  <c r="O27" i="14"/>
  <c r="P27" i="14"/>
  <c r="N25" i="14"/>
  <c r="O25" i="14"/>
  <c r="P25" i="14"/>
  <c r="N23" i="14"/>
  <c r="O23" i="14"/>
  <c r="P23" i="14"/>
  <c r="N20" i="14"/>
  <c r="O20" i="14"/>
  <c r="P20" i="14"/>
  <c r="N16" i="14"/>
  <c r="O16" i="14"/>
  <c r="P16" i="14"/>
  <c r="N13" i="14"/>
  <c r="O13" i="14"/>
  <c r="P13" i="14"/>
  <c r="N10" i="14"/>
  <c r="O10" i="14"/>
  <c r="P10" i="14"/>
  <c r="P189" i="6"/>
  <c r="P166" i="6"/>
  <c r="P165" i="6"/>
  <c r="R94" i="3"/>
  <c r="P140" i="6"/>
  <c r="P97" i="6"/>
  <c r="Q76" i="6"/>
  <c r="Q9" i="6"/>
  <c r="N207" i="6"/>
  <c r="O207" i="6"/>
  <c r="Q207" i="6"/>
  <c r="N204" i="6"/>
  <c r="O204" i="6"/>
  <c r="Q204" i="6"/>
  <c r="N201" i="6"/>
  <c r="O201" i="6"/>
  <c r="Q201" i="6"/>
  <c r="N198" i="6"/>
  <c r="O198" i="6"/>
  <c r="Q198" i="6"/>
  <c r="N194" i="6"/>
  <c r="O194" i="6"/>
  <c r="Q194" i="6"/>
  <c r="N190" i="6"/>
  <c r="O190" i="6"/>
  <c r="Q190" i="6"/>
  <c r="N186" i="6"/>
  <c r="O186" i="6"/>
  <c r="Q186" i="6"/>
  <c r="N184" i="6"/>
  <c r="O184" i="6"/>
  <c r="Q184" i="6"/>
  <c r="N181" i="6"/>
  <c r="O181" i="6"/>
  <c r="Q181" i="6"/>
  <c r="N179" i="6"/>
  <c r="O179" i="6"/>
  <c r="Q179" i="6"/>
  <c r="N176" i="6"/>
  <c r="O176" i="6"/>
  <c r="Q176" i="6"/>
  <c r="N173" i="6"/>
  <c r="O173" i="6"/>
  <c r="Q173" i="6"/>
  <c r="N167" i="6"/>
  <c r="O167" i="6"/>
  <c r="Q167" i="6"/>
  <c r="N162" i="6"/>
  <c r="O162" i="6"/>
  <c r="Q162" i="6"/>
  <c r="N159" i="6"/>
  <c r="O159" i="6"/>
  <c r="Q159" i="6"/>
  <c r="N154" i="6"/>
  <c r="O154" i="6"/>
  <c r="Q154" i="6"/>
  <c r="N151" i="6"/>
  <c r="O151" i="6"/>
  <c r="Q151" i="6"/>
  <c r="N144" i="6"/>
  <c r="O144" i="6"/>
  <c r="Q144" i="6"/>
  <c r="N141" i="6"/>
  <c r="N137" i="6"/>
  <c r="O137" i="6"/>
  <c r="Q137" i="6"/>
  <c r="N134" i="6"/>
  <c r="O134" i="6"/>
  <c r="Q134" i="6"/>
  <c r="N131" i="6"/>
  <c r="O131" i="6"/>
  <c r="Q131" i="6"/>
  <c r="N127" i="6"/>
  <c r="O127" i="6"/>
  <c r="Q127" i="6"/>
  <c r="N123" i="6"/>
  <c r="O123" i="6"/>
  <c r="Q123" i="6"/>
  <c r="N120" i="6"/>
  <c r="O120" i="6"/>
  <c r="Q120" i="6"/>
  <c r="N115" i="6"/>
  <c r="O115" i="6"/>
  <c r="Q115" i="6"/>
  <c r="N111" i="6"/>
  <c r="O111" i="6"/>
  <c r="Q111" i="6"/>
  <c r="N108" i="6"/>
  <c r="O108" i="6"/>
  <c r="Q108" i="6"/>
  <c r="N101" i="6"/>
  <c r="O101" i="6"/>
  <c r="Q101" i="6"/>
  <c r="N98" i="6"/>
  <c r="O98" i="6"/>
  <c r="Q98" i="6"/>
  <c r="N93" i="6"/>
  <c r="O93" i="6"/>
  <c r="P93" i="6"/>
  <c r="N90" i="6"/>
  <c r="O90" i="6"/>
  <c r="P90" i="6"/>
  <c r="N87" i="6"/>
  <c r="O87" i="6"/>
  <c r="P87" i="6"/>
  <c r="N85" i="6"/>
  <c r="O85" i="6"/>
  <c r="P85" i="6"/>
  <c r="N82" i="6"/>
  <c r="O82" i="6"/>
  <c r="P82" i="6"/>
  <c r="N79" i="6"/>
  <c r="O79" i="6"/>
  <c r="P79" i="6"/>
  <c r="N77" i="6"/>
  <c r="O77" i="6"/>
  <c r="P77" i="6"/>
  <c r="N73" i="6"/>
  <c r="O73" i="6"/>
  <c r="P73" i="6"/>
  <c r="N70" i="6"/>
  <c r="O70" i="6"/>
  <c r="P70" i="6"/>
  <c r="N67" i="6"/>
  <c r="O67" i="6"/>
  <c r="P67" i="6"/>
  <c r="N64" i="6"/>
  <c r="O64" i="6"/>
  <c r="P64" i="6"/>
  <c r="N61" i="6"/>
  <c r="O61" i="6"/>
  <c r="P61" i="6"/>
  <c r="N58" i="6"/>
  <c r="O58" i="6"/>
  <c r="P58" i="6"/>
  <c r="N54" i="6"/>
  <c r="O54" i="6"/>
  <c r="P54" i="6"/>
  <c r="N51" i="6"/>
  <c r="O51" i="6"/>
  <c r="P51" i="6"/>
  <c r="N47" i="6"/>
  <c r="O47" i="6"/>
  <c r="P47" i="6"/>
  <c r="N44" i="6"/>
  <c r="O44" i="6"/>
  <c r="P44" i="6"/>
  <c r="N40" i="6"/>
  <c r="O40" i="6"/>
  <c r="P40" i="6"/>
  <c r="N37" i="6"/>
  <c r="O37" i="6"/>
  <c r="P37" i="6"/>
  <c r="N27" i="6"/>
  <c r="O27" i="6"/>
  <c r="P27" i="6"/>
  <c r="N24" i="6"/>
  <c r="O24" i="6"/>
  <c r="P24" i="6"/>
  <c r="N21" i="6"/>
  <c r="O21" i="6"/>
  <c r="P21" i="6"/>
  <c r="N18" i="6"/>
  <c r="O18" i="6"/>
  <c r="P18" i="6"/>
  <c r="N14" i="6"/>
  <c r="O14" i="6"/>
  <c r="P14" i="6"/>
  <c r="N10" i="6"/>
  <c r="O10" i="6"/>
  <c r="P10" i="6"/>
  <c r="Q9" i="15"/>
  <c r="Y60" i="3"/>
  <c r="N10" i="15"/>
  <c r="O10" i="15"/>
  <c r="P10" i="15"/>
  <c r="N14" i="15"/>
  <c r="O14" i="15"/>
  <c r="P14" i="15"/>
  <c r="N17" i="15"/>
  <c r="O17" i="15"/>
  <c r="P17" i="15"/>
  <c r="N20" i="15"/>
  <c r="O20" i="15"/>
  <c r="P20" i="15"/>
  <c r="N25" i="15"/>
  <c r="O25" i="15"/>
  <c r="P25" i="15"/>
  <c r="N28" i="15"/>
  <c r="O28" i="15"/>
  <c r="P28" i="15"/>
  <c r="P9" i="15"/>
  <c r="R9" i="15"/>
  <c r="Z60" i="3"/>
  <c r="Q32" i="15"/>
  <c r="Q31" i="15"/>
  <c r="Y61" i="3"/>
  <c r="N33" i="15"/>
  <c r="O33" i="15"/>
  <c r="P33" i="15"/>
  <c r="N36" i="15"/>
  <c r="O36" i="15"/>
  <c r="P36" i="15"/>
  <c r="N41" i="15"/>
  <c r="O41" i="15"/>
  <c r="P41" i="15"/>
  <c r="N46" i="15"/>
  <c r="O46" i="15"/>
  <c r="P46" i="15"/>
  <c r="N49" i="15"/>
  <c r="O49" i="15"/>
  <c r="P49" i="15"/>
  <c r="N52" i="15"/>
  <c r="O52" i="15"/>
  <c r="P52" i="15"/>
  <c r="N55" i="15"/>
  <c r="O55" i="15"/>
  <c r="P55" i="15"/>
  <c r="N57" i="15"/>
  <c r="O57" i="15"/>
  <c r="P57" i="15"/>
  <c r="N60" i="15"/>
  <c r="O60" i="15"/>
  <c r="P60" i="15"/>
  <c r="N63" i="15"/>
  <c r="O63" i="15"/>
  <c r="P63" i="15"/>
  <c r="N66" i="15"/>
  <c r="O66" i="15"/>
  <c r="P66" i="15"/>
  <c r="N69" i="15"/>
  <c r="O69" i="15"/>
  <c r="P69" i="15"/>
  <c r="N72" i="15"/>
  <c r="O72" i="15"/>
  <c r="P72" i="15"/>
  <c r="N74" i="15"/>
  <c r="O74" i="15"/>
  <c r="P74" i="15"/>
  <c r="N77" i="15"/>
  <c r="O77" i="15"/>
  <c r="P77" i="15"/>
  <c r="N80" i="15"/>
  <c r="O80" i="15"/>
  <c r="P80" i="15"/>
  <c r="N82" i="15"/>
  <c r="O82" i="15"/>
  <c r="P82" i="15"/>
  <c r="P32" i="15"/>
  <c r="P31" i="15"/>
  <c r="R31" i="15"/>
  <c r="Z61" i="3"/>
  <c r="Q86" i="15"/>
  <c r="Q85" i="15"/>
  <c r="Y67" i="3"/>
  <c r="Q153" i="15"/>
  <c r="Q152" i="15"/>
  <c r="Y73" i="3"/>
  <c r="P214" i="15"/>
  <c r="P213" i="15"/>
  <c r="X79" i="3"/>
  <c r="N277" i="15"/>
  <c r="O277" i="15"/>
  <c r="Q277" i="15"/>
  <c r="N268" i="15"/>
  <c r="O268" i="15"/>
  <c r="Q268" i="15"/>
  <c r="N266" i="15"/>
  <c r="O266" i="15"/>
  <c r="Q266" i="15"/>
  <c r="N262" i="15"/>
  <c r="O262" i="15"/>
  <c r="Q262" i="15"/>
  <c r="N255" i="15"/>
  <c r="O255" i="15"/>
  <c r="Q255" i="15"/>
  <c r="N253" i="15"/>
  <c r="O253" i="15"/>
  <c r="Q253" i="15"/>
  <c r="N250" i="15"/>
  <c r="O250" i="15"/>
  <c r="Q250" i="15"/>
  <c r="N248" i="15"/>
  <c r="O248" i="15"/>
  <c r="Q248" i="15"/>
  <c r="N245" i="15"/>
  <c r="O245" i="15"/>
  <c r="Q245" i="15"/>
  <c r="N243" i="15"/>
  <c r="O243" i="15"/>
  <c r="Q243" i="15"/>
  <c r="N240" i="15"/>
  <c r="O240" i="15"/>
  <c r="Q240" i="15"/>
  <c r="N237" i="15"/>
  <c r="O237" i="15"/>
  <c r="Q237" i="15"/>
  <c r="N234" i="15"/>
  <c r="O234" i="15"/>
  <c r="Q234" i="15"/>
  <c r="N231" i="15"/>
  <c r="O231" i="15"/>
  <c r="Q231" i="15"/>
  <c r="N228" i="15"/>
  <c r="O228" i="15"/>
  <c r="Q228" i="15"/>
  <c r="N225" i="15"/>
  <c r="O225" i="15"/>
  <c r="Q225" i="15"/>
  <c r="N221" i="15"/>
  <c r="O221" i="15"/>
  <c r="Q221" i="15"/>
  <c r="N218" i="15"/>
  <c r="O218" i="15"/>
  <c r="Q218" i="15"/>
  <c r="N215" i="15"/>
  <c r="O215" i="15"/>
  <c r="Q215" i="15"/>
  <c r="N210" i="15"/>
  <c r="O210" i="15"/>
  <c r="P210" i="15"/>
  <c r="N207" i="15"/>
  <c r="O207" i="15"/>
  <c r="P207" i="15"/>
  <c r="N204" i="15"/>
  <c r="O204" i="15"/>
  <c r="P204" i="15"/>
  <c r="N202" i="15"/>
  <c r="O202" i="15"/>
  <c r="P202" i="15"/>
  <c r="N200" i="15"/>
  <c r="O200" i="15"/>
  <c r="P200" i="15"/>
  <c r="N198" i="15"/>
  <c r="O198" i="15"/>
  <c r="P198" i="15"/>
  <c r="N196" i="15"/>
  <c r="O196" i="15"/>
  <c r="P196" i="15"/>
  <c r="N194" i="15"/>
  <c r="O194" i="15"/>
  <c r="P194" i="15"/>
  <c r="N191" i="15"/>
  <c r="O191" i="15"/>
  <c r="P191" i="15"/>
  <c r="N187" i="15"/>
  <c r="O187" i="15"/>
  <c r="P187" i="15"/>
  <c r="N185" i="15"/>
  <c r="O185" i="15"/>
  <c r="P185" i="15"/>
  <c r="N182" i="15"/>
  <c r="O182" i="15"/>
  <c r="P182" i="15"/>
  <c r="N179" i="15"/>
  <c r="O179" i="15"/>
  <c r="P179" i="15"/>
  <c r="N176" i="15"/>
  <c r="O176" i="15"/>
  <c r="P176" i="15"/>
  <c r="N174" i="15"/>
  <c r="O174" i="15"/>
  <c r="P174" i="15"/>
  <c r="N170" i="15"/>
  <c r="O170" i="15"/>
  <c r="P170" i="15"/>
  <c r="N167" i="15"/>
  <c r="O167" i="15"/>
  <c r="P167" i="15"/>
  <c r="N164" i="15"/>
  <c r="O164" i="15"/>
  <c r="P164" i="15"/>
  <c r="N161" i="15"/>
  <c r="O161" i="15"/>
  <c r="P161" i="15"/>
  <c r="N158" i="15"/>
  <c r="O158" i="15"/>
  <c r="P158" i="15"/>
  <c r="N154" i="15"/>
  <c r="O154" i="15"/>
  <c r="P154" i="15"/>
  <c r="P153" i="15"/>
  <c r="P152" i="15"/>
  <c r="R152" i="15"/>
  <c r="Z73" i="3"/>
  <c r="N150" i="15"/>
  <c r="O150" i="15"/>
  <c r="P150" i="15"/>
  <c r="N147" i="15"/>
  <c r="O147" i="15"/>
  <c r="P147" i="15"/>
  <c r="N141" i="15"/>
  <c r="O141" i="15"/>
  <c r="P141" i="15"/>
  <c r="N135" i="15"/>
  <c r="O135" i="15"/>
  <c r="P135" i="15"/>
  <c r="N127" i="15"/>
  <c r="O127" i="15"/>
  <c r="P127" i="15"/>
  <c r="N119" i="15"/>
  <c r="O119" i="15"/>
  <c r="P119" i="15"/>
  <c r="N111" i="15"/>
  <c r="O111" i="15"/>
  <c r="P111" i="15"/>
  <c r="N108" i="15"/>
  <c r="O108" i="15"/>
  <c r="P108" i="15"/>
  <c r="N101" i="15"/>
  <c r="O101" i="15"/>
  <c r="P101" i="15"/>
  <c r="N94" i="15"/>
  <c r="O94" i="15"/>
  <c r="P94" i="15"/>
  <c r="N92" i="15"/>
  <c r="O92" i="15"/>
  <c r="P92" i="15"/>
  <c r="N87" i="15"/>
  <c r="O87" i="15"/>
  <c r="P87" i="15"/>
  <c r="P86" i="15"/>
  <c r="P85" i="15"/>
  <c r="X67" i="3"/>
  <c r="N10" i="5"/>
  <c r="N16" i="5"/>
  <c r="N19" i="5"/>
  <c r="N26" i="5"/>
  <c r="N33" i="5"/>
  <c r="N40" i="5"/>
  <c r="N44" i="5"/>
  <c r="N47" i="5"/>
  <c r="N54" i="5"/>
  <c r="N9" i="5"/>
  <c r="P60" i="3"/>
  <c r="Q57" i="5"/>
  <c r="Q66" i="5"/>
  <c r="Q65" i="5"/>
  <c r="S61" i="3"/>
  <c r="Q122" i="5"/>
  <c r="Q121" i="5"/>
  <c r="S67" i="3"/>
  <c r="Q195" i="5"/>
  <c r="Q194" i="5"/>
  <c r="S73" i="3"/>
  <c r="P253" i="5"/>
  <c r="P252" i="5"/>
  <c r="N304" i="5"/>
  <c r="O304" i="5"/>
  <c r="Q304" i="5"/>
  <c r="N301" i="5"/>
  <c r="O301" i="5"/>
  <c r="Q301" i="5"/>
  <c r="N298" i="5"/>
  <c r="O298" i="5"/>
  <c r="Q298" i="5"/>
  <c r="N296" i="5"/>
  <c r="O296" i="5"/>
  <c r="Q296" i="5"/>
  <c r="N293" i="5"/>
  <c r="O293" i="5"/>
  <c r="Q293" i="5"/>
  <c r="N288" i="5"/>
  <c r="O288" i="5"/>
  <c r="Q288" i="5"/>
  <c r="N285" i="5"/>
  <c r="O285" i="5"/>
  <c r="Q285" i="5"/>
  <c r="N283" i="5"/>
  <c r="O283" i="5"/>
  <c r="Q283" i="5"/>
  <c r="N280" i="5"/>
  <c r="O280" i="5"/>
  <c r="Q280" i="5"/>
  <c r="N277" i="5"/>
  <c r="O277" i="5"/>
  <c r="Q277" i="5"/>
  <c r="N275" i="5"/>
  <c r="O275" i="5"/>
  <c r="Q275" i="5"/>
  <c r="N273" i="5"/>
  <c r="O273" i="5"/>
  <c r="Q273" i="5"/>
  <c r="N271" i="5"/>
  <c r="O271" i="5"/>
  <c r="Q271" i="5"/>
  <c r="N269" i="5"/>
  <c r="O269" i="5"/>
  <c r="Q269" i="5"/>
  <c r="N265" i="5"/>
  <c r="O265" i="5"/>
  <c r="Q265" i="5"/>
  <c r="N262" i="5"/>
  <c r="O262" i="5"/>
  <c r="Q262" i="5"/>
  <c r="N260" i="5"/>
  <c r="O260" i="5"/>
  <c r="Q260" i="5"/>
  <c r="N258" i="5"/>
  <c r="O258" i="5"/>
  <c r="Q258" i="5"/>
  <c r="N256" i="5"/>
  <c r="O256" i="5"/>
  <c r="Q256" i="5"/>
  <c r="N254" i="5"/>
  <c r="O254" i="5"/>
  <c r="Q254" i="5"/>
  <c r="N248" i="5"/>
  <c r="O248" i="5"/>
  <c r="P248" i="5"/>
  <c r="N245" i="5"/>
  <c r="O245" i="5"/>
  <c r="P245" i="5"/>
  <c r="N242" i="5"/>
  <c r="O242" i="5"/>
  <c r="P242" i="5"/>
  <c r="N240" i="5"/>
  <c r="O240" i="5"/>
  <c r="P240" i="5"/>
  <c r="N238" i="5"/>
  <c r="O238" i="5"/>
  <c r="P238" i="5"/>
  <c r="N236" i="5"/>
  <c r="O236" i="5"/>
  <c r="P236" i="5"/>
  <c r="N233" i="5"/>
  <c r="N230" i="5"/>
  <c r="O230" i="5"/>
  <c r="P230" i="5"/>
  <c r="N227" i="5"/>
  <c r="O227" i="5"/>
  <c r="P227" i="5"/>
  <c r="N224" i="5"/>
  <c r="O224" i="5"/>
  <c r="P224" i="5"/>
  <c r="N221" i="5"/>
  <c r="O221" i="5"/>
  <c r="P221" i="5"/>
  <c r="N217" i="5"/>
  <c r="O217" i="5"/>
  <c r="P217" i="5"/>
  <c r="N213" i="5"/>
  <c r="O213" i="5"/>
  <c r="P213" i="5"/>
  <c r="N210" i="5"/>
  <c r="O210" i="5"/>
  <c r="P210" i="5"/>
  <c r="N207" i="5"/>
  <c r="O207" i="5"/>
  <c r="P207" i="5"/>
  <c r="N205" i="5"/>
  <c r="O205" i="5"/>
  <c r="P205" i="5"/>
  <c r="N203" i="5"/>
  <c r="O203" i="5"/>
  <c r="P203" i="5"/>
  <c r="N200" i="5"/>
  <c r="O200" i="5"/>
  <c r="P200" i="5"/>
  <c r="N196" i="5"/>
  <c r="O196" i="5"/>
  <c r="P196" i="5"/>
  <c r="N191" i="5"/>
  <c r="O191" i="5"/>
  <c r="P191" i="5"/>
  <c r="N184" i="5"/>
  <c r="O184" i="5"/>
  <c r="P184" i="5"/>
  <c r="N181" i="5"/>
  <c r="O181" i="5"/>
  <c r="P181" i="5"/>
  <c r="N179" i="5"/>
  <c r="O179" i="5"/>
  <c r="P179" i="5"/>
  <c r="N177" i="5"/>
  <c r="O177" i="5"/>
  <c r="P177" i="5"/>
  <c r="N175" i="5"/>
  <c r="O175" i="5"/>
  <c r="P175" i="5"/>
  <c r="N172" i="5"/>
  <c r="O172" i="5"/>
  <c r="P172" i="5"/>
  <c r="N168" i="5"/>
  <c r="O168" i="5"/>
  <c r="P168" i="5"/>
  <c r="N165" i="5"/>
  <c r="O165" i="5"/>
  <c r="P165" i="5"/>
  <c r="N157" i="5"/>
  <c r="O157" i="5"/>
  <c r="P157" i="5"/>
  <c r="N151" i="5"/>
  <c r="O151" i="5"/>
  <c r="P151" i="5"/>
  <c r="N123" i="5"/>
  <c r="O123" i="5"/>
  <c r="P123" i="5"/>
  <c r="N131" i="5"/>
  <c r="O131" i="5"/>
  <c r="P131" i="5"/>
  <c r="N133" i="5"/>
  <c r="O133" i="5"/>
  <c r="P133" i="5"/>
  <c r="N136" i="5"/>
  <c r="O136" i="5"/>
  <c r="P136" i="5"/>
  <c r="N143" i="5"/>
  <c r="O143" i="5"/>
  <c r="P143" i="5"/>
  <c r="N145" i="5"/>
  <c r="O145" i="5"/>
  <c r="P145" i="5"/>
  <c r="P122" i="5"/>
  <c r="P121" i="5"/>
  <c r="N116" i="5"/>
  <c r="O116" i="5"/>
  <c r="P116" i="5"/>
  <c r="N114" i="5"/>
  <c r="O114" i="5"/>
  <c r="P114" i="5"/>
  <c r="N111" i="5"/>
  <c r="O111" i="5"/>
  <c r="P111" i="5"/>
  <c r="N109" i="5"/>
  <c r="O109" i="5"/>
  <c r="P109" i="5"/>
  <c r="N107" i="5"/>
  <c r="O107" i="5"/>
  <c r="P107" i="5"/>
  <c r="N105" i="5"/>
  <c r="O105" i="5"/>
  <c r="P105" i="5"/>
  <c r="N102" i="5"/>
  <c r="O102" i="5"/>
  <c r="P102" i="5"/>
  <c r="N99" i="5"/>
  <c r="O99" i="5"/>
  <c r="P99" i="5"/>
  <c r="N97" i="5"/>
  <c r="O97" i="5"/>
  <c r="P97" i="5"/>
  <c r="N94" i="5"/>
  <c r="O94" i="5"/>
  <c r="P94" i="5"/>
  <c r="N91" i="5"/>
  <c r="O91" i="5"/>
  <c r="P91" i="5"/>
  <c r="N86" i="5"/>
  <c r="O86" i="5"/>
  <c r="P86" i="5"/>
  <c r="N83" i="5"/>
  <c r="O83" i="5"/>
  <c r="P83" i="5"/>
  <c r="N81" i="5"/>
  <c r="O81" i="5"/>
  <c r="P81" i="5"/>
  <c r="N78" i="5"/>
  <c r="O78" i="5"/>
  <c r="P78" i="5"/>
  <c r="N75" i="5"/>
  <c r="O75" i="5"/>
  <c r="P75" i="5"/>
  <c r="N72" i="5"/>
  <c r="O72" i="5"/>
  <c r="P72" i="5"/>
  <c r="N67" i="5"/>
  <c r="O67" i="5"/>
  <c r="P67" i="5"/>
  <c r="N58" i="5"/>
  <c r="O58" i="5"/>
  <c r="P58" i="5"/>
  <c r="P57" i="5"/>
  <c r="O54" i="5"/>
  <c r="P54" i="5"/>
  <c r="O47" i="5"/>
  <c r="P47" i="5"/>
  <c r="O44" i="5"/>
  <c r="P44" i="5"/>
  <c r="O40" i="5"/>
  <c r="P40" i="5"/>
  <c r="O33" i="5"/>
  <c r="P33" i="5"/>
  <c r="O26" i="5"/>
  <c r="P26" i="5"/>
  <c r="O19" i="5"/>
  <c r="P19" i="5"/>
  <c r="O16" i="5"/>
  <c r="P16" i="5"/>
  <c r="O10" i="5"/>
  <c r="P10" i="5"/>
  <c r="P9" i="5"/>
  <c r="Q42" i="13"/>
  <c r="Y13" i="3"/>
  <c r="Q215" i="13"/>
  <c r="Y19" i="3"/>
  <c r="Q287" i="13"/>
  <c r="Y23" i="3"/>
  <c r="Q380" i="13"/>
  <c r="Y29" i="3"/>
  <c r="Q305" i="13"/>
  <c r="Y25" i="3"/>
  <c r="Q430" i="13"/>
  <c r="Y31" i="3"/>
  <c r="Q461" i="13"/>
  <c r="Y36" i="3"/>
  <c r="Q473" i="13"/>
  <c r="Y40" i="3"/>
  <c r="Q494" i="13"/>
  <c r="Y47" i="3"/>
  <c r="P493" i="13"/>
  <c r="O492" i="13"/>
  <c r="P492" i="13"/>
  <c r="X44" i="3"/>
  <c r="N492" i="13"/>
  <c r="V44" i="3"/>
  <c r="P519" i="13"/>
  <c r="P518" i="13"/>
  <c r="N520" i="13"/>
  <c r="O520" i="13"/>
  <c r="Q520" i="13"/>
  <c r="P544" i="13"/>
  <c r="P543" i="13"/>
  <c r="P586" i="13"/>
  <c r="P585" i="13"/>
  <c r="X57" i="3"/>
  <c r="N606" i="13"/>
  <c r="O606" i="13"/>
  <c r="Q606" i="13"/>
  <c r="N604" i="13"/>
  <c r="O604" i="13"/>
  <c r="Q604" i="13"/>
  <c r="N602" i="13"/>
  <c r="O602" i="13"/>
  <c r="Q602" i="13"/>
  <c r="N597" i="13"/>
  <c r="O597" i="13"/>
  <c r="Q597" i="13"/>
  <c r="N592" i="13"/>
  <c r="O592" i="13"/>
  <c r="Q592" i="13"/>
  <c r="N587" i="13"/>
  <c r="O587" i="13"/>
  <c r="Q587" i="13"/>
  <c r="N583" i="13"/>
  <c r="O583" i="13"/>
  <c r="Q583" i="13"/>
  <c r="N581" i="13"/>
  <c r="O581" i="13"/>
  <c r="Q581" i="13"/>
  <c r="N579" i="13"/>
  <c r="O579" i="13"/>
  <c r="Q579" i="13"/>
  <c r="N577" i="13"/>
  <c r="O577" i="13"/>
  <c r="Q577" i="13"/>
  <c r="N575" i="13"/>
  <c r="O575" i="13"/>
  <c r="Q575" i="13"/>
  <c r="N573" i="13"/>
  <c r="O573" i="13"/>
  <c r="Q573" i="13"/>
  <c r="N571" i="13"/>
  <c r="O571" i="13"/>
  <c r="Q571" i="13"/>
  <c r="N566" i="13"/>
  <c r="O566" i="13"/>
  <c r="Q566" i="13"/>
  <c r="N561" i="13"/>
  <c r="O561" i="13"/>
  <c r="Q561" i="13"/>
  <c r="N556" i="13"/>
  <c r="O556" i="13"/>
  <c r="Q556" i="13"/>
  <c r="N554" i="13"/>
  <c r="O554" i="13"/>
  <c r="Q554" i="13"/>
  <c r="N551" i="13"/>
  <c r="O551" i="13"/>
  <c r="Q551" i="13"/>
  <c r="N548" i="13"/>
  <c r="O548" i="13"/>
  <c r="Q548" i="13"/>
  <c r="N545" i="13"/>
  <c r="O545" i="13"/>
  <c r="Q545" i="13"/>
  <c r="N539" i="13"/>
  <c r="O539" i="13"/>
  <c r="Q539" i="13"/>
  <c r="N537" i="13"/>
  <c r="O537" i="13"/>
  <c r="Q537" i="13"/>
  <c r="N535" i="13"/>
  <c r="O535" i="13"/>
  <c r="Q535" i="13"/>
  <c r="N533" i="13"/>
  <c r="O533" i="13"/>
  <c r="Q533" i="13"/>
  <c r="N531" i="13"/>
  <c r="O531" i="13"/>
  <c r="Q531" i="13"/>
  <c r="N529" i="13"/>
  <c r="O529" i="13"/>
  <c r="Q529" i="13"/>
  <c r="N527" i="13"/>
  <c r="O527" i="13"/>
  <c r="Q527" i="13"/>
  <c r="N525" i="13"/>
  <c r="O525" i="13"/>
  <c r="Q525" i="13"/>
  <c r="N523" i="13"/>
  <c r="O523" i="13"/>
  <c r="Q523" i="13"/>
  <c r="N516" i="13"/>
  <c r="O516" i="13"/>
  <c r="P516" i="13"/>
  <c r="N512" i="13"/>
  <c r="O512" i="13"/>
  <c r="P512" i="13"/>
  <c r="N510" i="13"/>
  <c r="O510" i="13"/>
  <c r="P510" i="13"/>
  <c r="N508" i="13"/>
  <c r="O508" i="13"/>
  <c r="P508" i="13"/>
  <c r="N496" i="13"/>
  <c r="O496" i="13"/>
  <c r="N489" i="13"/>
  <c r="O489" i="13"/>
  <c r="P489" i="13"/>
  <c r="N486" i="13"/>
  <c r="O486" i="13"/>
  <c r="P486" i="13"/>
  <c r="N484" i="13"/>
  <c r="O484" i="13"/>
  <c r="P484" i="13"/>
  <c r="N481" i="13"/>
  <c r="O481" i="13"/>
  <c r="P481" i="13"/>
  <c r="N478" i="13"/>
  <c r="O478" i="13"/>
  <c r="P478" i="13"/>
  <c r="N475" i="13"/>
  <c r="O475" i="13"/>
  <c r="P475" i="13"/>
  <c r="N470" i="13"/>
  <c r="O470" i="13"/>
  <c r="P470" i="13"/>
  <c r="N467" i="13"/>
  <c r="O467" i="13"/>
  <c r="P467" i="13"/>
  <c r="N463" i="13"/>
  <c r="O463" i="13"/>
  <c r="P463" i="13"/>
  <c r="N455" i="13"/>
  <c r="O455" i="13"/>
  <c r="P455" i="13"/>
  <c r="N451" i="13"/>
  <c r="O451" i="13"/>
  <c r="P451" i="13"/>
  <c r="N447" i="13"/>
  <c r="O447" i="13"/>
  <c r="P447" i="13"/>
  <c r="N444" i="13"/>
  <c r="O444" i="13"/>
  <c r="P444" i="13"/>
  <c r="N442" i="13"/>
  <c r="O442" i="13"/>
  <c r="P442" i="13"/>
  <c r="N440" i="13"/>
  <c r="O440" i="13"/>
  <c r="P440" i="13"/>
  <c r="N438" i="13"/>
  <c r="O438" i="13"/>
  <c r="P438" i="13"/>
  <c r="N435" i="13"/>
  <c r="O435" i="13"/>
  <c r="P435" i="13"/>
  <c r="N432" i="13"/>
  <c r="O432" i="13"/>
  <c r="P432" i="13"/>
  <c r="N424" i="13"/>
  <c r="O424" i="13"/>
  <c r="P424" i="13"/>
  <c r="N418" i="13"/>
  <c r="O418" i="13"/>
  <c r="P418" i="13"/>
  <c r="N412" i="13"/>
  <c r="O412" i="13"/>
  <c r="P412" i="13"/>
  <c r="N408" i="13"/>
  <c r="O408" i="13"/>
  <c r="P408" i="13"/>
  <c r="N403" i="13"/>
  <c r="O403" i="13"/>
  <c r="P403" i="13"/>
  <c r="N399" i="13"/>
  <c r="O399" i="13"/>
  <c r="P399" i="13"/>
  <c r="N392" i="13"/>
  <c r="N389" i="13"/>
  <c r="O389" i="13"/>
  <c r="P389" i="13"/>
  <c r="N383" i="13"/>
  <c r="O383" i="13"/>
  <c r="P383" i="13"/>
  <c r="N374" i="13"/>
  <c r="O374" i="13"/>
  <c r="P374" i="13"/>
  <c r="N366" i="13"/>
  <c r="O366" i="13"/>
  <c r="P366" i="13"/>
  <c r="N364" i="13"/>
  <c r="O364" i="13"/>
  <c r="P364" i="13"/>
  <c r="N361" i="13"/>
  <c r="O361" i="13"/>
  <c r="P361" i="13"/>
  <c r="N359" i="13"/>
  <c r="O359" i="13"/>
  <c r="P359" i="13"/>
  <c r="N357" i="13"/>
  <c r="O357" i="13"/>
  <c r="P357" i="13"/>
  <c r="N355" i="13"/>
  <c r="O355" i="13"/>
  <c r="P355" i="13"/>
  <c r="N347" i="13"/>
  <c r="O347" i="13"/>
  <c r="P347" i="13"/>
  <c r="N339" i="13"/>
  <c r="O339" i="13"/>
  <c r="P339" i="13"/>
  <c r="N331" i="13"/>
  <c r="O331" i="13"/>
  <c r="P331" i="13"/>
  <c r="N323" i="13"/>
  <c r="O323" i="13"/>
  <c r="P323" i="13"/>
  <c r="N315" i="13"/>
  <c r="O315" i="13"/>
  <c r="P315" i="13"/>
  <c r="N307" i="13"/>
  <c r="O307" i="13"/>
  <c r="P307" i="13"/>
  <c r="N302" i="13"/>
  <c r="O302" i="13"/>
  <c r="P302" i="13"/>
  <c r="N299" i="13"/>
  <c r="O299" i="13"/>
  <c r="P299" i="13"/>
  <c r="N297" i="13"/>
  <c r="O297" i="13"/>
  <c r="P297" i="13"/>
  <c r="N295" i="13"/>
  <c r="O295" i="13"/>
  <c r="P295" i="13"/>
  <c r="N292" i="13"/>
  <c r="O292" i="13"/>
  <c r="P292" i="13"/>
  <c r="N289" i="13"/>
  <c r="O289" i="13"/>
  <c r="P289" i="13"/>
  <c r="N283" i="13"/>
  <c r="O283" i="13"/>
  <c r="P283" i="13"/>
  <c r="N280" i="13"/>
  <c r="O280" i="13"/>
  <c r="P280" i="13"/>
  <c r="N277" i="13"/>
  <c r="O277" i="13"/>
  <c r="P277" i="13"/>
  <c r="N274" i="13"/>
  <c r="O274" i="13"/>
  <c r="P274" i="13"/>
  <c r="N270" i="13"/>
  <c r="O270" i="13"/>
  <c r="P270" i="13"/>
  <c r="N267" i="13"/>
  <c r="O267" i="13"/>
  <c r="P267" i="13"/>
  <c r="N264" i="13"/>
  <c r="O264" i="13"/>
  <c r="P264" i="13"/>
  <c r="N261" i="13"/>
  <c r="O261" i="13"/>
  <c r="P261" i="13"/>
  <c r="N258" i="13"/>
  <c r="O258" i="13"/>
  <c r="P258" i="13"/>
  <c r="N254" i="13"/>
  <c r="O254" i="13"/>
  <c r="P254" i="13"/>
  <c r="N250" i="13"/>
  <c r="O250" i="13"/>
  <c r="P250" i="13"/>
  <c r="N246" i="13"/>
  <c r="O246" i="13"/>
  <c r="P246" i="13"/>
  <c r="N242" i="13"/>
  <c r="O242" i="13"/>
  <c r="P242" i="13"/>
  <c r="N239" i="13"/>
  <c r="O239" i="13"/>
  <c r="P239" i="13"/>
  <c r="N236" i="13"/>
  <c r="O236" i="13"/>
  <c r="P236" i="13"/>
  <c r="N232" i="13"/>
  <c r="O232" i="13"/>
  <c r="P232" i="13"/>
  <c r="N229" i="13"/>
  <c r="O229" i="13"/>
  <c r="P229" i="13"/>
  <c r="N226" i="13"/>
  <c r="O226" i="13"/>
  <c r="P226" i="13"/>
  <c r="N223" i="13"/>
  <c r="O223" i="13"/>
  <c r="P223" i="13"/>
  <c r="N220" i="13"/>
  <c r="O220" i="13"/>
  <c r="P220" i="13"/>
  <c r="N217" i="13"/>
  <c r="O217" i="13"/>
  <c r="P217" i="13"/>
  <c r="N213" i="13"/>
  <c r="O213" i="13"/>
  <c r="P213" i="13"/>
  <c r="N210" i="13"/>
  <c r="O210" i="13"/>
  <c r="P210" i="13"/>
  <c r="N208" i="13"/>
  <c r="O208" i="13"/>
  <c r="P208" i="13"/>
  <c r="N206" i="13"/>
  <c r="O206" i="13"/>
  <c r="P206" i="13"/>
  <c r="N204" i="13"/>
  <c r="O204" i="13"/>
  <c r="P204" i="13"/>
  <c r="N200" i="13"/>
  <c r="O200" i="13"/>
  <c r="P200" i="13"/>
  <c r="N196" i="13"/>
  <c r="O196" i="13"/>
  <c r="P196" i="13"/>
  <c r="N193" i="13"/>
  <c r="O193" i="13"/>
  <c r="P193" i="13"/>
  <c r="N190" i="13"/>
  <c r="O190" i="13"/>
  <c r="P190" i="13"/>
  <c r="N186" i="13"/>
  <c r="O186" i="13"/>
  <c r="P186" i="13"/>
  <c r="N183" i="13"/>
  <c r="O183" i="13"/>
  <c r="P183" i="13"/>
  <c r="N181" i="13"/>
  <c r="O181" i="13"/>
  <c r="P181" i="13"/>
  <c r="N176" i="13"/>
  <c r="O176" i="13"/>
  <c r="P176" i="13"/>
  <c r="N173" i="13"/>
  <c r="O173" i="13"/>
  <c r="P173" i="13"/>
  <c r="N170" i="13"/>
  <c r="O170" i="13"/>
  <c r="P170" i="13"/>
  <c r="N166" i="13"/>
  <c r="O166" i="13"/>
  <c r="P166" i="13"/>
  <c r="N162" i="13"/>
  <c r="O162" i="13"/>
  <c r="P162" i="13"/>
  <c r="N160" i="13"/>
  <c r="O160" i="13"/>
  <c r="P160" i="13"/>
  <c r="N157" i="13"/>
  <c r="O157" i="13"/>
  <c r="P157" i="13"/>
  <c r="N154" i="13"/>
  <c r="O154" i="13"/>
  <c r="P154" i="13"/>
  <c r="N151" i="13"/>
  <c r="O151" i="13"/>
  <c r="P151" i="13"/>
  <c r="N148" i="13"/>
  <c r="O148" i="13"/>
  <c r="P148" i="13"/>
  <c r="N145" i="13"/>
  <c r="O145" i="13"/>
  <c r="P145" i="13"/>
  <c r="N142" i="13"/>
  <c r="O142" i="13"/>
  <c r="P142" i="13"/>
  <c r="N139" i="13"/>
  <c r="O139" i="13"/>
  <c r="P139" i="13"/>
  <c r="N130" i="13"/>
  <c r="O130" i="13"/>
  <c r="P130" i="13"/>
  <c r="N127" i="13"/>
  <c r="O127" i="13"/>
  <c r="P127" i="13"/>
  <c r="N125" i="13"/>
  <c r="O125" i="13"/>
  <c r="P125" i="13"/>
  <c r="N122" i="13"/>
  <c r="O122" i="13"/>
  <c r="P122" i="13"/>
  <c r="N119" i="13"/>
  <c r="O119" i="13"/>
  <c r="P119" i="13"/>
  <c r="N116" i="13"/>
  <c r="O116" i="13"/>
  <c r="P116" i="13"/>
  <c r="N113" i="13"/>
  <c r="O113" i="13"/>
  <c r="P113" i="13"/>
  <c r="N111" i="13"/>
  <c r="O111" i="13"/>
  <c r="P111" i="13"/>
  <c r="N108" i="13"/>
  <c r="O108" i="13"/>
  <c r="P108" i="13"/>
  <c r="N105" i="13"/>
  <c r="O105" i="13"/>
  <c r="P105" i="13"/>
  <c r="N102" i="13"/>
  <c r="O102" i="13"/>
  <c r="P102" i="13"/>
  <c r="N100" i="13"/>
  <c r="O100" i="13"/>
  <c r="P100" i="13"/>
  <c r="N98" i="13"/>
  <c r="O98" i="13"/>
  <c r="P98" i="13"/>
  <c r="N92" i="13"/>
  <c r="O92" i="13"/>
  <c r="P92" i="13"/>
  <c r="N82" i="13"/>
  <c r="O82" i="13"/>
  <c r="P82" i="13"/>
  <c r="N72" i="13"/>
  <c r="O72" i="13"/>
  <c r="P72" i="13"/>
  <c r="N61" i="13"/>
  <c r="O61" i="13"/>
  <c r="P61" i="13"/>
  <c r="N49" i="13"/>
  <c r="O49" i="13"/>
  <c r="P49" i="13"/>
  <c r="N44" i="13"/>
  <c r="O44" i="13"/>
  <c r="P44" i="13"/>
  <c r="N40" i="13"/>
  <c r="O40" i="13"/>
  <c r="P40" i="13"/>
  <c r="N33" i="13"/>
  <c r="O33" i="13"/>
  <c r="P33" i="13"/>
  <c r="N27" i="13"/>
  <c r="O27" i="13"/>
  <c r="P27" i="13"/>
  <c r="N25" i="13"/>
  <c r="O25" i="13"/>
  <c r="P25" i="13"/>
  <c r="N22" i="13"/>
  <c r="O22" i="13"/>
  <c r="P22" i="13"/>
  <c r="N19" i="13"/>
  <c r="O19" i="13"/>
  <c r="P19" i="13"/>
  <c r="N12" i="13"/>
  <c r="O12" i="13"/>
  <c r="P12" i="13"/>
  <c r="N17" i="13"/>
  <c r="O17" i="13"/>
  <c r="P17" i="13"/>
  <c r="N15" i="13"/>
  <c r="O15" i="13"/>
  <c r="P15" i="13"/>
  <c r="N10" i="13"/>
  <c r="N10" i="7"/>
  <c r="N38" i="7"/>
  <c r="N52" i="7"/>
  <c r="N66" i="7"/>
  <c r="N82" i="7"/>
  <c r="N88" i="7"/>
  <c r="N91" i="7"/>
  <c r="N94" i="7"/>
  <c r="N98" i="7"/>
  <c r="N100" i="7"/>
  <c r="N102" i="7"/>
  <c r="N104" i="7"/>
  <c r="N107" i="7"/>
  <c r="N109" i="7"/>
  <c r="N111" i="7"/>
  <c r="N113" i="7"/>
  <c r="N115" i="7"/>
  <c r="N119" i="7"/>
  <c r="N121" i="7"/>
  <c r="N126" i="7"/>
  <c r="N129" i="7"/>
  <c r="N131" i="7"/>
  <c r="N133" i="7"/>
  <c r="N135" i="7"/>
  <c r="N137" i="7"/>
  <c r="N139" i="7"/>
  <c r="N142" i="7"/>
  <c r="N145" i="7"/>
  <c r="N147" i="7"/>
  <c r="N149" i="7"/>
  <c r="N151" i="7"/>
  <c r="N153" i="7"/>
  <c r="N155" i="7"/>
  <c r="N156" i="7"/>
  <c r="N167" i="7"/>
  <c r="N166" i="7"/>
  <c r="N172" i="7"/>
  <c r="N174" i="7"/>
  <c r="N177" i="7"/>
  <c r="N180" i="7"/>
  <c r="N183" i="7"/>
  <c r="N188" i="7"/>
  <c r="N191" i="7"/>
  <c r="N195" i="7"/>
  <c r="N198" i="7"/>
  <c r="N203" i="7"/>
  <c r="N207" i="7"/>
  <c r="N209" i="7"/>
  <c r="N211" i="7"/>
  <c r="N214" i="7"/>
  <c r="N217" i="7"/>
  <c r="N220" i="7"/>
  <c r="N223" i="7"/>
  <c r="N229" i="7"/>
  <c r="N231" i="7"/>
  <c r="N234" i="7"/>
  <c r="N236" i="7"/>
  <c r="N239" i="7"/>
  <c r="N245" i="7"/>
  <c r="N253" i="7"/>
  <c r="N261" i="7"/>
  <c r="N264" i="7"/>
  <c r="N266" i="7"/>
  <c r="N268" i="7"/>
  <c r="N270" i="7"/>
  <c r="N272" i="7"/>
  <c r="N274" i="7"/>
  <c r="N276" i="7"/>
  <c r="N278" i="7"/>
  <c r="N280" i="7"/>
  <c r="N284" i="7"/>
  <c r="N290" i="7"/>
  <c r="N297" i="7"/>
  <c r="N304" i="7"/>
  <c r="N311" i="7"/>
  <c r="N317" i="7"/>
  <c r="N323" i="7"/>
  <c r="N327" i="7"/>
  <c r="N329" i="7"/>
  <c r="N333" i="7"/>
  <c r="N336" i="7"/>
  <c r="N339" i="7"/>
  <c r="N343" i="7"/>
  <c r="N342" i="7"/>
  <c r="N351" i="7"/>
  <c r="N354" i="7"/>
  <c r="N358" i="7"/>
  <c r="N361" i="7"/>
  <c r="N364" i="7"/>
  <c r="N366" i="7"/>
  <c r="N369" i="7"/>
  <c r="N371" i="7"/>
  <c r="N375" i="7"/>
  <c r="N378" i="7"/>
  <c r="N381" i="7"/>
  <c r="N384" i="7"/>
  <c r="N386" i="7"/>
  <c r="N388" i="7"/>
  <c r="N390" i="7"/>
  <c r="N393" i="7"/>
  <c r="N392" i="7"/>
  <c r="N399" i="7"/>
  <c r="N402" i="7"/>
  <c r="N405" i="7"/>
  <c r="N407" i="7"/>
  <c r="N411" i="7"/>
  <c r="N413" i="7"/>
  <c r="N415" i="7"/>
  <c r="N417" i="7"/>
  <c r="N420" i="7"/>
  <c r="N422" i="7"/>
  <c r="P44" i="3"/>
  <c r="N426" i="7"/>
  <c r="N428" i="7"/>
  <c r="N432" i="7"/>
  <c r="N435" i="7"/>
  <c r="N438" i="7"/>
  <c r="N441" i="7"/>
  <c r="N443" i="7"/>
  <c r="N447" i="7"/>
  <c r="N449" i="7"/>
  <c r="N451" i="7"/>
  <c r="N453" i="7"/>
  <c r="N455" i="7"/>
  <c r="N457" i="7"/>
  <c r="N459" i="7"/>
  <c r="N461" i="7"/>
  <c r="N463" i="7"/>
  <c r="N466" i="7"/>
  <c r="N468" i="7"/>
  <c r="N473" i="7"/>
  <c r="N477" i="7"/>
  <c r="N479" i="7"/>
  <c r="N481" i="7"/>
  <c r="N483" i="7"/>
  <c r="N485" i="7"/>
  <c r="N487" i="7"/>
  <c r="N489" i="7"/>
  <c r="N496" i="7"/>
  <c r="N503" i="7"/>
  <c r="N510" i="7"/>
  <c r="N517" i="7"/>
  <c r="N519" i="7"/>
  <c r="N522" i="7"/>
  <c r="N524" i="7"/>
  <c r="N528" i="7"/>
  <c r="N535" i="7"/>
  <c r="P446" i="7"/>
  <c r="P445" i="7"/>
  <c r="P423" i="7"/>
  <c r="P472" i="7"/>
  <c r="P471" i="7"/>
  <c r="R53" i="3"/>
  <c r="P527" i="7"/>
  <c r="P526" i="7"/>
  <c r="O422" i="7"/>
  <c r="P422" i="7"/>
  <c r="R422" i="7"/>
  <c r="T44" i="3"/>
  <c r="P56" i="20"/>
  <c r="P7" i="20"/>
  <c r="N9" i="20"/>
  <c r="O9" i="10"/>
  <c r="N9" i="10"/>
  <c r="AD95" i="3"/>
  <c r="Q61" i="10"/>
  <c r="N61" i="10"/>
  <c r="P60" i="10"/>
  <c r="R104" i="3"/>
  <c r="O61" i="10"/>
  <c r="Q111" i="14"/>
  <c r="P110" i="14"/>
  <c r="X90" i="3"/>
  <c r="N88" i="14"/>
  <c r="O88" i="14"/>
  <c r="Q37" i="21"/>
  <c r="Q36" i="21"/>
  <c r="S36" i="21"/>
  <c r="U107" i="3"/>
  <c r="P7" i="10"/>
  <c r="R100" i="3"/>
  <c r="R107" i="3"/>
  <c r="N37" i="21"/>
  <c r="N36" i="21"/>
  <c r="P107" i="3"/>
  <c r="O37" i="21"/>
  <c r="O36" i="21"/>
  <c r="Q107" i="3"/>
  <c r="N9" i="21"/>
  <c r="N8" i="21"/>
  <c r="P106" i="3"/>
  <c r="R106" i="3"/>
  <c r="P7" i="21"/>
  <c r="O14" i="21"/>
  <c r="Q75" i="8"/>
  <c r="Q74" i="8"/>
  <c r="Y107" i="3"/>
  <c r="O75" i="8"/>
  <c r="O74" i="8"/>
  <c r="W107" i="3"/>
  <c r="X107" i="3"/>
  <c r="AD107" i="3"/>
  <c r="N75" i="8"/>
  <c r="N74" i="8"/>
  <c r="V107" i="3"/>
  <c r="N9" i="8"/>
  <c r="N8" i="8"/>
  <c r="P7" i="8"/>
  <c r="X106" i="3"/>
  <c r="O10" i="8"/>
  <c r="Q110" i="14"/>
  <c r="Q7" i="14"/>
  <c r="Y83" i="3"/>
  <c r="N138" i="14"/>
  <c r="O138" i="14"/>
  <c r="P9" i="14"/>
  <c r="P8" i="14"/>
  <c r="X84" i="3"/>
  <c r="X73" i="3"/>
  <c r="S152" i="15"/>
  <c r="AA73" i="3"/>
  <c r="S85" i="15"/>
  <c r="AA67" i="3"/>
  <c r="R85" i="15"/>
  <c r="Z67" i="3"/>
  <c r="R121" i="5"/>
  <c r="T67" i="3"/>
  <c r="AF67" i="3"/>
  <c r="AG67" i="3"/>
  <c r="X61" i="3"/>
  <c r="AE61" i="3"/>
  <c r="S31" i="15"/>
  <c r="AA61" i="3"/>
  <c r="Q8" i="15"/>
  <c r="Y59" i="3"/>
  <c r="S9" i="15"/>
  <c r="AA60" i="3"/>
  <c r="P8" i="15"/>
  <c r="X60" i="3"/>
  <c r="R60" i="3"/>
  <c r="AD60" i="3"/>
  <c r="N9" i="15"/>
  <c r="O9" i="15"/>
  <c r="O9" i="5"/>
  <c r="Q60" i="3"/>
  <c r="P66" i="5"/>
  <c r="P65" i="5"/>
  <c r="R67" i="3"/>
  <c r="S121" i="5"/>
  <c r="U67" i="3"/>
  <c r="O122" i="5"/>
  <c r="O121" i="5"/>
  <c r="Q67" i="3"/>
  <c r="N122" i="5"/>
  <c r="N121" i="5"/>
  <c r="P67" i="3"/>
  <c r="N195" i="5"/>
  <c r="N194" i="5"/>
  <c r="P73" i="3"/>
  <c r="O233" i="5"/>
  <c r="Q253" i="5"/>
  <c r="Q252" i="5"/>
  <c r="R252" i="5"/>
  <c r="T79" i="3"/>
  <c r="R79" i="3"/>
  <c r="AD79" i="3"/>
  <c r="S252" i="5"/>
  <c r="U79" i="3"/>
  <c r="O253" i="5"/>
  <c r="O252" i="5"/>
  <c r="Q79" i="3"/>
  <c r="O214" i="15"/>
  <c r="O213" i="15"/>
  <c r="W79" i="3"/>
  <c r="AC79" i="3"/>
  <c r="N253" i="5"/>
  <c r="N252" i="5"/>
  <c r="P79" i="3"/>
  <c r="S65" i="5"/>
  <c r="U61" i="3"/>
  <c r="R61" i="3"/>
  <c r="R65" i="5"/>
  <c r="T61" i="3"/>
  <c r="AF61" i="3"/>
  <c r="AG61" i="3"/>
  <c r="N66" i="5"/>
  <c r="N65" i="5"/>
  <c r="P61" i="3"/>
  <c r="O66" i="5"/>
  <c r="O65" i="5"/>
  <c r="Q61" i="3"/>
  <c r="N57" i="5"/>
  <c r="O57" i="5"/>
  <c r="Q8" i="5"/>
  <c r="S59" i="3"/>
  <c r="R9" i="5"/>
  <c r="T60" i="3"/>
  <c r="S9" i="5"/>
  <c r="U60" i="3"/>
  <c r="N9" i="7"/>
  <c r="P12" i="3"/>
  <c r="AE12" i="3"/>
  <c r="S422" i="7"/>
  <c r="U44" i="3"/>
  <c r="R49" i="3"/>
  <c r="R57" i="3"/>
  <c r="AD57" i="3"/>
  <c r="R44" i="3"/>
  <c r="AD44" i="3"/>
  <c r="Q44" i="3"/>
  <c r="R110" i="14"/>
  <c r="Z90" i="3"/>
  <c r="Y90" i="3"/>
  <c r="N111" i="14"/>
  <c r="N110" i="14"/>
  <c r="V90" i="3"/>
  <c r="O111" i="14"/>
  <c r="O110" i="14"/>
  <c r="W90" i="3"/>
  <c r="N9" i="14"/>
  <c r="O9" i="14"/>
  <c r="O8" i="14"/>
  <c r="AE25" i="3"/>
  <c r="AF95" i="3"/>
  <c r="AG95" i="3"/>
  <c r="AH95" i="3"/>
  <c r="AE60" i="3"/>
  <c r="AD61" i="3"/>
  <c r="AE95" i="3"/>
  <c r="AE67" i="3"/>
  <c r="AB44" i="3"/>
  <c r="AE29" i="3"/>
  <c r="AF60" i="3"/>
  <c r="AG60" i="3"/>
  <c r="AF96" i="3"/>
  <c r="AG96" i="3"/>
  <c r="AE23" i="3"/>
  <c r="AE19" i="3"/>
  <c r="AB96" i="3"/>
  <c r="AE73" i="3"/>
  <c r="AE44" i="3"/>
  <c r="AD96" i="3"/>
  <c r="AE47" i="3"/>
  <c r="AE36" i="3"/>
  <c r="AD67" i="3"/>
  <c r="AE31" i="3"/>
  <c r="AC95" i="3"/>
  <c r="AE13" i="3"/>
  <c r="AD94" i="3"/>
  <c r="AE30" i="3"/>
  <c r="AE40" i="3"/>
  <c r="Q8" i="6"/>
  <c r="S84" i="3"/>
  <c r="AE84" i="3"/>
  <c r="Q189" i="6"/>
  <c r="P96" i="6"/>
  <c r="N140" i="6"/>
  <c r="N166" i="6"/>
  <c r="P76" i="6"/>
  <c r="Q166" i="6"/>
  <c r="R90" i="3"/>
  <c r="AD90" i="3"/>
  <c r="P9" i="6"/>
  <c r="P8" i="6"/>
  <c r="Q97" i="6"/>
  <c r="O166" i="6"/>
  <c r="N9" i="6"/>
  <c r="N97" i="6"/>
  <c r="N189" i="6"/>
  <c r="O9" i="6"/>
  <c r="O97" i="6"/>
  <c r="O189" i="6"/>
  <c r="O141" i="6"/>
  <c r="N76" i="6"/>
  <c r="O76" i="6"/>
  <c r="W44" i="3"/>
  <c r="AC44" i="3"/>
  <c r="Q519" i="13"/>
  <c r="Q518" i="13"/>
  <c r="R518" i="13"/>
  <c r="Z49" i="3"/>
  <c r="Y49" i="3"/>
  <c r="S518" i="13"/>
  <c r="AA49" i="3"/>
  <c r="P216" i="13"/>
  <c r="P215" i="13"/>
  <c r="P288" i="13"/>
  <c r="P287" i="13"/>
  <c r="X53" i="3"/>
  <c r="AD53" i="3"/>
  <c r="P462" i="13"/>
  <c r="P461" i="13"/>
  <c r="Q544" i="13"/>
  <c r="Q543" i="13"/>
  <c r="N519" i="13"/>
  <c r="N518" i="13"/>
  <c r="V49" i="3"/>
  <c r="S492" i="13"/>
  <c r="AA44" i="3"/>
  <c r="N9" i="13"/>
  <c r="P431" i="13"/>
  <c r="P430" i="13"/>
  <c r="P474" i="13"/>
  <c r="P473" i="13"/>
  <c r="O10" i="13"/>
  <c r="O9" i="13"/>
  <c r="P306" i="13"/>
  <c r="P305" i="13"/>
  <c r="R492" i="13"/>
  <c r="Z44" i="3"/>
  <c r="AF44" i="3"/>
  <c r="AG44" i="3"/>
  <c r="X49" i="3"/>
  <c r="Q586" i="13"/>
  <c r="Q585" i="13"/>
  <c r="N382" i="13"/>
  <c r="N381" i="13"/>
  <c r="N16" i="20"/>
  <c r="N8" i="20"/>
  <c r="Q16" i="20"/>
  <c r="Q10" i="20"/>
  <c r="Q9" i="20"/>
  <c r="Q8" i="20"/>
  <c r="R8" i="20"/>
  <c r="Z101" i="3"/>
  <c r="O9" i="20"/>
  <c r="Q95" i="10"/>
  <c r="Q60" i="10"/>
  <c r="R60" i="10"/>
  <c r="T104" i="3"/>
  <c r="O95" i="10"/>
  <c r="N95" i="10"/>
  <c r="O28" i="10"/>
  <c r="Q28" i="10"/>
  <c r="Q8" i="10"/>
  <c r="S101" i="3"/>
  <c r="N28" i="10"/>
  <c r="N8" i="10"/>
  <c r="Q58" i="20"/>
  <c r="Q57" i="20"/>
  <c r="O57" i="20"/>
  <c r="Q104" i="20"/>
  <c r="Q103" i="20"/>
  <c r="O103" i="20"/>
  <c r="X101" i="3"/>
  <c r="AD101" i="3"/>
  <c r="N57" i="20"/>
  <c r="N103" i="20"/>
  <c r="O16" i="20"/>
  <c r="F117" i="3"/>
  <c r="G117" i="3"/>
  <c r="G116" i="3"/>
  <c r="H116" i="3"/>
  <c r="E119" i="3"/>
  <c r="Q214" i="15"/>
  <c r="Q213" i="15"/>
  <c r="N214" i="15"/>
  <c r="N213" i="15"/>
  <c r="V79" i="3"/>
  <c r="N86" i="15"/>
  <c r="N85" i="15"/>
  <c r="V67" i="3"/>
  <c r="O86" i="15"/>
  <c r="O85" i="15"/>
  <c r="W67" i="3"/>
  <c r="AC67" i="3"/>
  <c r="N153" i="15"/>
  <c r="N152" i="15"/>
  <c r="V73" i="3"/>
  <c r="AB73" i="3"/>
  <c r="N32" i="15"/>
  <c r="N31" i="15"/>
  <c r="V61" i="3"/>
  <c r="O153" i="15"/>
  <c r="O152" i="15"/>
  <c r="W73" i="3"/>
  <c r="O32" i="15"/>
  <c r="O31" i="15"/>
  <c r="W61" i="3"/>
  <c r="P43" i="13"/>
  <c r="P42" i="13"/>
  <c r="P496" i="13"/>
  <c r="P495" i="13"/>
  <c r="P494" i="13"/>
  <c r="O495" i="13"/>
  <c r="O494" i="13"/>
  <c r="W47" i="3"/>
  <c r="O544" i="13"/>
  <c r="O543" i="13"/>
  <c r="W53" i="3"/>
  <c r="N544" i="13"/>
  <c r="N543" i="13"/>
  <c r="V53" i="3"/>
  <c r="N462" i="13"/>
  <c r="N461" i="13"/>
  <c r="V36" i="3"/>
  <c r="N216" i="13"/>
  <c r="N215" i="13"/>
  <c r="V19" i="3"/>
  <c r="O462" i="13"/>
  <c r="O461" i="13"/>
  <c r="W36" i="3"/>
  <c r="O392" i="13"/>
  <c r="P392" i="13"/>
  <c r="P382" i="13"/>
  <c r="P381" i="13"/>
  <c r="N474" i="13"/>
  <c r="N473" i="13"/>
  <c r="V40" i="3"/>
  <c r="N586" i="13"/>
  <c r="N585" i="13"/>
  <c r="V57" i="3"/>
  <c r="N288" i="13"/>
  <c r="N287" i="13"/>
  <c r="V23" i="3"/>
  <c r="O43" i="13"/>
  <c r="O42" i="13"/>
  <c r="W13" i="3"/>
  <c r="O216" i="13"/>
  <c r="O215" i="13"/>
  <c r="W19" i="3"/>
  <c r="O586" i="13"/>
  <c r="O585" i="13"/>
  <c r="W57" i="3"/>
  <c r="O288" i="13"/>
  <c r="O287" i="13"/>
  <c r="W23" i="3"/>
  <c r="O474" i="13"/>
  <c r="O473" i="13"/>
  <c r="W40" i="3"/>
  <c r="N306" i="13"/>
  <c r="N305" i="13"/>
  <c r="V25" i="3"/>
  <c r="O306" i="13"/>
  <c r="O305" i="13"/>
  <c r="W25" i="3"/>
  <c r="O519" i="13"/>
  <c r="O518" i="13"/>
  <c r="W49" i="3"/>
  <c r="N495" i="13"/>
  <c r="N494" i="13"/>
  <c r="V47" i="3"/>
  <c r="N431" i="13"/>
  <c r="N430" i="13"/>
  <c r="V31" i="3"/>
  <c r="N43" i="13"/>
  <c r="N42" i="13"/>
  <c r="V13" i="3"/>
  <c r="O431" i="13"/>
  <c r="O430" i="13"/>
  <c r="W31" i="3"/>
  <c r="N527" i="7"/>
  <c r="N526" i="7"/>
  <c r="P57" i="3"/>
  <c r="N81" i="7"/>
  <c r="N80" i="7"/>
  <c r="P13" i="3"/>
  <c r="N398" i="7"/>
  <c r="N397" i="7"/>
  <c r="P40" i="3"/>
  <c r="N374" i="7"/>
  <c r="N373" i="7"/>
  <c r="P36" i="3"/>
  <c r="N228" i="7"/>
  <c r="N227" i="7"/>
  <c r="P23" i="3"/>
  <c r="N244" i="7"/>
  <c r="N243" i="7"/>
  <c r="P25" i="3"/>
  <c r="N446" i="7"/>
  <c r="N445" i="7"/>
  <c r="P49" i="3"/>
  <c r="N472" i="7"/>
  <c r="N471" i="7"/>
  <c r="P53" i="3"/>
  <c r="N425" i="7"/>
  <c r="N424" i="7"/>
  <c r="P47" i="3"/>
  <c r="N289" i="7"/>
  <c r="N288" i="7"/>
  <c r="P30" i="3"/>
  <c r="N350" i="7"/>
  <c r="N349" i="7"/>
  <c r="P31" i="3"/>
  <c r="N171" i="7"/>
  <c r="N170" i="7"/>
  <c r="P19" i="3"/>
  <c r="O535" i="7"/>
  <c r="Q535" i="7"/>
  <c r="O524" i="7"/>
  <c r="Q524" i="7"/>
  <c r="O522" i="7"/>
  <c r="Q522" i="7"/>
  <c r="O519" i="7"/>
  <c r="Q519" i="7"/>
  <c r="O517" i="7"/>
  <c r="Q517" i="7"/>
  <c r="O510" i="7"/>
  <c r="Q510" i="7"/>
  <c r="O503" i="7"/>
  <c r="Q503" i="7"/>
  <c r="O496" i="7"/>
  <c r="Q496" i="7"/>
  <c r="O489" i="7"/>
  <c r="Q489" i="7"/>
  <c r="O487" i="7"/>
  <c r="Q487" i="7"/>
  <c r="O485" i="7"/>
  <c r="Q485" i="7"/>
  <c r="O483" i="7"/>
  <c r="Q483" i="7"/>
  <c r="O481" i="7"/>
  <c r="Q481" i="7"/>
  <c r="O479" i="7"/>
  <c r="Q479" i="7"/>
  <c r="O477" i="7"/>
  <c r="Q477" i="7"/>
  <c r="O468" i="7"/>
  <c r="Q468" i="7"/>
  <c r="O466" i="7"/>
  <c r="Q466" i="7"/>
  <c r="O463" i="7"/>
  <c r="Q463" i="7"/>
  <c r="O461" i="7"/>
  <c r="Q461" i="7"/>
  <c r="O459" i="7"/>
  <c r="Q459" i="7"/>
  <c r="O457" i="7"/>
  <c r="Q457" i="7"/>
  <c r="O455" i="7"/>
  <c r="Q455" i="7"/>
  <c r="O453" i="7"/>
  <c r="Q453" i="7"/>
  <c r="O451" i="7"/>
  <c r="Q451" i="7"/>
  <c r="O449" i="7"/>
  <c r="Q449" i="7"/>
  <c r="O443" i="7"/>
  <c r="P443" i="7"/>
  <c r="O441" i="7"/>
  <c r="P441" i="7"/>
  <c r="O438" i="7"/>
  <c r="P438" i="7"/>
  <c r="O435" i="7"/>
  <c r="P435" i="7"/>
  <c r="O432" i="7"/>
  <c r="P432" i="7"/>
  <c r="O428" i="7"/>
  <c r="P428" i="7"/>
  <c r="O420" i="7"/>
  <c r="P420" i="7"/>
  <c r="O417" i="7"/>
  <c r="P417" i="7"/>
  <c r="O415" i="7"/>
  <c r="P415" i="7"/>
  <c r="O413" i="7"/>
  <c r="P413" i="7"/>
  <c r="O411" i="7"/>
  <c r="P411" i="7"/>
  <c r="O407" i="7"/>
  <c r="P407" i="7"/>
  <c r="O405" i="7"/>
  <c r="P405" i="7"/>
  <c r="O402" i="7"/>
  <c r="P402" i="7"/>
  <c r="O399" i="7"/>
  <c r="P399" i="7"/>
  <c r="O388" i="7"/>
  <c r="P388" i="7"/>
  <c r="O390" i="7"/>
  <c r="P390" i="7"/>
  <c r="O386" i="7"/>
  <c r="P386" i="7"/>
  <c r="O384" i="7"/>
  <c r="P384" i="7"/>
  <c r="O381" i="7"/>
  <c r="P381" i="7"/>
  <c r="O378" i="7"/>
  <c r="P378" i="7"/>
  <c r="O371" i="7"/>
  <c r="P371" i="7"/>
  <c r="O369" i="7"/>
  <c r="P369" i="7"/>
  <c r="O366" i="7"/>
  <c r="P366" i="7"/>
  <c r="O364" i="7"/>
  <c r="P364" i="7"/>
  <c r="O361" i="7"/>
  <c r="P361" i="7"/>
  <c r="O358" i="7"/>
  <c r="P358" i="7"/>
  <c r="O354" i="7"/>
  <c r="P354" i="7"/>
  <c r="O351" i="7"/>
  <c r="P351" i="7"/>
  <c r="O339" i="7"/>
  <c r="P339" i="7"/>
  <c r="O336" i="7"/>
  <c r="P336" i="7"/>
  <c r="O333" i="7"/>
  <c r="P333" i="7"/>
  <c r="O329" i="7"/>
  <c r="P329" i="7"/>
  <c r="O327" i="7"/>
  <c r="P327" i="7"/>
  <c r="O323" i="7"/>
  <c r="P323" i="7"/>
  <c r="O317" i="7"/>
  <c r="P317" i="7"/>
  <c r="O311" i="7"/>
  <c r="P311" i="7"/>
  <c r="O304" i="7"/>
  <c r="P304" i="7"/>
  <c r="O297" i="7"/>
  <c r="P297" i="7"/>
  <c r="O284" i="7"/>
  <c r="P284" i="7"/>
  <c r="O280" i="7"/>
  <c r="P280" i="7"/>
  <c r="O278" i="7"/>
  <c r="P278" i="7"/>
  <c r="O276" i="7"/>
  <c r="P276" i="7"/>
  <c r="O274" i="7"/>
  <c r="P274" i="7"/>
  <c r="O272" i="7"/>
  <c r="P272" i="7"/>
  <c r="O270" i="7"/>
  <c r="P270" i="7"/>
  <c r="O268" i="7"/>
  <c r="P268" i="7"/>
  <c r="O266" i="7"/>
  <c r="P266" i="7"/>
  <c r="O264" i="7"/>
  <c r="P264" i="7"/>
  <c r="O261" i="7"/>
  <c r="P261" i="7"/>
  <c r="O253" i="7"/>
  <c r="P253" i="7"/>
  <c r="O239" i="7"/>
  <c r="P239" i="7"/>
  <c r="O236" i="7"/>
  <c r="P236" i="7"/>
  <c r="O234" i="7"/>
  <c r="P234" i="7"/>
  <c r="O231" i="7"/>
  <c r="P231" i="7"/>
  <c r="O223" i="7"/>
  <c r="P223" i="7"/>
  <c r="O220" i="7"/>
  <c r="P220" i="7"/>
  <c r="O217" i="7"/>
  <c r="P217" i="7"/>
  <c r="O214" i="7"/>
  <c r="P214" i="7"/>
  <c r="O211" i="7"/>
  <c r="P211" i="7"/>
  <c r="O209" i="7"/>
  <c r="P209" i="7"/>
  <c r="O207" i="7"/>
  <c r="P207" i="7"/>
  <c r="O203" i="7"/>
  <c r="P203" i="7"/>
  <c r="O198" i="7"/>
  <c r="P198" i="7"/>
  <c r="O195" i="7"/>
  <c r="P195" i="7"/>
  <c r="O191" i="7"/>
  <c r="P191" i="7"/>
  <c r="O188" i="7"/>
  <c r="P188" i="7"/>
  <c r="O183" i="7"/>
  <c r="P183" i="7"/>
  <c r="O180" i="7"/>
  <c r="P180" i="7"/>
  <c r="O177" i="7"/>
  <c r="P177" i="7"/>
  <c r="O174" i="7"/>
  <c r="P174" i="7"/>
  <c r="O156" i="7"/>
  <c r="P156" i="7"/>
  <c r="O155" i="7"/>
  <c r="P155" i="7"/>
  <c r="O153" i="7"/>
  <c r="P153" i="7"/>
  <c r="O151" i="7"/>
  <c r="P151" i="7"/>
  <c r="O149" i="7"/>
  <c r="P149" i="7"/>
  <c r="O147" i="7"/>
  <c r="P147" i="7"/>
  <c r="O145" i="7"/>
  <c r="P145" i="7"/>
  <c r="O142" i="7"/>
  <c r="P142" i="7"/>
  <c r="O139" i="7"/>
  <c r="P139" i="7"/>
  <c r="O137" i="7"/>
  <c r="P137" i="7"/>
  <c r="O135" i="7"/>
  <c r="P135" i="7"/>
  <c r="O133" i="7"/>
  <c r="P133" i="7"/>
  <c r="O131" i="7"/>
  <c r="P131" i="7"/>
  <c r="O129" i="7"/>
  <c r="P129" i="7"/>
  <c r="O126" i="7"/>
  <c r="P126" i="7"/>
  <c r="O121" i="7"/>
  <c r="P121" i="7"/>
  <c r="O115" i="7"/>
  <c r="P115" i="7"/>
  <c r="O119" i="7"/>
  <c r="P119" i="7"/>
  <c r="O113" i="7"/>
  <c r="P113" i="7"/>
  <c r="O111" i="7"/>
  <c r="P111" i="7"/>
  <c r="O109" i="7"/>
  <c r="P109" i="7"/>
  <c r="O107" i="7"/>
  <c r="P107" i="7"/>
  <c r="O104" i="7"/>
  <c r="P104" i="7"/>
  <c r="O102" i="7"/>
  <c r="P102" i="7"/>
  <c r="O100" i="7"/>
  <c r="P100" i="7"/>
  <c r="O98" i="7"/>
  <c r="P98" i="7"/>
  <c r="O94" i="7"/>
  <c r="P94" i="7"/>
  <c r="O91" i="7"/>
  <c r="P91" i="7"/>
  <c r="O88" i="7"/>
  <c r="P88" i="7"/>
  <c r="O82" i="7"/>
  <c r="P82" i="7"/>
  <c r="O66" i="7"/>
  <c r="P66" i="7"/>
  <c r="O52" i="7"/>
  <c r="P52" i="7"/>
  <c r="O38" i="7"/>
  <c r="P38" i="7"/>
  <c r="O24" i="7"/>
  <c r="P24" i="7"/>
  <c r="D29" i="3"/>
  <c r="D11" i="3"/>
  <c r="D10" i="3"/>
  <c r="D59" i="3"/>
  <c r="D58" i="3"/>
  <c r="D83" i="3"/>
  <c r="D95" i="3"/>
  <c r="D100" i="3"/>
  <c r="AC107" i="3"/>
  <c r="AB107" i="3"/>
  <c r="S107" i="3"/>
  <c r="R36" i="21"/>
  <c r="T107" i="3"/>
  <c r="AE107" i="3"/>
  <c r="X104" i="3"/>
  <c r="AD104" i="3"/>
  <c r="O8" i="10"/>
  <c r="Q101" i="3"/>
  <c r="N60" i="10"/>
  <c r="P104" i="3"/>
  <c r="O60" i="10"/>
  <c r="Q104" i="3"/>
  <c r="S104" i="3"/>
  <c r="S60" i="10"/>
  <c r="U104" i="3"/>
  <c r="S110" i="14"/>
  <c r="AA90" i="3"/>
  <c r="S8" i="14"/>
  <c r="AA84" i="3"/>
  <c r="P7" i="14"/>
  <c r="R8" i="14"/>
  <c r="Z84" i="3"/>
  <c r="N8" i="14"/>
  <c r="N7" i="14"/>
  <c r="V83" i="3"/>
  <c r="O165" i="6"/>
  <c r="Q94" i="3"/>
  <c r="AC94" i="3"/>
  <c r="Q7" i="5"/>
  <c r="S58" i="3"/>
  <c r="R8" i="10"/>
  <c r="T101" i="3"/>
  <c r="AF101" i="3"/>
  <c r="AG101" i="3"/>
  <c r="Q7" i="10"/>
  <c r="N7" i="21"/>
  <c r="P105" i="3"/>
  <c r="Q14" i="21"/>
  <c r="Q9" i="21"/>
  <c r="Q8" i="21"/>
  <c r="O9" i="21"/>
  <c r="O8" i="21"/>
  <c r="AD106" i="3"/>
  <c r="R105" i="3"/>
  <c r="R74" i="8"/>
  <c r="Z107" i="3"/>
  <c r="N7" i="8"/>
  <c r="V105" i="3"/>
  <c r="S74" i="8"/>
  <c r="AA107" i="3"/>
  <c r="V106" i="3"/>
  <c r="AB106" i="3"/>
  <c r="Q10" i="8"/>
  <c r="Q9" i="8"/>
  <c r="Q8" i="8"/>
  <c r="O9" i="8"/>
  <c r="O8" i="8"/>
  <c r="X105" i="3"/>
  <c r="Y79" i="3"/>
  <c r="S213" i="15"/>
  <c r="AA79" i="3"/>
  <c r="Q7" i="15"/>
  <c r="Y58" i="3"/>
  <c r="R213" i="15"/>
  <c r="Z79" i="3"/>
  <c r="AF79" i="3"/>
  <c r="AG79" i="3"/>
  <c r="AB79" i="3"/>
  <c r="AB67" i="3"/>
  <c r="AC61" i="3"/>
  <c r="AE59" i="3"/>
  <c r="AB61" i="3"/>
  <c r="X59" i="3"/>
  <c r="R8" i="15"/>
  <c r="Z59" i="3"/>
  <c r="S8" i="15"/>
  <c r="AA59" i="3"/>
  <c r="P7" i="15"/>
  <c r="O8" i="15"/>
  <c r="W60" i="3"/>
  <c r="AC60" i="3"/>
  <c r="V60" i="3"/>
  <c r="AB60" i="3"/>
  <c r="N8" i="15"/>
  <c r="P233" i="5"/>
  <c r="P195" i="5"/>
  <c r="P194" i="5"/>
  <c r="O195" i="5"/>
  <c r="O194" i="5"/>
  <c r="Q73" i="3"/>
  <c r="AC73" i="3"/>
  <c r="S79" i="3"/>
  <c r="N8" i="5"/>
  <c r="P59" i="3"/>
  <c r="AB53" i="3"/>
  <c r="AB19" i="3"/>
  <c r="AB47" i="3"/>
  <c r="AB23" i="3"/>
  <c r="AB13" i="3"/>
  <c r="AB57" i="3"/>
  <c r="AD49" i="3"/>
  <c r="AB49" i="3"/>
  <c r="AB31" i="3"/>
  <c r="AB25" i="3"/>
  <c r="AB40" i="3"/>
  <c r="AB36" i="3"/>
  <c r="W84" i="3"/>
  <c r="O7" i="14"/>
  <c r="W83" i="3"/>
  <c r="X83" i="3"/>
  <c r="R7" i="14"/>
  <c r="Q165" i="6"/>
  <c r="R165" i="6"/>
  <c r="T94" i="3"/>
  <c r="AF94" i="3"/>
  <c r="AG94" i="3"/>
  <c r="N96" i="6"/>
  <c r="P90" i="3"/>
  <c r="AB90" i="3"/>
  <c r="N165" i="6"/>
  <c r="P94" i="3"/>
  <c r="AB94" i="3"/>
  <c r="N8" i="6"/>
  <c r="P84" i="3"/>
  <c r="O8" i="6"/>
  <c r="Q84" i="3"/>
  <c r="R84" i="3"/>
  <c r="AD84" i="3"/>
  <c r="S8" i="6"/>
  <c r="U84" i="3"/>
  <c r="P7" i="6"/>
  <c r="R8" i="6"/>
  <c r="T84" i="3"/>
  <c r="AF84" i="3"/>
  <c r="AG84" i="3"/>
  <c r="Q141" i="6"/>
  <c r="Q140" i="6"/>
  <c r="Q96" i="6"/>
  <c r="O140" i="6"/>
  <c r="O96" i="6"/>
  <c r="Q90" i="3"/>
  <c r="AC90" i="3"/>
  <c r="S165" i="6"/>
  <c r="U94" i="3"/>
  <c r="S94" i="3"/>
  <c r="AE94" i="3"/>
  <c r="P10" i="13"/>
  <c r="P9" i="13"/>
  <c r="X12" i="3"/>
  <c r="S543" i="13"/>
  <c r="AA53" i="3"/>
  <c r="Y53" i="3"/>
  <c r="S215" i="13"/>
  <c r="AA19" i="3"/>
  <c r="R215" i="13"/>
  <c r="Z19" i="3"/>
  <c r="X19" i="3"/>
  <c r="V30" i="3"/>
  <c r="AB30" i="3"/>
  <c r="N380" i="13"/>
  <c r="V29" i="3"/>
  <c r="S585" i="13"/>
  <c r="AA57" i="3"/>
  <c r="R585" i="13"/>
  <c r="Z57" i="3"/>
  <c r="Y57" i="3"/>
  <c r="S494" i="13"/>
  <c r="AA47" i="3"/>
  <c r="R494" i="13"/>
  <c r="Z47" i="3"/>
  <c r="X47" i="3"/>
  <c r="X31" i="3"/>
  <c r="R430" i="13"/>
  <c r="Z31" i="3"/>
  <c r="S430" i="13"/>
  <c r="AA31" i="3"/>
  <c r="R461" i="13"/>
  <c r="Z36" i="3"/>
  <c r="S461" i="13"/>
  <c r="AA36" i="3"/>
  <c r="X36" i="3"/>
  <c r="X23" i="3"/>
  <c r="S287" i="13"/>
  <c r="AA23" i="3"/>
  <c r="R287" i="13"/>
  <c r="Z23" i="3"/>
  <c r="R305" i="13"/>
  <c r="Z25" i="3"/>
  <c r="X25" i="3"/>
  <c r="S305" i="13"/>
  <c r="AA25" i="3"/>
  <c r="R42" i="13"/>
  <c r="Z13" i="3"/>
  <c r="S42" i="13"/>
  <c r="AA13" i="3"/>
  <c r="X13" i="3"/>
  <c r="W12" i="3"/>
  <c r="R473" i="13"/>
  <c r="Z40" i="3"/>
  <c r="X40" i="3"/>
  <c r="S473" i="13"/>
  <c r="AA40" i="3"/>
  <c r="Q8" i="13"/>
  <c r="S381" i="13"/>
  <c r="AA30" i="3"/>
  <c r="X30" i="3"/>
  <c r="P380" i="13"/>
  <c r="R381" i="13"/>
  <c r="Z30" i="3"/>
  <c r="V12" i="3"/>
  <c r="AB12" i="3"/>
  <c r="R543" i="13"/>
  <c r="Z53" i="3"/>
  <c r="N56" i="20"/>
  <c r="V104" i="3"/>
  <c r="AB104" i="3"/>
  <c r="O8" i="20"/>
  <c r="W101" i="3"/>
  <c r="AC101" i="3"/>
  <c r="S8" i="10"/>
  <c r="U101" i="3"/>
  <c r="O7" i="10"/>
  <c r="Q100" i="3"/>
  <c r="P101" i="3"/>
  <c r="N7" i="10"/>
  <c r="P100" i="3"/>
  <c r="S100" i="3"/>
  <c r="R7" i="10"/>
  <c r="X100" i="3"/>
  <c r="AD100" i="3"/>
  <c r="O56" i="20"/>
  <c r="W104" i="3"/>
  <c r="AC104" i="3"/>
  <c r="Q56" i="20"/>
  <c r="Q7" i="20"/>
  <c r="Y100" i="3"/>
  <c r="V101" i="3"/>
  <c r="Y101" i="3"/>
  <c r="AE101" i="3"/>
  <c r="S8" i="20"/>
  <c r="AA101" i="3"/>
  <c r="F119" i="3"/>
  <c r="F120" i="3"/>
  <c r="H117" i="3"/>
  <c r="G120" i="3"/>
  <c r="G121" i="3"/>
  <c r="D9" i="3"/>
  <c r="O382" i="13"/>
  <c r="O381" i="13"/>
  <c r="N287" i="7"/>
  <c r="P29" i="3"/>
  <c r="O350" i="7"/>
  <c r="O290" i="7"/>
  <c r="O473" i="7"/>
  <c r="Q473" i="7"/>
  <c r="Q472" i="7"/>
  <c r="Q471" i="7"/>
  <c r="O167" i="7"/>
  <c r="O245" i="7"/>
  <c r="O393" i="7"/>
  <c r="O426" i="7"/>
  <c r="O398" i="7"/>
  <c r="O81" i="7"/>
  <c r="P81" i="7"/>
  <c r="O343" i="7"/>
  <c r="O229" i="7"/>
  <c r="O375" i="7"/>
  <c r="O447" i="7"/>
  <c r="Q447" i="7"/>
  <c r="Q446" i="7"/>
  <c r="Q445" i="7"/>
  <c r="O172" i="7"/>
  <c r="O528" i="7"/>
  <c r="Q528" i="7"/>
  <c r="Q527" i="7"/>
  <c r="Q526" i="7"/>
  <c r="O10" i="7"/>
  <c r="AF107" i="3"/>
  <c r="AG107" i="3"/>
  <c r="V84" i="3"/>
  <c r="AE58" i="3"/>
  <c r="AB105" i="3"/>
  <c r="AD105" i="3"/>
  <c r="Q106" i="3"/>
  <c r="O7" i="21"/>
  <c r="Q105" i="3"/>
  <c r="Q7" i="21"/>
  <c r="S106" i="3"/>
  <c r="S8" i="21"/>
  <c r="U106" i="3"/>
  <c r="R8" i="21"/>
  <c r="T106" i="3"/>
  <c r="O7" i="8"/>
  <c r="W105" i="3"/>
  <c r="W106" i="3"/>
  <c r="Y106" i="3"/>
  <c r="S8" i="8"/>
  <c r="AA106" i="3"/>
  <c r="Q7" i="8"/>
  <c r="R8" i="8"/>
  <c r="Z106" i="3"/>
  <c r="AC84" i="3"/>
  <c r="N7" i="6"/>
  <c r="P83" i="3"/>
  <c r="AE79" i="3"/>
  <c r="R7" i="15"/>
  <c r="X58" i="3"/>
  <c r="N7" i="15"/>
  <c r="V58" i="3"/>
  <c r="V59" i="3"/>
  <c r="AB59" i="3"/>
  <c r="W59" i="3"/>
  <c r="O7" i="15"/>
  <c r="W58" i="3"/>
  <c r="N7" i="5"/>
  <c r="P58" i="3"/>
  <c r="R73" i="3"/>
  <c r="AD73" i="3"/>
  <c r="R194" i="5"/>
  <c r="T73" i="3"/>
  <c r="AF73" i="3"/>
  <c r="AG73" i="3"/>
  <c r="S194" i="5"/>
  <c r="U73" i="3"/>
  <c r="P8" i="5"/>
  <c r="O8" i="5"/>
  <c r="R9" i="13"/>
  <c r="Z12" i="3"/>
  <c r="S9" i="13"/>
  <c r="AA12" i="3"/>
  <c r="AB29" i="3"/>
  <c r="S526" i="7"/>
  <c r="U57" i="3"/>
  <c r="S57" i="3"/>
  <c r="AE57" i="3"/>
  <c r="R526" i="7"/>
  <c r="T57" i="3"/>
  <c r="AF57" i="3"/>
  <c r="AG57" i="3"/>
  <c r="S471" i="7"/>
  <c r="U53" i="3"/>
  <c r="S53" i="3"/>
  <c r="R471" i="7"/>
  <c r="T53" i="3"/>
  <c r="AF53" i="3"/>
  <c r="AG53" i="3"/>
  <c r="AE53" i="3"/>
  <c r="S445" i="7"/>
  <c r="U49" i="3"/>
  <c r="Q7" i="7"/>
  <c r="S10" i="3"/>
  <c r="S49" i="3"/>
  <c r="AE49" i="3"/>
  <c r="R445" i="7"/>
  <c r="T49" i="3"/>
  <c r="AF49" i="3"/>
  <c r="AG49" i="3"/>
  <c r="N8" i="7"/>
  <c r="N7" i="7"/>
  <c r="Z83" i="3"/>
  <c r="S7" i="14"/>
  <c r="AA83" i="3"/>
  <c r="AB83" i="3"/>
  <c r="AB84" i="3"/>
  <c r="S96" i="6"/>
  <c r="U90" i="3"/>
  <c r="S90" i="3"/>
  <c r="AE90" i="3"/>
  <c r="Q7" i="6"/>
  <c r="S83" i="3"/>
  <c r="AE83" i="3"/>
  <c r="R96" i="6"/>
  <c r="T90" i="3"/>
  <c r="AF90" i="3"/>
  <c r="AG90" i="3"/>
  <c r="O7" i="6"/>
  <c r="Q83" i="3"/>
  <c r="AC83" i="3"/>
  <c r="R83" i="3"/>
  <c r="AD83" i="3"/>
  <c r="R7" i="6"/>
  <c r="N8" i="13"/>
  <c r="W30" i="3"/>
  <c r="O380" i="13"/>
  <c r="X29" i="3"/>
  <c r="R380" i="13"/>
  <c r="Z29" i="3"/>
  <c r="S380" i="13"/>
  <c r="AA29" i="3"/>
  <c r="P8" i="13"/>
  <c r="Q7" i="13"/>
  <c r="Y10" i="3"/>
  <c r="Y11" i="3"/>
  <c r="AE11" i="3"/>
  <c r="N7" i="20"/>
  <c r="V100" i="3"/>
  <c r="AB100" i="3"/>
  <c r="O7" i="20"/>
  <c r="W100" i="3"/>
  <c r="AC100" i="3"/>
  <c r="AB101" i="3"/>
  <c r="S7" i="10"/>
  <c r="U100" i="3"/>
  <c r="T100" i="3"/>
  <c r="AE100" i="3"/>
  <c r="S56" i="20"/>
  <c r="AA104" i="3"/>
  <c r="Y104" i="3"/>
  <c r="AE104" i="3"/>
  <c r="R56" i="20"/>
  <c r="Z104" i="3"/>
  <c r="AF104" i="3"/>
  <c r="AG104" i="3"/>
  <c r="R7" i="20"/>
  <c r="O374" i="7"/>
  <c r="P374" i="7"/>
  <c r="P375" i="7"/>
  <c r="O342" i="7"/>
  <c r="P342" i="7"/>
  <c r="P343" i="7"/>
  <c r="O392" i="7"/>
  <c r="P392" i="7"/>
  <c r="P393" i="7"/>
  <c r="O244" i="7"/>
  <c r="P245" i="7"/>
  <c r="O228" i="7"/>
  <c r="P229" i="7"/>
  <c r="O9" i="7"/>
  <c r="P10" i="7"/>
  <c r="O425" i="7"/>
  <c r="P426" i="7"/>
  <c r="O289" i="7"/>
  <c r="P290" i="7"/>
  <c r="O166" i="7"/>
  <c r="P166" i="7"/>
  <c r="P167" i="7"/>
  <c r="O397" i="7"/>
  <c r="P398" i="7"/>
  <c r="O171" i="7"/>
  <c r="P172" i="7"/>
  <c r="O349" i="7"/>
  <c r="P350" i="7"/>
  <c r="O472" i="7"/>
  <c r="O471" i="7"/>
  <c r="Q53" i="3"/>
  <c r="AC53" i="3"/>
  <c r="O527" i="7"/>
  <c r="O526" i="7"/>
  <c r="Q57" i="3"/>
  <c r="AC57" i="3"/>
  <c r="O446" i="7"/>
  <c r="O445" i="7"/>
  <c r="Q49" i="3"/>
  <c r="AC49" i="3"/>
  <c r="AC106" i="3"/>
  <c r="AC105" i="3"/>
  <c r="AF106" i="3"/>
  <c r="AG106" i="3"/>
  <c r="S105" i="3"/>
  <c r="R7" i="21"/>
  <c r="AE106" i="3"/>
  <c r="Y105" i="3"/>
  <c r="R7" i="8"/>
  <c r="AB58" i="3"/>
  <c r="S7" i="15"/>
  <c r="AA58" i="3"/>
  <c r="Z58" i="3"/>
  <c r="R59" i="3"/>
  <c r="AD59" i="3"/>
  <c r="S8" i="5"/>
  <c r="U59" i="3"/>
  <c r="P7" i="5"/>
  <c r="R8" i="5"/>
  <c r="T59" i="3"/>
  <c r="AF59" i="3"/>
  <c r="AG59" i="3"/>
  <c r="Q59" i="3"/>
  <c r="AC59" i="3"/>
  <c r="O7" i="5"/>
  <c r="Q58" i="3"/>
  <c r="AC58" i="3"/>
  <c r="AE10" i="3"/>
  <c r="P349" i="7"/>
  <c r="Q31" i="3"/>
  <c r="AC31" i="3"/>
  <c r="P397" i="7"/>
  <c r="Q40" i="3"/>
  <c r="AC40" i="3"/>
  <c r="P10" i="3"/>
  <c r="P11" i="3"/>
  <c r="Q12" i="3"/>
  <c r="AC12" i="3"/>
  <c r="P9" i="7"/>
  <c r="S7" i="6"/>
  <c r="U83" i="3"/>
  <c r="T83" i="3"/>
  <c r="AF83" i="3"/>
  <c r="AG83" i="3"/>
  <c r="AH83" i="3"/>
  <c r="V11" i="3"/>
  <c r="N7" i="13"/>
  <c r="V10" i="3"/>
  <c r="P7" i="13"/>
  <c r="X11" i="3"/>
  <c r="R8" i="13"/>
  <c r="Z11" i="3"/>
  <c r="S8" i="13"/>
  <c r="AA11" i="3"/>
  <c r="W29" i="3"/>
  <c r="O8" i="13"/>
  <c r="Z100" i="3"/>
  <c r="AF100" i="3"/>
  <c r="AG100" i="3"/>
  <c r="AH100" i="3"/>
  <c r="S7" i="20"/>
  <c r="AA100" i="3"/>
  <c r="O170" i="7"/>
  <c r="P171" i="7"/>
  <c r="O243" i="7"/>
  <c r="P244" i="7"/>
  <c r="P289" i="7"/>
  <c r="O288" i="7"/>
  <c r="Q30" i="3"/>
  <c r="AC30" i="3"/>
  <c r="O80" i="7"/>
  <c r="O424" i="7"/>
  <c r="P425" i="7"/>
  <c r="O227" i="7"/>
  <c r="P228" i="7"/>
  <c r="O373" i="7"/>
  <c r="AE105" i="3"/>
  <c r="T105" i="3"/>
  <c r="S7" i="21"/>
  <c r="U105" i="3"/>
  <c r="Z105" i="3"/>
  <c r="S7" i="8"/>
  <c r="AA105" i="3"/>
  <c r="R7" i="5"/>
  <c r="R58" i="3"/>
  <c r="AD58" i="3"/>
  <c r="AB10" i="3"/>
  <c r="P373" i="7"/>
  <c r="Q36" i="3"/>
  <c r="AC36" i="3"/>
  <c r="P424" i="7"/>
  <c r="Q47" i="3"/>
  <c r="AC47" i="3"/>
  <c r="P170" i="7"/>
  <c r="Q19" i="3"/>
  <c r="AC19" i="3"/>
  <c r="R31" i="3"/>
  <c r="AD31" i="3"/>
  <c r="R349" i="7"/>
  <c r="T31" i="3"/>
  <c r="AF31" i="3"/>
  <c r="AG31" i="3"/>
  <c r="S349" i="7"/>
  <c r="U31" i="3"/>
  <c r="P80" i="7"/>
  <c r="Q13" i="3"/>
  <c r="AC13" i="3"/>
  <c r="P243" i="7"/>
  <c r="Q25" i="3"/>
  <c r="AC25" i="3"/>
  <c r="AB11" i="3"/>
  <c r="R40" i="3"/>
  <c r="AD40" i="3"/>
  <c r="R397" i="7"/>
  <c r="T40" i="3"/>
  <c r="AF40" i="3"/>
  <c r="AG40" i="3"/>
  <c r="S397" i="7"/>
  <c r="U40" i="3"/>
  <c r="P227" i="7"/>
  <c r="Q23" i="3"/>
  <c r="AC23" i="3"/>
  <c r="R9" i="7"/>
  <c r="T12" i="3"/>
  <c r="AF12" i="3"/>
  <c r="AG12" i="3"/>
  <c r="S9" i="7"/>
  <c r="U12" i="3"/>
  <c r="R12" i="3"/>
  <c r="AD12" i="3"/>
  <c r="O7" i="13"/>
  <c r="W10" i="3"/>
  <c r="W11" i="3"/>
  <c r="X10" i="3"/>
  <c r="R7" i="13"/>
  <c r="Z10" i="3"/>
  <c r="P288" i="7"/>
  <c r="O287" i="7"/>
  <c r="O8" i="7"/>
  <c r="AF105" i="3"/>
  <c r="AG105" i="3"/>
  <c r="AH105" i="3"/>
  <c r="S7" i="5"/>
  <c r="U58" i="3"/>
  <c r="T58" i="3"/>
  <c r="AF58" i="3"/>
  <c r="AG58" i="3"/>
  <c r="AH58" i="3"/>
  <c r="O7" i="7"/>
  <c r="Q10" i="3"/>
  <c r="AC10" i="3"/>
  <c r="Q11" i="3"/>
  <c r="AC11" i="3"/>
  <c r="R243" i="7"/>
  <c r="T25" i="3"/>
  <c r="AF25" i="3"/>
  <c r="AG25" i="3"/>
  <c r="R25" i="3"/>
  <c r="AD25" i="3"/>
  <c r="S243" i="7"/>
  <c r="U25" i="3"/>
  <c r="S170" i="7"/>
  <c r="U19" i="3"/>
  <c r="R19" i="3"/>
  <c r="AD19" i="3"/>
  <c r="R170" i="7"/>
  <c r="T19" i="3"/>
  <c r="AF19" i="3"/>
  <c r="AG19" i="3"/>
  <c r="R373" i="7"/>
  <c r="T36" i="3"/>
  <c r="AF36" i="3"/>
  <c r="AG36" i="3"/>
  <c r="S373" i="7"/>
  <c r="U36" i="3"/>
  <c r="R36" i="3"/>
  <c r="AD36" i="3"/>
  <c r="R30" i="3"/>
  <c r="AD30" i="3"/>
  <c r="R288" i="7"/>
  <c r="T30" i="3"/>
  <c r="AF30" i="3"/>
  <c r="AG30" i="3"/>
  <c r="S288" i="7"/>
  <c r="U30" i="3"/>
  <c r="P287" i="7"/>
  <c r="Q29" i="3"/>
  <c r="AC29" i="3"/>
  <c r="R23" i="3"/>
  <c r="AD23" i="3"/>
  <c r="S227" i="7"/>
  <c r="U23" i="3"/>
  <c r="R227" i="7"/>
  <c r="T23" i="3"/>
  <c r="AF23" i="3"/>
  <c r="AG23" i="3"/>
  <c r="S80" i="7"/>
  <c r="U13" i="3"/>
  <c r="R80" i="7"/>
  <c r="T13" i="3"/>
  <c r="AF13" i="3"/>
  <c r="AG13" i="3"/>
  <c r="R13" i="3"/>
  <c r="AD13" i="3"/>
  <c r="R47" i="3"/>
  <c r="AD47" i="3"/>
  <c r="R424" i="7"/>
  <c r="T47" i="3"/>
  <c r="AF47" i="3"/>
  <c r="AG47" i="3"/>
  <c r="S424" i="7"/>
  <c r="U47" i="3"/>
  <c r="S7" i="13"/>
  <c r="AA10" i="3"/>
  <c r="S287" i="7"/>
  <c r="U29" i="3"/>
  <c r="R29" i="3"/>
  <c r="AD29" i="3"/>
  <c r="R287" i="7"/>
  <c r="T29" i="3"/>
  <c r="AF29" i="3"/>
  <c r="AG29" i="3"/>
  <c r="P8" i="7"/>
  <c r="P7" i="7"/>
  <c r="S8" i="7"/>
  <c r="U11" i="3"/>
  <c r="R8" i="7"/>
  <c r="T11" i="3"/>
  <c r="AF11" i="3"/>
  <c r="AG11" i="3"/>
  <c r="R11" i="3"/>
  <c r="AD11" i="3"/>
  <c r="R10" i="3"/>
  <c r="AD10" i="3"/>
  <c r="R7" i="7"/>
  <c r="T10" i="3"/>
  <c r="AF10" i="3"/>
  <c r="AG10" i="3"/>
  <c r="AH10" i="3"/>
  <c r="AH108" i="3"/>
  <c r="S7" i="7"/>
  <c r="U10" i="3"/>
  <c r="J149" i="25"/>
  <c r="K148" i="25"/>
  <c r="K165" i="25"/>
  <c r="K213" i="25"/>
  <c r="K211" i="25"/>
  <c r="K166" i="25"/>
  <c r="K149" i="25"/>
  <c r="M149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Nittaya</author>
    <author>P_MOLL</author>
  </authors>
  <commentList>
    <comment ref="C10" authorId="0" shapeId="0" xr:uid="{57D55D1C-CE7F-48AB-BEDB-1A5136F1BBCC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F10" authorId="0" shapeId="0" xr:uid="{6E8699A7-F1D7-476C-AF06-72F3678F05E0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R10" authorId="0" shapeId="0" xr:uid="{2C2D223E-9F2E-4531-B9DB-D7FF4B1F2A7D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U10" authorId="0" shapeId="0" xr:uid="{6EF2A2D4-05C0-461A-AA00-172F98D7E601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AG10" authorId="0" shapeId="0" xr:uid="{58680DFC-BAE4-42BB-8345-EB7AD4476F46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AJ10" authorId="0" shapeId="0" xr:uid="{699BD8F3-E79B-475C-98F8-047372715F73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K18" authorId="0" shapeId="0" xr:uid="{B870355F-F216-4A29-86B7-F47C2F46F5B0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8" authorId="0" shapeId="0" xr:uid="{BA53ECC1-42E4-4BE0-81D3-AA20F3454F78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8" authorId="0" shapeId="0" xr:uid="{B2150445-0AF6-49B7-8E1A-38BD31866095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9" authorId="0" shapeId="0" xr:uid="{650714B8-CEEA-435F-B41B-12D901150EC1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Z19" authorId="0" shapeId="0" xr:uid="{BC3C51D0-0419-4C2D-8456-5AF14EB8F862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AO19" authorId="0" shapeId="0" xr:uid="{C0266E79-C1CE-4499-B23B-318D126F68A8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29" authorId="0" shapeId="0" xr:uid="{6705C8A5-B3C6-4F84-BBD2-FCB0447F60F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9" authorId="0" shapeId="0" xr:uid="{D390F0A4-7D43-4554-9996-D8DF9CD74227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9" authorId="0" shapeId="0" xr:uid="{75EA1DFF-F4B2-42FA-A21F-E17E6AF9EF25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30" authorId="0" shapeId="0" xr:uid="{B817BA9E-FFC2-457A-B5C8-8BA330B8679D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Z30" authorId="0" shapeId="0" xr:uid="{4B3BDC82-0F94-4431-A4BC-DBC2AFB0E8D6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AO30" authorId="0" shapeId="0" xr:uid="{C9C57587-2307-4B6B-BC41-F7F81A3974CA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40" authorId="0" shapeId="0" xr:uid="{00F8C9CE-0595-4295-BF4D-AA322A73AF38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40" authorId="0" shapeId="0" xr:uid="{418F277B-2CBD-472D-AFC8-E330F164D447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40" authorId="0" shapeId="0" xr:uid="{D3A98CCA-0DEA-4342-A0F3-01FB00E87886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49" authorId="0" shapeId="0" xr:uid="{9C487D41-A7BF-48D6-9FC9-B7A362491540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49" authorId="0" shapeId="0" xr:uid="{DCBABD09-FEBB-4077-9C1B-4F5226027E5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49" authorId="0" shapeId="0" xr:uid="{13FB682A-9A88-48F2-B140-B11AC5932402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62" authorId="0" shapeId="0" xr:uid="{3FB72992-6971-4D96-99A9-31B745B78556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62" authorId="0" shapeId="0" xr:uid="{46CCC998-EF1B-4FD6-86CF-4C43113C4822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62" authorId="0" shapeId="0" xr:uid="{4D656FD6-F86D-4669-A010-49D267344CF8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72" authorId="0" shapeId="0" xr:uid="{DD4C88F7-8754-4720-B533-25624BCB97C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72" authorId="0" shapeId="0" xr:uid="{3C8F1012-A7A7-4393-B40E-06A2A8322026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72" authorId="0" shapeId="0" xr:uid="{0F5BE816-E4F1-4FA5-8982-8966D23131A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81" authorId="0" shapeId="0" xr:uid="{0CF597BA-93DD-47F0-9366-EBA451095AB6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81" authorId="0" shapeId="0" xr:uid="{29D7A845-EA05-4A19-A0FC-7336E92EDAAE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81" authorId="0" shapeId="0" xr:uid="{08818323-3784-4F2C-B80B-FF3E20480B4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86" authorId="0" shapeId="0" xr:uid="{623ECF40-4651-46E1-A219-7E9046DFA31E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86" authorId="0" shapeId="0" xr:uid="{24706313-F9A4-47BF-A180-7AD463B9ED7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86" authorId="0" shapeId="0" xr:uid="{A21A5158-34DC-4E65-BB51-E2FE3011682E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95" authorId="0" shapeId="0" xr:uid="{51D0444A-4787-4C70-AB45-A7E99AA939D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95" authorId="0" shapeId="0" xr:uid="{FF5922C9-B3CC-4529-9A36-41C35AD7D9B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95" authorId="0" shapeId="0" xr:uid="{5E4B57B6-563E-483E-A148-DA954FB94AB3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01" authorId="0" shapeId="0" xr:uid="{E3A1ADD3-5B74-432C-A3C8-F5F6240FD97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01" authorId="0" shapeId="0" xr:uid="{55DA12CF-AAA7-41EE-8F09-BDE4FC4E9836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01" authorId="0" shapeId="0" xr:uid="{C13FC85E-C52B-479B-8DCE-A5BED648FCF3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08" authorId="0" shapeId="0" xr:uid="{D55A994F-45F1-4435-9775-CE03DFD59923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08" authorId="0" shapeId="0" xr:uid="{514D8A15-4AC8-471F-86B9-A69300F8B001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08" authorId="0" shapeId="0" xr:uid="{0BFC1ACE-B7C3-40AC-A350-06F9B02618DA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16" authorId="0" shapeId="0" xr:uid="{2C410CFF-8800-4A95-8E64-6270473F2954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16" authorId="0" shapeId="0" xr:uid="{14F7987F-4DCD-49C3-AF6F-6FA21A65463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16" authorId="0" shapeId="0" xr:uid="{8BF4BE90-58F5-4C4C-B22F-4C07BBDB1C4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23" authorId="0" shapeId="0" xr:uid="{BF2F49D2-5D00-4B23-B493-BDF4B7870457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23" authorId="0" shapeId="0" xr:uid="{A4998837-77EC-4D96-A7F6-4567EEFE630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23" authorId="0" shapeId="0" xr:uid="{69630488-77CC-4237-96D8-2CB9A1B6F10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30" authorId="0" shapeId="0" xr:uid="{76A3B405-7A56-4497-B7D1-E0791EAD7767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30" authorId="0" shapeId="0" xr:uid="{679EE9DD-536B-4E7C-9C96-A41CF2867AC7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30" authorId="0" shapeId="0" xr:uid="{F5D0CAB1-CD0B-468F-A793-5DD905E11C0E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40" authorId="0" shapeId="0" xr:uid="{2A0BA439-2FA5-4E95-A8C8-4803AC19054E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40" authorId="0" shapeId="0" xr:uid="{4B80C4A7-3F2D-4B37-9A19-580A1CA501E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40" authorId="0" shapeId="0" xr:uid="{2321409F-950E-4AF0-B369-230E8A015F6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50" authorId="0" shapeId="0" xr:uid="{E33CBDBD-38B8-4541-8856-C516FF9C116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50" authorId="0" shapeId="0" xr:uid="{BF304CE4-0FA2-431A-B60A-AD6992632E14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50" authorId="0" shapeId="0" xr:uid="{2BA8BA8A-0A62-4CD2-A178-8196A08F0C1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55" authorId="0" shapeId="0" xr:uid="{F8C8A258-32BB-45F1-9CE8-BFE247C16AD5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55" authorId="0" shapeId="0" xr:uid="{66058D39-2AC5-4389-A42E-55AD6D937770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55" authorId="0" shapeId="0" xr:uid="{C2A90305-D513-4960-881F-B235E7E6F71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61" authorId="0" shapeId="0" xr:uid="{D9881DC9-6601-4AC8-873C-5739A8410DE4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61" authorId="0" shapeId="0" xr:uid="{189D884C-8898-441C-B5A1-395069480AC5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61" authorId="0" shapeId="0" xr:uid="{B21F757F-C076-407E-A7BB-ED17D56EF37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72" authorId="0" shapeId="0" xr:uid="{AEFBB548-3A67-4ED8-BE4B-E6EFBF89D58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72" authorId="0" shapeId="0" xr:uid="{E025B294-A1C3-4572-9417-706E90614553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72" authorId="0" shapeId="0" xr:uid="{72ECC242-CAFA-4D6F-A24C-526D1BB74A00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78" authorId="0" shapeId="0" xr:uid="{4E40DCB5-A651-4EE5-AD9B-1A8F8413EC4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78" authorId="0" shapeId="0" xr:uid="{31E45714-1483-418C-A26B-EF7CD4FE092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78" authorId="0" shapeId="0" xr:uid="{44D124CD-A7C0-4BDE-AE0E-15440800EE6A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87" authorId="0" shapeId="0" xr:uid="{BAEA40C2-1745-49F1-993C-F72724C18813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87" authorId="0" shapeId="0" xr:uid="{D75314D0-E3A2-4BAC-8119-B91745A1FEB6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87" authorId="0" shapeId="0" xr:uid="{99B08E7B-24A6-45B6-90CB-583BCB62EF85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94" authorId="0" shapeId="0" xr:uid="{A2E1CE9C-0063-422E-9298-3A83023A2247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94" authorId="0" shapeId="0" xr:uid="{FB463128-8B35-41AE-81B1-3FEB566011C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94" authorId="0" shapeId="0" xr:uid="{0B16CCC6-87AD-4829-9114-E9D3A2ECE4A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03" authorId="0" shapeId="0" xr:uid="{CDFF6BE2-14AD-413E-9F30-1A743A90074E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03" authorId="0" shapeId="0" xr:uid="{E79DF178-BA87-4956-BF80-F7039631062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03" authorId="0" shapeId="0" xr:uid="{F8F9B121-5AA3-44A3-A5F4-98E9CF89A19A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11" authorId="0" shapeId="0" xr:uid="{0DF9A178-2838-4FE3-8345-D30E46F7F65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11" authorId="0" shapeId="0" xr:uid="{51A6ED64-7576-48CF-9963-6584B160933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11" authorId="0" shapeId="0" xr:uid="{4BDCB517-CA12-42CF-B9BA-F564AE64D4DE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18" authorId="0" shapeId="0" xr:uid="{4C057608-C0EA-4448-A082-08D5CF59F0D5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18" authorId="0" shapeId="0" xr:uid="{5928E9C1-147A-4471-9FDA-9C39D6D9C3E1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18" authorId="0" shapeId="0" xr:uid="{1F07030D-B3A8-4101-8FA7-710D9D6D3F14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27" authorId="0" shapeId="0" xr:uid="{8FE9E927-76A2-4315-8FFA-307FD53A55A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27" authorId="0" shapeId="0" xr:uid="{BA523D40-2333-4E24-A720-2DCC3AAF1E22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27" authorId="0" shapeId="0" xr:uid="{A99370B7-4B22-4CE3-8C46-392380919287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35" authorId="0" shapeId="0" xr:uid="{809A17B2-7483-4977-9D40-1E7B5EEA63E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35" authorId="0" shapeId="0" xr:uid="{DC0B5026-C26E-4B64-871C-F35027F9875E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35" authorId="0" shapeId="0" xr:uid="{04A640C5-85BA-4B7D-BDC3-13CC1AD06B14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41" authorId="0" shapeId="0" xr:uid="{BE707D1A-1F42-4001-9649-2717DB78DF36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41" authorId="0" shapeId="0" xr:uid="{C6924785-74AE-4BE4-A6B2-3711DC3D2C8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41" authorId="0" shapeId="0" xr:uid="{1C42A91C-EF4C-41B3-9F6B-E9A5C09F47A0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47" authorId="0" shapeId="0" xr:uid="{3ABD3996-85D2-4ECF-AE58-8C981973C891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47" authorId="0" shapeId="0" xr:uid="{BBC2D564-264B-46AA-A288-6FA6B45998B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47" authorId="0" shapeId="0" xr:uid="{412F79F3-AC85-45D4-94BD-1AD0F02870D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57" authorId="0" shapeId="0" xr:uid="{E020BD57-0AA3-43C2-AE01-83988B31FA96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57" authorId="0" shapeId="0" xr:uid="{671018F4-A714-4BFD-B39A-F99110B09EA8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57" authorId="0" shapeId="0" xr:uid="{5AEA4BC2-E5F3-4381-AFF9-596DDA597D1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66" authorId="0" shapeId="0" xr:uid="{B9CC34F3-19BD-4B2D-BD33-AF00C7C2DE5A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66" authorId="0" shapeId="0" xr:uid="{D714FDD0-C4AA-404B-B87D-84D07EA34658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66" authorId="0" shapeId="0" xr:uid="{0E26B71E-213E-479D-8402-489230534015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72" authorId="0" shapeId="0" xr:uid="{339A7529-0D54-457A-B640-97E41B106528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72" authorId="0" shapeId="0" xr:uid="{240DEA7E-7DF8-4E96-BA2E-69B126DC8EA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73" authorId="0" shapeId="0" xr:uid="{85C0D9CF-FCF5-4C42-A4C1-83932F26137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77" authorId="1" shapeId="0" xr:uid="{69CA90DC-99BE-454D-8D55-D3BBC7AAB4CE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277" authorId="1" shapeId="0" xr:uid="{5AFDC494-903C-405A-8821-FC409876EE1D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AO277" authorId="1" shapeId="0" xr:uid="{CBCB5284-9703-448F-B839-3A2DF6311756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322" authorId="1" shapeId="0" xr:uid="{A5D8468A-805E-4D72-8142-334A75857854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322" authorId="1" shapeId="0" xr:uid="{4263269C-BEFE-4703-8540-6E90D7730390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AO322" authorId="1" shapeId="0" xr:uid="{005F39B9-3A8F-4F56-BCD7-B7C1507BAED4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337" authorId="0" shapeId="0" xr:uid="{CCCACB3A-50F1-4F54-A3C0-E4DF5379A7B3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Z337" authorId="0" shapeId="0" xr:uid="{64E3018A-5989-4738-AB4A-AA7527C2E3C5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AO337" authorId="0" shapeId="0" xr:uid="{6FD345CE-6AC2-4137-8613-0AC0D3CD12B0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K338" authorId="1" shapeId="0" xr:uid="{AF9AA67E-7D74-4EE2-9F44-22E15A5816D0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338" authorId="1" shapeId="0" xr:uid="{4392FB7B-69DB-417E-B07A-B937E9C41C01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AO338" authorId="1" shapeId="0" xr:uid="{3D91F5D1-549E-4729-B0C5-4CD6DD6CB938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346" authorId="1" shapeId="0" xr:uid="{A3655BB0-6124-4A10-8FA2-82FCB56E84A1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346" authorId="1" shapeId="0" xr:uid="{CFE91A25-B4A0-4E7D-9DFA-C0C2D1C60BA5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AO346" authorId="1" shapeId="0" xr:uid="{B42A2E2C-3FAE-4EC1-845A-6F6D45D83713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348" authorId="1" shapeId="0" xr:uid="{6347A692-1F9D-4F29-AA2E-A7F5D32315DA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348" authorId="1" shapeId="0" xr:uid="{7DFAB2FB-C93D-4C6C-9FD6-10C97EE2CF3B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AO348" authorId="1" shapeId="0" xr:uid="{F6C76CA7-865A-4B96-AD67-1EAA431B000B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Nittaya</author>
    <author>P_MOLL</author>
  </authors>
  <commentList>
    <comment ref="C10" authorId="0" shapeId="0" xr:uid="{5EDD4CAA-2C23-4ED2-A9B5-EBF42394C96F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F10" authorId="0" shapeId="0" xr:uid="{6A26E53E-ADAF-4A27-B2C5-8C8D52AB8486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R10" authorId="0" shapeId="0" xr:uid="{9011A48D-D776-4FA2-871E-38BD54E7BD14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U10" authorId="0" shapeId="0" xr:uid="{196945F6-92F1-4AE2-8882-AE294D7205E1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K20" authorId="0" shapeId="0" xr:uid="{A85A01AD-D125-4E22-B49D-9A493A8CF0C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0" authorId="0" shapeId="0" xr:uid="{DBC7C58B-BD5A-4AC7-B0E8-9B821044E5A5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1" authorId="0" shapeId="0" xr:uid="{7793EC1E-ACA2-41F2-BDF9-7AC4B140BAC3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Z21" authorId="0" shapeId="0" xr:uid="{0366EA1C-8392-4B99-AA07-2E8478AC1F89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31" authorId="0" shapeId="0" xr:uid="{D2D46711-B672-45CC-862C-C8EC6766FDE5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31" authorId="0" shapeId="0" xr:uid="{C550E4AA-745B-43C0-A83F-A54147455535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32" authorId="0" shapeId="0" xr:uid="{FA1528CE-2D80-4DAA-BD91-2C0C4FEEE492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Z32" authorId="0" shapeId="0" xr:uid="{E00394B7-D5CE-44B0-862A-E6736D23DE02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37" authorId="0" shapeId="0" xr:uid="{C45F9A1F-2135-4A2B-ADD2-EA2756ABAB90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37" authorId="0" shapeId="0" xr:uid="{BF55C7DC-3173-4782-AC45-96BC1B800D1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44" authorId="0" shapeId="0" xr:uid="{F12ECE43-892B-4764-90CE-7350FC89BD61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44" authorId="0" shapeId="0" xr:uid="{75B02E61-50CE-498C-9A80-EDDA200CD826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51" authorId="0" shapeId="0" xr:uid="{E55233AE-0F35-40D7-B768-55FE5FAC091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51" authorId="0" shapeId="0" xr:uid="{00A8034A-1760-4F5C-887B-85D52AFD7CAA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62" authorId="0" shapeId="0" xr:uid="{6A24B0B1-40A6-479B-BCBA-BC2ACDE14C15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62" authorId="0" shapeId="0" xr:uid="{91BE5569-316E-4D3A-A3A3-0DAE5119B984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74" authorId="0" shapeId="0" xr:uid="{E536231C-F408-4BA3-965F-154B21772B42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74" authorId="0" shapeId="0" xr:uid="{0B01A610-916A-497B-A9AF-23EFD46544F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86" authorId="0" shapeId="0" xr:uid="{A84FA045-77A9-474A-A214-4219F8AF36D4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86" authorId="0" shapeId="0" xr:uid="{E40C863F-D6C0-4486-BA99-FE649B11CDB1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95" authorId="0" shapeId="0" xr:uid="{F4978F15-DCA6-46E3-B54A-D60F496A248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95" authorId="0" shapeId="0" xr:uid="{87288A28-392F-44F2-8FA5-90BAFA35D7E2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07" authorId="0" shapeId="0" xr:uid="{0EDFC45B-C7F6-4129-9FED-273C9A731403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07" authorId="0" shapeId="0" xr:uid="{C36DF7A8-1A6A-4D18-AD02-44342FAD0F1E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15" authorId="0" shapeId="0" xr:uid="{77D4A69C-5F95-4A99-9568-7CB07EF41DE8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15" authorId="0" shapeId="0" xr:uid="{676C340E-97D1-4819-9574-9B2253F07390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25" authorId="0" shapeId="0" xr:uid="{82010421-0F6D-46C1-AE60-8663B84A8BE1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25" authorId="0" shapeId="0" xr:uid="{BA54D926-CC78-4EC4-B06D-21EDE3111FC2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34" authorId="0" shapeId="0" xr:uid="{B7E9F7DF-A7A2-4752-9567-1E004F2EC1F3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34" authorId="0" shapeId="0" xr:uid="{610F03E7-46FB-4856-86AB-DD880DC335B4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38" authorId="0" shapeId="0" xr:uid="{0A844316-5F05-440D-8EE5-E03C737D526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38" authorId="0" shapeId="0" xr:uid="{80E2B34B-D167-4922-B961-9044F9522AE2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41" authorId="0" shapeId="0" xr:uid="{CD0DC834-878A-4AB3-AAED-991BD0CF2C1A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41" authorId="0" shapeId="0" xr:uid="{8B843697-1F02-4692-8CA3-10E1DFB293B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48" authorId="0" shapeId="0" xr:uid="{A82AF941-EE35-4453-A1E5-DE080F4EE62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48" authorId="0" shapeId="0" xr:uid="{79895C87-BB27-4C2A-8B37-C55023B8CF85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58" authorId="0" shapeId="0" xr:uid="{E99E2D10-3191-4A2C-A7B4-997CDA7EF85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58" authorId="0" shapeId="0" xr:uid="{0EB52E61-601F-4001-B20D-7DCD28BAFAD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62" authorId="0" shapeId="0" xr:uid="{B60E4217-EE11-4F0E-82DD-A67206B6D1F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62" authorId="0" shapeId="0" xr:uid="{705C81FF-91AD-4CCD-B186-429A812383C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66" authorId="1" shapeId="0" xr:uid="{F7212AEE-0C8C-4A54-AE4D-CC310E6915E7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166" authorId="1" shapeId="0" xr:uid="{7E2D6C5C-873E-4E38-B1CF-6D7D9952204E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187" authorId="1" shapeId="0" xr:uid="{D6391648-6C0C-4899-B2CE-D7F53263F966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187" authorId="1" shapeId="0" xr:uid="{B7A17BEE-8E1F-4B86-B333-07C8BDD3B768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202" authorId="0" shapeId="0" xr:uid="{09723306-13D3-43E7-8EEC-44D9C802BA60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Z202" authorId="0" shapeId="0" xr:uid="{51603830-B2A9-4AEB-A8B9-FDF66A26CAF4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K203" authorId="1" shapeId="0" xr:uid="{673857BF-318E-4FF3-A243-908FE2FA7C1D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203" authorId="1" shapeId="0" xr:uid="{44B97DE9-69F3-4388-BD00-8C6683ACFC39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211" authorId="1" shapeId="0" xr:uid="{6BFA4BEB-BE54-4E09-AF18-45AD0E853310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211" authorId="1" shapeId="0" xr:uid="{AEB95C90-69E7-4415-997A-0F3F2BE1A13D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213" authorId="1" shapeId="0" xr:uid="{E9492F94-BAAA-47AF-9091-B4A9130387F2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213" authorId="1" shapeId="0" xr:uid="{5FE83DDE-F1C6-48FE-9D1D-62AB91C257F7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Nittaya</author>
    <author>P_MOLL</author>
  </authors>
  <commentList>
    <comment ref="C10" authorId="0" shapeId="0" xr:uid="{0F0FB006-81AC-469B-87B9-0DC436333594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F10" authorId="0" shapeId="0" xr:uid="{53DE95EE-2B68-4BAE-91BB-290FD68210D3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R10" authorId="0" shapeId="0" xr:uid="{E3E1D917-3705-4FA6-9ECC-B98AD44E68B5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U10" authorId="0" shapeId="0" xr:uid="{47011467-D29C-4146-AD2B-16D230C14274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AG10" authorId="0" shapeId="0" xr:uid="{87375CED-3E9B-426E-9339-B8E3EE9CAFBD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AJ10" authorId="0" shapeId="0" xr:uid="{D783FED3-6223-4623-8B48-3162F4C293D4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K17" authorId="0" shapeId="0" xr:uid="{A30C3CAA-1CF3-40AF-91D3-A4BD175B87A3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7" authorId="0" shapeId="0" xr:uid="{528FBEB6-B142-431E-BB0A-2D1AF5DFF382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17" authorId="0" shapeId="0" xr:uid="{9E3792F0-74C6-4418-B3C9-DE8C9E87C4C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8" authorId="0" shapeId="0" xr:uid="{B62C24D7-45C9-4F72-9209-534281608D36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Z18" authorId="0" shapeId="0" xr:uid="{68CF28F1-ADD7-4D6B-BCF4-417EC597F604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AO18" authorId="0" shapeId="0" xr:uid="{BFD59AAB-325F-4027-BC6B-38467FDDFB68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22" authorId="0" shapeId="0" xr:uid="{441E21EA-E0B3-4F13-822A-433B70CA13F8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2" authorId="0" shapeId="0" xr:uid="{6E305D67-A6BE-4D9D-9176-F367E688FB93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2" authorId="0" shapeId="0" xr:uid="{1BA6831B-DBFF-494C-8367-CA970E9B279E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3" authorId="0" shapeId="0" xr:uid="{F2071EEB-6C5C-40FE-866C-3BABAEF916B8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Z23" authorId="0" shapeId="0" xr:uid="{6F114971-91ED-4C2B-9C79-71B4076B4AC8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AO23" authorId="0" shapeId="0" xr:uid="{07E7D619-7862-42B7-93BA-6C5A63D76DDB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29" authorId="0" shapeId="0" xr:uid="{FA401456-A6C8-4CAD-A7A6-20B82BCE0C9E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9" authorId="0" shapeId="0" xr:uid="{A2D128F9-3F00-4BD6-8B32-34FDDF010546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29" authorId="0" shapeId="0" xr:uid="{89B0C680-E4BE-4761-9407-0752DE4EBC86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35" authorId="0" shapeId="0" xr:uid="{26EC2B82-36DB-48BC-8ECA-719B4D4704F5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35" authorId="0" shapeId="0" xr:uid="{9637FD60-D25F-483F-8256-C0462537140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35" authorId="0" shapeId="0" xr:uid="{1032C273-1318-4860-BC92-8BD7758125A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42" authorId="0" shapeId="0" xr:uid="{559DE221-07D2-46D7-9E41-72C82801E85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42" authorId="0" shapeId="0" xr:uid="{EC7EEE04-9573-4BC8-AC57-43C4E0DB47CD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42" authorId="0" shapeId="0" xr:uid="{3A37A302-05F5-48A5-A950-FCD695CEEAB5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48" authorId="0" shapeId="0" xr:uid="{373A195F-C1D2-43FD-90B1-DF991E2F7224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48" authorId="0" shapeId="0" xr:uid="{D5A12320-4CBA-4D40-8069-B107DEA0475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48" authorId="0" shapeId="0" xr:uid="{C0ED90F8-CE6C-454D-A19F-9A06767C03B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53" authorId="0" shapeId="0" xr:uid="{0D5C8D84-7DA5-4F47-B490-5B74824A8A23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53" authorId="0" shapeId="0" xr:uid="{D016ED66-5947-4128-86F2-6DA3E5E721E0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53" authorId="0" shapeId="0" xr:uid="{DD11A8FB-CB95-41FB-919B-FB45E9D1EC5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59" authorId="0" shapeId="0" xr:uid="{9EEB0FE1-7B69-43BB-9311-CF9E90D26F3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59" authorId="0" shapeId="0" xr:uid="{FF26A3BE-A386-4547-8AEE-EB188633DD01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AO59" authorId="0" shapeId="0" xr:uid="{51651290-4850-4ECB-AB7D-59212B512073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63" authorId="1" shapeId="0" xr:uid="{3169DA3E-C95E-42FC-8D8F-89747FDA2894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63" authorId="1" shapeId="0" xr:uid="{B34C50D0-663A-475D-A9A8-37E35D54B5F8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AO63" authorId="1" shapeId="0" xr:uid="{C7ADCDD3-0198-4213-88DE-DA51058839DA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76" authorId="1" shapeId="0" xr:uid="{CA142437-8D97-43F4-BA34-DC1E57D4B501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76" authorId="1" shapeId="0" xr:uid="{E0573F5B-C204-43AE-A88D-165E89422A1C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AO76" authorId="1" shapeId="0" xr:uid="{EACB9930-C10C-493E-84BD-7C2DB5438E61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91" authorId="0" shapeId="0" xr:uid="{6A37C031-6895-4009-AAF9-220B90829265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Z91" authorId="0" shapeId="0" xr:uid="{FCB6C70C-9A00-47B8-A7DC-6D4F1E72344E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AO91" authorId="0" shapeId="0" xr:uid="{2422A8BA-A0A2-4D13-BDDB-18C9102F1AF9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K92" authorId="1" shapeId="0" xr:uid="{7CDB5475-DF1D-4E14-BA01-204C02F7E656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92" authorId="1" shapeId="0" xr:uid="{B89D4A0B-D335-47A0-AF5B-2025762D2926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AO92" authorId="1" shapeId="0" xr:uid="{73BB20CF-FD41-461A-9F1E-7E7402A8DBC3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100" authorId="1" shapeId="0" xr:uid="{881193B0-9064-477B-884B-DB1913F423D6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100" authorId="1" shapeId="0" xr:uid="{67420492-CED5-4545-981E-9D49D4935C81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AO100" authorId="1" shapeId="0" xr:uid="{E3926A3E-2077-4BE3-91BD-64806E5B7A68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102" authorId="1" shapeId="0" xr:uid="{A23030A3-65BF-46EB-861A-4060439C8CBC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102" authorId="1" shapeId="0" xr:uid="{000BD3FD-9C4E-4589-AE94-9FF3EF90100A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AO102" authorId="1" shapeId="0" xr:uid="{C56C57F2-7C96-4A26-B740-DDF094B68277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Nittaya</author>
    <author>P_MOLL</author>
  </authors>
  <commentList>
    <comment ref="C10" authorId="0" shapeId="0" xr:uid="{80600632-E753-417A-AEAB-59BE8225BB32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F10" authorId="0" shapeId="0" xr:uid="{35AA85AB-7A60-4951-AE21-418FE75CB1B0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R10" authorId="0" shapeId="0" xr:uid="{1EF31C5C-6DA6-4286-BC88-01817B60ED5A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U10" authorId="0" shapeId="0" xr:uid="{90FBDC18-F71E-4853-85BB-FD1AEDC933B5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K18" authorId="0" shapeId="0" xr:uid="{FC9458CB-943F-4E4E-93FC-2CA5EDF0E3F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8" authorId="0" shapeId="0" xr:uid="{9BA89584-B472-4799-BAFE-C3B895F92C1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9" authorId="0" shapeId="0" xr:uid="{C77AFF81-8CDA-46E9-8478-83ED920503A0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Z19" authorId="0" shapeId="0" xr:uid="{C382BC88-4781-4760-83C9-B91E816DC486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29" authorId="0" shapeId="0" xr:uid="{1B506B05-4580-46CB-839F-527BBF077E98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9" authorId="0" shapeId="0" xr:uid="{8ACB12E2-43CB-473C-8E1A-932574116B39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30" authorId="0" shapeId="0" xr:uid="{BCE712B2-E7C6-4438-A828-C089282915B0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Z30" authorId="0" shapeId="0" xr:uid="{1E0D9856-DBD2-45E3-8286-729E4D8C6240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33" authorId="1" shapeId="0" xr:uid="{C2E0CDE5-B995-4FD6-B74B-0CB4368D0300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33" authorId="1" shapeId="0" xr:uid="{A159A642-0D66-4771-B5E9-5E5989D1FF5E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44" authorId="1" shapeId="0" xr:uid="{8E120D97-8A5A-48FC-A11C-0D3400A44245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44" authorId="1" shapeId="0" xr:uid="{9ECA2CB0-9A87-4F51-9275-7DEAFDEE1381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64" authorId="0" shapeId="0" xr:uid="{AC5425C6-D486-4554-9DFE-7A61815EFCA1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Z64" authorId="0" shapeId="0" xr:uid="{FF6E5CFC-A3FF-490B-ADD4-24239F6D1FE4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K65" authorId="1" shapeId="0" xr:uid="{935B7FC6-9BAF-4E80-9C39-CFEE8E0A0D87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65" authorId="1" shapeId="0" xr:uid="{F6C7C0BF-F1B5-403A-9CFA-C3D4CECA0817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73" authorId="1" shapeId="0" xr:uid="{9B40FB54-6F92-4196-98D0-A67D25498A8F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73" authorId="1" shapeId="0" xr:uid="{F9F0E304-B6D6-40DE-B3EE-5B24A6A52089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75" authorId="1" shapeId="0" xr:uid="{703BF6FB-8C36-4F78-862C-234943775341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75" authorId="1" shapeId="0" xr:uid="{8D0A17D5-AA9D-4F2A-BF6B-9DE210709706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Nittaya</author>
    <author>P_MOLL</author>
  </authors>
  <commentList>
    <comment ref="C10" authorId="0" shapeId="0" xr:uid="{505F22CB-F4EE-4C2B-B7B8-86058627D039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F10" authorId="0" shapeId="0" xr:uid="{B16A5A5B-08BF-4AB1-9FF3-23E75A61F1FE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R10" authorId="0" shapeId="0" xr:uid="{DEA3FE2E-BCB0-48D0-94DE-F29585430D8D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U10" authorId="0" shapeId="0" xr:uid="{11CDCB6A-3A82-4510-A19A-DDD6CD42909D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K15" authorId="0" shapeId="0" xr:uid="{33628FA1-3C2A-45A5-AF6C-EB3713962AB3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15" authorId="0" shapeId="0" xr:uid="{942E058F-70F6-4EF0-914F-110AC1DE3F1F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16" authorId="0" shapeId="0" xr:uid="{EE740B74-E410-41D5-AA1B-B8DCD5388A19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Z16" authorId="0" shapeId="0" xr:uid="{5A680E30-7AA2-4F13-82B0-533BB80EE665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21" authorId="0" shapeId="0" xr:uid="{66019ED5-6F3A-4072-AFF4-BD5F68BBDB33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Z21" authorId="0" shapeId="0" xr:uid="{9D1E7EC5-E990-45D9-9C23-DD332E9EF19E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2" authorId="0" shapeId="0" xr:uid="{8862A89F-5BCD-4B4B-8971-14AFC5AA975D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Z22" authorId="0" shapeId="0" xr:uid="{7915C985-4518-4CB2-B048-F7D673CE6620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25" authorId="1" shapeId="0" xr:uid="{B0AE9249-618B-41EB-BC73-24D42AA9279A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25" authorId="1" shapeId="0" xr:uid="{309AF1DC-C63A-4F3E-8528-72F69BF47961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43" authorId="1" shapeId="0" xr:uid="{C630FA41-63D5-455B-B956-B583D2728DC4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43" authorId="1" shapeId="0" xr:uid="{8A87BE54-4884-4BE9-88C1-6A2F918099E2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58" authorId="0" shapeId="0" xr:uid="{CC6E44BA-39F0-470F-A008-48CEF8BFEB7E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Z58" authorId="0" shapeId="0" xr:uid="{970E72C6-EE57-4499-9768-A27018957850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K59" authorId="1" shapeId="0" xr:uid="{56CBE8EA-2F86-4875-9AE3-C1066C92C6AA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59" authorId="1" shapeId="0" xr:uid="{F5E9782F-AA9F-48DD-88D7-76127669DACD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67" authorId="1" shapeId="0" xr:uid="{8134DE07-09CB-41B4-A854-453FD4370B6E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67" authorId="1" shapeId="0" xr:uid="{A070EEE8-5B24-47C0-AFA7-FDBF887A8521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69" authorId="1" shapeId="0" xr:uid="{2BE519AD-6FDE-48B6-8D80-C23179994E82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Z69" authorId="1" shapeId="0" xr:uid="{6BB26D84-579C-425A-9C68-EE18B283626A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Nittaya</author>
    <author>P_MOLL</author>
  </authors>
  <commentList>
    <comment ref="C10" authorId="0" shapeId="0" xr:uid="{D7B16454-0555-4234-A5F1-D7E185C1C31A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F10" authorId="0" shapeId="0" xr:uid="{45B77D23-72D0-4409-92B8-E1DD5F6C8DBA}">
      <text>
        <r>
          <rPr>
            <sz val="9"/>
            <color indexed="81"/>
            <rFont val="Tahoma"/>
            <family val="2"/>
          </rPr>
          <t>การนำรายวิชาที่มีหลาย classes มาคิดภาระงานสอนจริงของอาจารย์ ให้นับตามจำนวน classes เช่น 1 รายวิชามี 3 classes ให้นับเป็น 3 classes แต่ทั้งนี้ ต้องนับเฉพาะ classes ที่เป็นนักศึกษาของหลักสูตรของตนเอง หากเป็นนักศึกษาของหลักสูตรอื่นไม่นำมานับ เพราะต้องนำไปนับที่หลักสูตรอื่น อาทิเช่น หลักสูตรเศรษฐศาสตร์ระหว่างประเทศ อาจารย์สอนรายวิชา Micro1 ให้ 3 classes ซึ่งเป็นนักศึกษาหลักสูตรเศรษฐศาสตร์ระหว่างประเทศ 1 classes อีก 2 classes เป็นนักศึกษาหลักสูตรอื่น ดังนั้น หลักสูตรเศรษฐศาสตร์ระหว่างประเทศจะสามารถนำมาคิดได้เพียง 1 classes คือ classesของนักศึกษาเศรษฐศาสตร์ระหว่างประเทศ เท่านั้น อีก 2 classes จะถูกนำไปนับที่หลักสูตรอื่น ซึ่งในการคำนวณให้ Focus ที่หลักสูตรของตนเองก่อน</t>
        </r>
      </text>
    </comment>
    <comment ref="K20" authorId="0" shapeId="0" xr:uid="{1E1E9AE4-7DAC-410B-A2C7-406377935FCC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21" authorId="0" shapeId="0" xr:uid="{22D95CB4-C45F-44C8-B9E5-756200865813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29" authorId="0" shapeId="0" xr:uid="{23A0EBF6-2834-4851-8D89-5A2759A2D51B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30" authorId="0" shapeId="0" xr:uid="{048CC181-D909-4B52-93CA-8FCAD81BA8A3}">
      <text>
        <r>
          <rPr>
            <b/>
            <sz val="9"/>
            <color indexed="81"/>
            <rFont val="Tahoma"/>
            <family val="2"/>
          </rPr>
          <t>1 คน = 1 FTE (ดังนั้นจะแสดง 1 FTE แต่หากเกิน 1 จะแสดงข้อความ Overloaed</t>
        </r>
      </text>
    </comment>
    <comment ref="K36" authorId="0" shapeId="0" xr:uid="{AC95FBE6-D2A7-4CD2-A148-7CB6F9F7EE95}">
      <text>
        <r>
          <rPr>
            <b/>
            <sz val="9"/>
            <color indexed="81"/>
            <rFont val="Tahoma"/>
            <family val="2"/>
          </rPr>
          <t>ภาระงานรวม / 4 Classes ที่มหาวิทยาลัยกำหนด (คำนวณให้เห็น Load)</t>
        </r>
      </text>
    </comment>
    <comment ref="K40" authorId="1" shapeId="0" xr:uid="{7FDE6C3D-84AF-4889-87E4-28755A4054BC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70" authorId="1" shapeId="0" xr:uid="{815442DD-D369-4FB8-9AE1-7AD560DD0305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85" authorId="0" shapeId="0" xr:uid="{B486A577-783C-4EF7-B053-F2090C85187E}">
      <text>
        <r>
          <rPr>
            <b/>
            <sz val="9"/>
            <color indexed="81"/>
            <rFont val="Tahoma"/>
            <family val="2"/>
          </rPr>
          <t>ประมาณการว่าอาจารย์สอน 1 รายวิชาต่อปีการศึกษา x 4 classes / 12 คน = 3 FTEs ของอาจารย์นอกคณะ</t>
        </r>
      </text>
    </comment>
    <comment ref="K86" authorId="1" shapeId="0" xr:uid="{CDF2E86C-5200-4532-981A-4ED4825E463B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94" authorId="1" shapeId="0" xr:uid="{48F08294-743C-4873-B38B-779515E5AE5E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  <comment ref="K96" authorId="1" shapeId="0" xr:uid="{F6C11D8C-A4B3-42F3-8677-85460EC056EB}">
      <text>
        <r>
          <rPr>
            <b/>
            <sz val="9"/>
            <color indexed="81"/>
            <rFont val="Tahoma"/>
            <family val="2"/>
          </rPr>
          <t>FTE ของอาจารย์ / จำนวนอาจารย์</t>
        </r>
      </text>
    </comment>
  </commentList>
</comments>
</file>

<file path=xl/sharedStrings.xml><?xml version="1.0" encoding="utf-8"?>
<sst xmlns="http://schemas.openxmlformats.org/spreadsheetml/2006/main" count="19212" uniqueCount="2705">
  <si>
    <t>รหัสวิชา</t>
  </si>
  <si>
    <t>กลุ่ม </t>
  </si>
  <si>
    <t>รับ </t>
  </si>
  <si>
    <t>ลง </t>
  </si>
  <si>
    <t>เหลือ </t>
  </si>
  <si>
    <t> 10100214 </t>
  </si>
  <si>
    <t>เกษตรเพื่อชีวิต</t>
  </si>
  <si>
    <t>ผู้ช่วยศาสตราจารย์ ดร.ผานิตย์ นาขยัน</t>
  </si>
  <si>
    <t>อาจารย์ ดร.รัชชานนท์ สมบูรณ์ชัย</t>
  </si>
  <si>
    <t>อาจารย์ ว่าที่ร้อยตรี ดร.ปรมินทร์ นาระทะ</t>
  </si>
  <si>
    <t>รองศาสตราจารย์ ดร.ธีรนุช เจริญกิจ</t>
  </si>
  <si>
    <t>ศาสตราจารย์ ดร.อานัฐ ตันโช</t>
  </si>
  <si>
    <t>ผู้ช่วยศาสตราจารย์ ดร.ณัฏฐ์พัชร เถียรวรกานต์</t>
  </si>
  <si>
    <t>ผู้ช่วยศาสตราจารย์ ดร.ชินพันธ์ ธนารุจ</t>
  </si>
  <si>
    <t>ผู้ช่วยศาสตราจารย์ ดร.อรพินธุ์ สฤษดิ์นำ</t>
  </si>
  <si>
    <t>อาจารย์ ดร.แสงเดือน อินชนบท</t>
  </si>
  <si>
    <t>อาจารย์ ดร.จุฑามาศ พิลาดี</t>
  </si>
  <si>
    <t>อาจารย์ ดร.ขจรเกียรติ์ ศรีนวลสม</t>
  </si>
  <si>
    <t>รองศาสตราจารย์ ดร.อภินันท์ สุวรรณรักษ์</t>
  </si>
  <si>
    <t> 3 (3-0-6)</t>
  </si>
  <si>
    <t>1 </t>
  </si>
  <si>
    <t>3 </t>
  </si>
  <si>
    <t> W</t>
  </si>
  <si>
    <t>2 </t>
  </si>
  <si>
    <t>38 </t>
  </si>
  <si>
    <t>4 </t>
  </si>
  <si>
    <t>5 </t>
  </si>
  <si>
    <t>27 </t>
  </si>
  <si>
    <t>6 </t>
  </si>
  <si>
    <t> 10100410 </t>
  </si>
  <si>
    <t>พืชทะเลทราย</t>
  </si>
  <si>
    <t>( วิชาเลือกเสรีสำหรับนักศึกษาทุกชั้นปีที่มีความสนใจ)</t>
  </si>
  <si>
    <t>อาจารย์ ดร.ชัชวิจก์ ถนอมถิ่น</t>
  </si>
  <si>
    <t> 3 (2-3-5)</t>
  </si>
  <si>
    <t>50 </t>
  </si>
  <si>
    <t>44 </t>
  </si>
  <si>
    <t> 10100411 </t>
  </si>
  <si>
    <t>กัญชาอินทรีย์ในระดับอุตสาหกรรม</t>
  </si>
  <si>
    <t>รองศาสตราจารย์ ดร.ระวี คเณชาบริรักษ์</t>
  </si>
  <si>
    <t>15 </t>
  </si>
  <si>
    <t>35 </t>
  </si>
  <si>
    <t> 10100420 </t>
  </si>
  <si>
    <t>กัญชง กัญชา และพืชกระท่อม : พืชเสพติดสู่พืชเศรษฐกิจชนิดใหม่</t>
  </si>
  <si>
    <t>ผู้ช่วยศาสตราจารย์ ดร.เนตรนภา อินสลุด</t>
  </si>
  <si>
    <t>ผู้ช่วยศาสตราจารย์ ดร.สุธีระ เหิมฮึก</t>
  </si>
  <si>
    <t>ผู้ช่วยศาสตราจารย์ ดร.ปรีดา นาเทเวศน์</t>
  </si>
  <si>
    <t>รองศาสตราจารย์ ดร.ดวงพร อมรเลิศพิศาล</t>
  </si>
  <si>
    <t>8 </t>
  </si>
  <si>
    <t> 10102191 </t>
  </si>
  <si>
    <t>การปฏิบัติงานฟาร์ม 1</t>
  </si>
  <si>
    <t>อาจารย์ ดร.ธีรนิติ พวงกฤษ</t>
  </si>
  <si>
    <t>ผู้ช่วยศาสตราจารย์ ดร.วินัย วิริยะอลงกรณ์</t>
  </si>
  <si>
    <t>อาจารย์ทวีป เสนคำวงศ์</t>
  </si>
  <si>
    <t> 1 (0-3-1)</t>
  </si>
  <si>
    <t>255 </t>
  </si>
  <si>
    <t> 10102202 </t>
  </si>
  <si>
    <t>เกษตรกรรมแห่งอนาคต</t>
  </si>
  <si>
    <t>รองศาสตราจารย์ ดร.สิริวัฒน์ สาครวาสี</t>
  </si>
  <si>
    <t>อาจารย์ ดร.จักรพงษ์ ไชยวงศ์</t>
  </si>
  <si>
    <t> 4 (3-3-7)</t>
  </si>
  <si>
    <t>25 </t>
  </si>
  <si>
    <t>24 </t>
  </si>
  <si>
    <t> 10119190 </t>
  </si>
  <si>
    <t>การปฏิบัติงานฟาร์มทั่วไป</t>
  </si>
  <si>
    <t>อาจารย์ ดร.วาริน สุทนต์</t>
  </si>
  <si>
    <t>อาจารย์ ดร.กาญจนา จอมสังข์</t>
  </si>
  <si>
    <t>ผู้ช่วยศาสตราจารย์ ดร.จีราภรณ์ อินทสาร</t>
  </si>
  <si>
    <t>ผู้ช่วยศาสตราจารย์ ดร.วาสนา วิรุญรัตน์</t>
  </si>
  <si>
    <t>ผู้ช่วยศาสตราจารย์ ดร.ปฏิภาณ สุทธิกุลบุตร</t>
  </si>
  <si>
    <t>รองศาสตราจารย์ ดร.ศุภธิดา อ่ำทอง</t>
  </si>
  <si>
    <t>อาจารย์ ดร.วงค์พันธ์ พรหมวงศ์</t>
  </si>
  <si>
    <t>ผู้ช่วยศาสตราจารย์ ดร.เพ็ญนภา จักรสมศักดิ์</t>
  </si>
  <si>
    <t>20 </t>
  </si>
  <si>
    <t>0 </t>
  </si>
  <si>
    <t> C</t>
  </si>
  <si>
    <t>ผู้ช่วยศาสตราจารย์ ดร.เฉลิมศรี นนทสวัสดิ์ศรี</t>
  </si>
  <si>
    <t>10 </t>
  </si>
  <si>
    <t>อาจารย์ ดร.สุเทพ วัชรเวชศฤงคาร</t>
  </si>
  <si>
    <t>อาจารย์ ดร.ประนอม ยังคำมั่น</t>
  </si>
  <si>
    <t>อาจารย์ ดร.ปิยธิดา อำนวยการ</t>
  </si>
  <si>
    <t>7 </t>
  </si>
  <si>
    <t>9 </t>
  </si>
  <si>
    <t> 1 (0-2-1)</t>
  </si>
  <si>
    <t>18 </t>
  </si>
  <si>
    <t>12 </t>
  </si>
  <si>
    <t>อาจารย์ ดร.กอบลาภ อารีศรีสม</t>
  </si>
  <si>
    <t> 3 (2-2-5)</t>
  </si>
  <si>
    <t>ผู้ช่วยศาสตราจารย์ ดร.วีณา นิลวงศ์</t>
  </si>
  <si>
    <t>ผู้ช่วยศาสตราจารย์ ดร.ภาวิณี อารีศรีสม</t>
  </si>
  <si>
    <t>ผู้ช่วยศาสตราจารย์ ดร.กังสดาล กนกหงษ์</t>
  </si>
  <si>
    <t>รองศาสตราจารย์ ดร.พุฒิสรรค์ เครือคำ</t>
  </si>
  <si>
    <t>ผู้ช่วยศาสตราจารย์ ดร.พหล ศักดิ์คะทัศน์</t>
  </si>
  <si>
    <t>รองศาสตราจารย์ ดร.สายสกุล ฟองมูล</t>
  </si>
  <si>
    <t>45 </t>
  </si>
  <si>
    <t>11 </t>
  </si>
  <si>
    <t>14 </t>
  </si>
  <si>
    <t>ผู้ช่วยศาสตราจารย์ ดร.สาวิกา กอนแสง</t>
  </si>
  <si>
    <t>อาจารย์ ดร.กุลชา ชยรพ</t>
  </si>
  <si>
    <t>22 </t>
  </si>
  <si>
    <t>21 </t>
  </si>
  <si>
    <t> กค311 </t>
  </si>
  <si>
    <t>เทคโนโลยีการใช้สารเคมีทางการเกษตรอย่างปลอดภัย</t>
  </si>
  <si>
    <t> กค391 </t>
  </si>
  <si>
    <t>ทักษะประสบการณ์วิชาชีพเฉพาะสาขา 1</t>
  </si>
  <si>
    <t> 1 (0-3-0)</t>
  </si>
  <si>
    <t> กค412 </t>
  </si>
  <si>
    <t>การผลิตพืชอาหารปลอดภัย</t>
  </si>
  <si>
    <t> กฏ200 </t>
  </si>
  <si>
    <t>แมลงกับสังคมมนุษย์</t>
  </si>
  <si>
    <t>100 </t>
  </si>
  <si>
    <t>58 </t>
  </si>
  <si>
    <t>42 </t>
  </si>
  <si>
    <t> กฏ430 </t>
  </si>
  <si>
    <t>นิเวศวิทยาของแมลง</t>
  </si>
  <si>
    <t>13 </t>
  </si>
  <si>
    <t> กฏ450 </t>
  </si>
  <si>
    <t>หลักการควบคุมแมลงศัตรูพืช</t>
  </si>
  <si>
    <t>รองศาสตราจารย์ ดร.ณัฐดนัย ลิขิตตระการ</t>
  </si>
  <si>
    <t>นายจักรพงษ์ สุภาวรรณ์</t>
  </si>
  <si>
    <t> กฏ452 </t>
  </si>
  <si>
    <t>การควบคุมแมลงศัตรูพืชโดยชีววิธี</t>
  </si>
  <si>
    <t> กฏ453 </t>
  </si>
  <si>
    <t>การอารักขาพืชประยุกต์</t>
  </si>
  <si>
    <t>อาจารย์ ดร.ฉัตรสุดา เผือกใจแผ้ว</t>
  </si>
  <si>
    <t>57 </t>
  </si>
  <si>
    <t>55 </t>
  </si>
  <si>
    <t>( สำหรับนักศึกษาสาขาวิชาการส่งเสริมและสื่อสารการเกษตร (ภาคพิเศษ))</t>
  </si>
  <si>
    <t>19 </t>
  </si>
  <si>
    <t> กฏ472 </t>
  </si>
  <si>
    <t>แมลงกินได้</t>
  </si>
  <si>
    <t> ดป300 </t>
  </si>
  <si>
    <t>หลักปฐพีศาสตร์</t>
  </si>
  <si>
    <t>29 </t>
  </si>
  <si>
    <t>28 </t>
  </si>
  <si>
    <t>17 </t>
  </si>
  <si>
    <t>34 </t>
  </si>
  <si>
    <t> ดป422 </t>
  </si>
  <si>
    <t>ความอุดมสมบูรณ์ของดิน</t>
  </si>
  <si>
    <t> ดป423 </t>
  </si>
  <si>
    <t>การใช้ปุ๋ยเพื่อการเกษตรที่ยั่งยืนและสิ่งแวดล้อม</t>
  </si>
  <si>
    <t> ดป431 </t>
  </si>
  <si>
    <t>เคมีดินเบื้องต้น</t>
  </si>
  <si>
    <t> ดป434 </t>
  </si>
  <si>
    <t>ดินป่าไม้</t>
  </si>
  <si>
    <t> ดป448 </t>
  </si>
  <si>
    <t>สารสนเทศอุตุนิยมวิทยาเกษตร</t>
  </si>
  <si>
    <t> ดป451 </t>
  </si>
  <si>
    <t>จุลชีววิทยาของดิน</t>
  </si>
  <si>
    <t> ดป475 </t>
  </si>
  <si>
    <t>การอนุรักษ์ดินและน้ำเบื้องต้น</t>
  </si>
  <si>
    <t> ดป488 </t>
  </si>
  <si>
    <t>ระบบการปลูกพืชไร้ดิน</t>
  </si>
  <si>
    <t>39 </t>
  </si>
  <si>
    <t> ดป491 </t>
  </si>
  <si>
    <t>สัมมนา</t>
  </si>
  <si>
    <t> ดป498 </t>
  </si>
  <si>
    <t>ปัญหาพิเศษ</t>
  </si>
  <si>
    <t> 3 (0-9-0)</t>
  </si>
  <si>
    <t> ผษ101 </t>
  </si>
  <si>
    <t>60 </t>
  </si>
  <si>
    <t>54 </t>
  </si>
  <si>
    <t>71 </t>
  </si>
  <si>
    <t>41 </t>
  </si>
  <si>
    <t> ผษ497 </t>
  </si>
  <si>
    <t>สหกิจศึกษา</t>
  </si>
  <si>
    <t>อาจารย์ ดร.นภารัศม์ เวชสิทธิ์นิรภัย</t>
  </si>
  <si>
    <t> 9 (0-270-0)</t>
  </si>
  <si>
    <t>49 </t>
  </si>
  <si>
    <t> ผษ498 </t>
  </si>
  <si>
    <t>การเรียนรู้อิสระ</t>
  </si>
  <si>
    <t>ผู้ช่วยศาสตราจารย์ ดร.นพพร บุญปลอด</t>
  </si>
  <si>
    <t>( สำหรับนักศึกษาสาขาพืชสวนประดับเท่านั้น)</t>
  </si>
  <si>
    <t>อาจารย์ ดร.ธิดารัตน์ ศิริบูรณ์</t>
  </si>
  <si>
    <t>( สำหรับนักศึกษาสาขาไม้ผลเท่านั้น)</t>
  </si>
  <si>
    <t>ผู้ช่วยศาสตราจารย์ ดร.สุรีย์วัลย์ เมฆกมล</t>
  </si>
  <si>
    <t> ผษ499 </t>
  </si>
  <si>
    <t>การศึกษา หรือ ฝึกงาน หรือ ฝึกอบรมต่างประเทศ</t>
  </si>
  <si>
    <t>( สำหรับนักศึกษาสาขาปฐพีศาสตร์)</t>
  </si>
  <si>
    <t>ผู้ช่วยศาสตราจารย์ ดร.วิชญ์ภาส สังพาลี</t>
  </si>
  <si>
    <t>16 </t>
  </si>
  <si>
    <t> พร250 </t>
  </si>
  <si>
    <t>หลักพืชกรรม</t>
  </si>
  <si>
    <t>56 </t>
  </si>
  <si>
    <t>( ภาคสมทบ - สาขาการส่งเสริมและสื่อสารเกษตร)</t>
  </si>
  <si>
    <t>ผู้ช่วยศาสตราจารย์ ดร.จักรพงษ์ กางโสภา</t>
  </si>
  <si>
    <t>65 </t>
  </si>
  <si>
    <t> พร351 </t>
  </si>
  <si>
    <t>พืชไร่เศรษฐกิจ</t>
  </si>
  <si>
    <t>( -)</t>
  </si>
  <si>
    <t>64 </t>
  </si>
  <si>
    <t>26 </t>
  </si>
  <si>
    <t> พร352 </t>
  </si>
  <si>
    <t>การจัดการดินและน้ำเพื่อการผลิตพืชไร่</t>
  </si>
  <si>
    <t>66 </t>
  </si>
  <si>
    <t> พร391 </t>
  </si>
  <si>
    <t>การปฏิบัติงานฟาร์มพืชไร่ 4</t>
  </si>
  <si>
    <t>40 </t>
  </si>
  <si>
    <t> พร410 </t>
  </si>
  <si>
    <t>การปรับปรุงพันธุ์พืช</t>
  </si>
  <si>
    <t>ผู้ช่วยศาสตราจารย์ ดร.ปัทมา หาญนอก</t>
  </si>
  <si>
    <t>อาจารย์ ดร.จุฑามาศ อาจนาเสียว</t>
  </si>
  <si>
    <t>ผู้ช่วยศาสตราจารย์ ดร.รัชนี พุทธา</t>
  </si>
  <si>
    <t>เทคนิคการปรับปรุงพันธุ์พืช</t>
  </si>
  <si>
    <t>33 </t>
  </si>
  <si>
    <t> พร421 </t>
  </si>
  <si>
    <t>เทคโนโลยีชีวภาพทางพืช</t>
  </si>
  <si>
    <t> พร430 </t>
  </si>
  <si>
    <t>เทคนิคการวางแผนการทดลองและการวิเคราะห์</t>
  </si>
  <si>
    <t>43 </t>
  </si>
  <si>
    <t> พร440 </t>
  </si>
  <si>
    <t>เทคนิคเกี่ยวกับเมล็ดพันธุ์</t>
  </si>
  <si>
    <t>อาจารย์ภรนาลินท์ สิงหบำรุง</t>
  </si>
  <si>
    <t>30 </t>
  </si>
  <si>
    <t>31 </t>
  </si>
  <si>
    <t> พร441 </t>
  </si>
  <si>
    <t>การผลิตเมล็ดพันธุ์</t>
  </si>
  <si>
    <t> พร450 </t>
  </si>
  <si>
    <t>กระบวนการผลิตข้าว</t>
  </si>
  <si>
    <t> พร452 </t>
  </si>
  <si>
    <t>วนเกษตร</t>
  </si>
  <si>
    <t>53 </t>
  </si>
  <si>
    <t> พร455 </t>
  </si>
  <si>
    <t>ระบบการเกษตร</t>
  </si>
  <si>
    <t>37 </t>
  </si>
  <si>
    <t> พร471 </t>
  </si>
  <si>
    <t>กระบวนการหลังการเก็บเกี่ยวพืชไร่</t>
  </si>
  <si>
    <t>การฝึกงาน</t>
  </si>
  <si>
    <t> 3 (0-270-0)</t>
  </si>
  <si>
    <t> พร498 </t>
  </si>
  <si>
    <t> พร499 </t>
  </si>
  <si>
    <t>61 </t>
  </si>
  <si>
    <t> พส200 </t>
  </si>
  <si>
    <t>หลักการขยายพันธุ์พืช</t>
  </si>
  <si>
    <t>80 </t>
  </si>
  <si>
    <t>46 </t>
  </si>
  <si>
    <t>หลักการพืชสวน</t>
  </si>
  <si>
    <t>70 </t>
  </si>
  <si>
    <t>47 </t>
  </si>
  <si>
    <t>23 </t>
  </si>
  <si>
    <t>การปฏิบัติงานฟาร์มพืชสวน 1</t>
  </si>
  <si>
    <t>อาจารย์ ดร.ธนะภูมิ เหล่าจันตา</t>
  </si>
  <si>
    <t>( เฉพาะนักศึกษาสาขาพืชผัก)</t>
  </si>
  <si>
    <t>นายปรีชา รัตนัง</t>
  </si>
  <si>
    <t>75 </t>
  </si>
  <si>
    <t>95 </t>
  </si>
  <si>
    <t> พส300 </t>
  </si>
  <si>
    <t>วัสดุพืชพรรณและการจำแนกไม้ดอกไม้ประดับ</t>
  </si>
  <si>
    <t> พส301 </t>
  </si>
  <si>
    <t>หลักการผลิตผัก</t>
  </si>
  <si>
    <t> พส302 </t>
  </si>
  <si>
    <t>ไม้ผลเบื้องต้น</t>
  </si>
  <si>
    <t> พส330 </t>
  </si>
  <si>
    <t>สรีรวิทยาพืชสวน</t>
  </si>
  <si>
    <t> พส350 </t>
  </si>
  <si>
    <t>เทคโนโลยีการขยายพันธุ์ไม้ผล</t>
  </si>
  <si>
    <t> พส351 </t>
  </si>
  <si>
    <t>เทคโนโลยีชีวภาพพืชสวน</t>
  </si>
  <si>
    <t> พส360 </t>
  </si>
  <si>
    <t>การออกแบบจัดสวน</t>
  </si>
  <si>
    <t> พส393 </t>
  </si>
  <si>
    <t>การปฏิบัติงานฟาร์มพืชสวน 3</t>
  </si>
  <si>
    <t>90 </t>
  </si>
  <si>
    <t> พส413 </t>
  </si>
  <si>
    <t>การผลิตเห็ด</t>
  </si>
  <si>
    <t>67 </t>
  </si>
  <si>
    <t> พส415 </t>
  </si>
  <si>
    <t>ไม้ผลเขตร้อน</t>
  </si>
  <si>
    <t>72 </t>
  </si>
  <si>
    <t> พส420 </t>
  </si>
  <si>
    <t>การปรับปรุงพันธุ์พืชสวน</t>
  </si>
  <si>
    <t>( สาขาพืชสวน)</t>
  </si>
  <si>
    <t>( สาขาพืชผัก)</t>
  </si>
  <si>
    <t> พส421 </t>
  </si>
  <si>
    <t>การผลิตเมล็ดพันธุ์ผัก</t>
  </si>
  <si>
    <t> พส423 </t>
  </si>
  <si>
    <t>เทคโนโลยีเมล็ดพันธุ์พืชสวน</t>
  </si>
  <si>
    <t> พส424 </t>
  </si>
  <si>
    <t>เทคนิคการผสมพันธุ์ผัก</t>
  </si>
  <si>
    <t> พส426 </t>
  </si>
  <si>
    <t>พืชผักเศรษฐกิจ</t>
  </si>
  <si>
    <t> พส430 </t>
  </si>
  <si>
    <t>สรีรวิทยาหลังการเก็บเกี่ยวพืชสวน</t>
  </si>
  <si>
    <t> พส440 </t>
  </si>
  <si>
    <t>การควบคุมสิ่งแวดล้อมในพืชสวน</t>
  </si>
  <si>
    <t> พส444 </t>
  </si>
  <si>
    <t>การจัดการฟาร์มผัก</t>
  </si>
  <si>
    <t> พส446 </t>
  </si>
  <si>
    <t>การจัดการทางพืชสวนในกระแสโลกาภิวัตน์</t>
  </si>
  <si>
    <t> พส454 </t>
  </si>
  <si>
    <t>ไม้ผลอุตสาหกรรม 1</t>
  </si>
  <si>
    <t> พส457 </t>
  </si>
  <si>
    <t>เทคนิคการวางแผนทดลองและการวิจัยทางพืชสวน</t>
  </si>
  <si>
    <t> พส466 </t>
  </si>
  <si>
    <t>ผักสวนครัว</t>
  </si>
  <si>
    <t> พส472 </t>
  </si>
  <si>
    <t>ระบบการผลิตและการสร้างสวนไม้ผล</t>
  </si>
  <si>
    <t> พส474 </t>
  </si>
  <si>
    <t>การผลิตพืชสวนที่ดีและเหมาะสม</t>
  </si>
  <si>
    <t>32 </t>
  </si>
  <si>
    <t>48 </t>
  </si>
  <si>
    <t> พส497 </t>
  </si>
  <si>
    <t> พส498 </t>
  </si>
  <si>
    <t> 3 (0-0-0)</t>
  </si>
  <si>
    <t> พส499 </t>
  </si>
  <si>
    <t> 1 (1-0-2)</t>
  </si>
  <si>
    <t> รพ300 </t>
  </si>
  <si>
    <t>โรคพืชเบื้องต้น</t>
  </si>
  <si>
    <t>ผู้ช่วยศาสตราจารย์ ดร.พิภัทร เจียมพิริยะกุล</t>
  </si>
  <si>
    <t> รพ301 </t>
  </si>
  <si>
    <t>โรคพืชทั่วไป</t>
  </si>
  <si>
    <t> รพ403 </t>
  </si>
  <si>
    <t>ไวรัสวิทยาเบื้องต้นของพืช</t>
  </si>
  <si>
    <t> รพ411 </t>
  </si>
  <si>
    <t>โรคพืชที่เกิดจากเชื้อรา</t>
  </si>
  <si>
    <t> รพ450 </t>
  </si>
  <si>
    <t>หลักการควบคุมโรคพืช</t>
  </si>
  <si>
    <t> รพ470 </t>
  </si>
  <si>
    <t>การวินิจฉัยโรคพืช</t>
  </si>
  <si>
    <t> วพ300 </t>
  </si>
  <si>
    <t>วัชพืชเบื้องต้น</t>
  </si>
  <si>
    <t>ผู้ช่วยศาสตราจารย์ ดร.เจนจิรา หม่องอ้น</t>
  </si>
  <si>
    <t>36 </t>
  </si>
  <si>
    <t> วพ320 </t>
  </si>
  <si>
    <t>วัชพืชสำคัญทางเศรษฐกิจ</t>
  </si>
  <si>
    <t> วพ360 </t>
  </si>
  <si>
    <t>วัชพืชและการควบคุม</t>
  </si>
  <si>
    <t> วพ363 </t>
  </si>
  <si>
    <t>วัชพืชน้ำ</t>
  </si>
  <si>
    <t> วพ440 </t>
  </si>
  <si>
    <t>สารกำจัดวัชพืช</t>
  </si>
  <si>
    <t> วพ450 </t>
  </si>
  <si>
    <t>หลักการควบคุมวัชพืช</t>
  </si>
  <si>
    <t>หลักการผลิตพืชสมุนไพร</t>
  </si>
  <si>
    <t>( สำหรับนศ.สาขาวิทยาการสมุนไพร)</t>
  </si>
  <si>
    <t> วส312 </t>
  </si>
  <si>
    <t>สรีรวิทยาพืชสมุนไพร</t>
  </si>
  <si>
    <t>อาจารย์ ดร.เทิดศักดิ์ โทณลักษณ์</t>
  </si>
  <si>
    <t> วส321 </t>
  </si>
  <si>
    <t>พืชสมุนไพรวิเคราะห์</t>
  </si>
  <si>
    <t>ดร.นรินทร์ ท้าวแก่นจันทร์</t>
  </si>
  <si>
    <t> วส341 </t>
  </si>
  <si>
    <t>หลักแพทย์แผนไทยและสมุนไพร</t>
  </si>
  <si>
    <t>อาจารย์วินัย แสงแก้ว</t>
  </si>
  <si>
    <t> วส411 </t>
  </si>
  <si>
    <t>การเพาะเลี้ยงเนื้อเยื่อพืชสมุนไพร</t>
  </si>
  <si>
    <t> วส431 </t>
  </si>
  <si>
    <t>เทคโนโลยีการผลิตวัตถุดิบและการแปรรูปสมุนไพร</t>
  </si>
  <si>
    <t>ผู้ช่วยศาสตราจารย์ ดร.ฉันทนา ซูแสวงทรัพย์</t>
  </si>
  <si>
    <t> วส432 </t>
  </si>
  <si>
    <t>ระบบมาตรฐานในการผลิต และการควบคุมตรวจสอบคุณภาพสมุนไพร</t>
  </si>
  <si>
    <t> วส462 </t>
  </si>
  <si>
    <t>วิทยาการเมล็ดพันธุ์พืชสมุนไพร</t>
  </si>
  <si>
    <t> วส463 </t>
  </si>
  <si>
    <t>หลักการส่งเสริมพืชสมุนไพรในชุมชน</t>
  </si>
  <si>
    <t> วส497 </t>
  </si>
  <si>
    <t> 1 (1-0-1)</t>
  </si>
  <si>
    <t> วส498 </t>
  </si>
  <si>
    <t> สก301 </t>
  </si>
  <si>
    <t>หลักการส่งเสริมการเกษตร</t>
  </si>
  <si>
    <t>( สาขาวิชาการส่งเสริมและสื่อสารเกษต 4 ปี ชั้นปีที่ 2)</t>
  </si>
  <si>
    <t>( สาขาวิชาการส่งเสริมและสื่อสารเกษต 2 ปี ชั้นปีที่ 1)</t>
  </si>
  <si>
    <t>59 </t>
  </si>
  <si>
    <t> สก304 </t>
  </si>
  <si>
    <t>วิสาหกิจชุมชนในงานส่งเสริมการเกษตร</t>
  </si>
  <si>
    <t>( สาขาวิชาการส่งเสริมและสื่อสารเกษต 4 ปี ชั้นปีที่ 3)</t>
  </si>
  <si>
    <t> สก311 </t>
  </si>
  <si>
    <t>หลักการสื่อสารเกษตรในยุคดิจิทัล</t>
  </si>
  <si>
    <t>รองศาสตราจารย์ ว่าที่ร้อยตรี ดร.นคเรศ รังควัต</t>
  </si>
  <si>
    <t>ผู้ช่วยศาสตราจารย์ ดร.ปิยะ พละปัญญา</t>
  </si>
  <si>
    <t> สก316 </t>
  </si>
  <si>
    <t>การศึกษาชุมชนเพื่องานส่งเสริมการเกษตร</t>
  </si>
  <si>
    <t>( สาขาวิชาการส่งเสริมและสื่อสารเกษต 2 ปี ชั้นปีที่ 2)</t>
  </si>
  <si>
    <t> สก320 </t>
  </si>
  <si>
    <t>การวิเคราะห์ข้อมูลทางการส่งเสริมและสื่อสารเกษตร</t>
  </si>
  <si>
    <t> สก322 </t>
  </si>
  <si>
    <t>การจัดการธุรกิจเกษตรสมัยใหม่</t>
  </si>
  <si>
    <t>รองศาสตราจารย์ ดร.จักรพงษ์ พวงงามชื่น</t>
  </si>
  <si>
    <t> สก351 </t>
  </si>
  <si>
    <t>การพัฒนาชุมชนและสังคมเกษตร</t>
  </si>
  <si>
    <t> สก415 </t>
  </si>
  <si>
    <t>การสื่อสารเพื่อชุมชน</t>
  </si>
  <si>
    <t> สก452 </t>
  </si>
  <si>
    <t>การวางแผนและประเมินผลโครงการส่งเสริมการเกษตร</t>
  </si>
  <si>
    <t> สก499 </t>
  </si>
  <si>
    <t> อพ453 </t>
  </si>
  <si>
    <t>อารักขาพืชประยุกต์</t>
  </si>
  <si>
    <t> อพ499 </t>
  </si>
  <si>
    <t>( สำหรับนักศึกษาชั้นปีที่ 4 กลุ่มวิชาเอกเลือกกีฏวิทยา)</t>
  </si>
  <si>
    <t>( สำหรับนักศึกษาชั้นปีที่ 4 กลุ่มวิชาเอกเลือกโรคพืชวิทยา)</t>
  </si>
  <si>
    <t>( สำหรับนักศึกษาชั้นปีที่ 4 กลุ่มวิชาเอกเลือกวัชพืชวิทยา)</t>
  </si>
  <si>
    <t>ลำดับ</t>
  </si>
  <si>
    <t>ชื่อรายวิขา / อาจารย์ผู้สอน</t>
  </si>
  <si>
    <t>หน่วยกิต</t>
  </si>
  <si>
    <t>สถานะ</t>
  </si>
  <si>
    <t>หมายเหตุ</t>
  </si>
  <si>
    <r>
      <t>TH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ศูนย์กีฬา</t>
    </r>
  </si>
  <si>
    <r>
      <t>WE</t>
    </r>
    <r>
      <rPr>
        <sz val="16"/>
        <color rgb="FF808080"/>
        <rFont val="TH SarabunPSK"/>
        <family val="2"/>
      </rPr>
      <t>17:00-20:00 </t>
    </r>
    <r>
      <rPr>
        <u/>
        <sz val="16"/>
        <color rgb="FF808080"/>
        <rFont val="TH SarabunPSK"/>
        <family val="2"/>
      </rPr>
      <t>PT420</t>
    </r>
  </si>
  <si>
    <r>
      <t>TU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SE 113</t>
    </r>
  </si>
  <si>
    <r>
      <t>WE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LAB SE 401</t>
    </r>
  </si>
  <si>
    <r>
      <t>WE</t>
    </r>
    <r>
      <rPr>
        <sz val="16"/>
        <color rgb="FF808080"/>
        <rFont val="TH SarabunPSK"/>
        <family val="2"/>
      </rPr>
      <t>17:00-20:00 </t>
    </r>
    <r>
      <rPr>
        <u/>
        <sz val="16"/>
        <color rgb="FF808080"/>
        <rFont val="TH SarabunPSK"/>
        <family val="2"/>
      </rPr>
      <t>PT106</t>
    </r>
  </si>
  <si>
    <r>
      <t>TU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KJ 12</t>
    </r>
  </si>
  <si>
    <r>
      <t>TU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PT106</t>
    </r>
  </si>
  <si>
    <r>
      <t>SU</t>
    </r>
    <r>
      <rPr>
        <sz val="16"/>
        <color rgb="FF808080"/>
        <rFont val="TH SarabunPSK"/>
        <family val="2"/>
      </rPr>
      <t>07:00-09:00 </t>
    </r>
    <r>
      <rPr>
        <u/>
        <sz val="16"/>
        <color rgb="FF808080"/>
        <rFont val="TH SarabunPSK"/>
        <family val="2"/>
      </rPr>
      <t>PT412</t>
    </r>
  </si>
  <si>
    <r>
      <t>SU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KJ 12</t>
    </r>
  </si>
  <si>
    <r>
      <t>TU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LAB SE 304/1</t>
    </r>
  </si>
  <si>
    <r>
      <t>MO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LAB SE 304/1</t>
    </r>
  </si>
  <si>
    <r>
      <t>TU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LAB SE 304/1</t>
    </r>
  </si>
  <si>
    <r>
      <t>TU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ฟาร์มพืชไร่</t>
    </r>
  </si>
  <si>
    <r>
      <t>MO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PT209</t>
    </r>
  </si>
  <si>
    <r>
      <t>SA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PT209</t>
    </r>
  </si>
  <si>
    <r>
      <t>SA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PT209</t>
    </r>
  </si>
  <si>
    <r>
      <t>FR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ฟาร์มพืชไร่</t>
    </r>
  </si>
  <si>
    <r>
      <t>TU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PT106</t>
    </r>
  </si>
  <si>
    <r>
      <t>FR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PT106</t>
    </r>
  </si>
  <si>
    <r>
      <t>FR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PT212A</t>
    </r>
  </si>
  <si>
    <r>
      <t>TU</t>
    </r>
    <r>
      <rPr>
        <sz val="16"/>
        <color rgb="FF808080"/>
        <rFont val="TH SarabunPSK"/>
        <family val="2"/>
      </rPr>
      <t>18:00-19:30 </t>
    </r>
    <r>
      <rPr>
        <u/>
        <sz val="16"/>
        <color rgb="FF808080"/>
        <rFont val="TH SarabunPSK"/>
        <family val="2"/>
      </rPr>
      <t>PT209</t>
    </r>
  </si>
  <si>
    <r>
      <t>MO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PT212A</t>
    </r>
  </si>
  <si>
    <r>
      <t>TH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PT212A</t>
    </r>
  </si>
  <si>
    <r>
      <t>TU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PT212A</t>
    </r>
  </si>
  <si>
    <r>
      <t>TH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PT212A</t>
    </r>
  </si>
  <si>
    <r>
      <t>TU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PT210</t>
    </r>
  </si>
  <si>
    <r>
      <t>TU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PT209</t>
    </r>
  </si>
  <si>
    <r>
      <t>WE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PT209</t>
    </r>
  </si>
  <si>
    <r>
      <t>SA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ไม้ผลบ้านโปง</t>
    </r>
  </si>
  <si>
    <r>
      <t>MO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PT106</t>
    </r>
  </si>
  <si>
    <r>
      <t>TH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ปฏิบัติการพืชสวน</t>
    </r>
  </si>
  <si>
    <r>
      <t>MO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ปฏิบัติการพืชสวน</t>
    </r>
  </si>
  <si>
    <r>
      <t>TU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Lab.ไม้ผล</t>
    </r>
  </si>
  <si>
    <r>
      <t>MO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Lab.ไม้ผล</t>
    </r>
  </si>
  <si>
    <r>
      <t>WE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Lab.ไม้ผล</t>
    </r>
  </si>
  <si>
    <r>
      <t>WE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Lec.ไม้ผล</t>
    </r>
  </si>
  <si>
    <r>
      <t>FR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สาขาไม้ผล</t>
    </r>
  </si>
  <si>
    <r>
      <t>SA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ไม้ผลบ้านโปง</t>
    </r>
  </si>
  <si>
    <r>
      <t>SA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ไม้ผลบ้านโปง</t>
    </r>
  </si>
  <si>
    <r>
      <t>MO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PT106</t>
    </r>
  </si>
  <si>
    <r>
      <t>TU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LAB.พืชผัก</t>
    </r>
  </si>
  <si>
    <r>
      <t>TH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LAB.พืชผัก</t>
    </r>
  </si>
  <si>
    <r>
      <t>FR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PT302</t>
    </r>
  </si>
  <si>
    <r>
      <t>TU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PT302</t>
    </r>
  </si>
  <si>
    <r>
      <t>TH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PT302</t>
    </r>
  </si>
  <si>
    <r>
      <t>FR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LAB.พืชผัก</t>
    </r>
  </si>
  <si>
    <r>
      <t>TH</t>
    </r>
    <r>
      <rPr>
        <sz val="16"/>
        <color rgb="FF808080"/>
        <rFont val="TH SarabunPSK"/>
        <family val="2"/>
      </rPr>
      <t>11:00-12:00 </t>
    </r>
    <r>
      <rPr>
        <u/>
        <sz val="16"/>
        <color rgb="FF808080"/>
        <rFont val="TH SarabunPSK"/>
        <family val="2"/>
      </rPr>
      <t>PT106</t>
    </r>
  </si>
  <si>
    <r>
      <t>TH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ปฏิบัติการพืชสวน</t>
    </r>
  </si>
  <si>
    <r>
      <t>MO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PT106</t>
    </r>
  </si>
  <si>
    <r>
      <t>SA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LAB.พืชผัก</t>
    </r>
  </si>
  <si>
    <r>
      <t>TU</t>
    </r>
    <r>
      <rPr>
        <sz val="16"/>
        <color rgb="FF808080"/>
        <rFont val="TH SarabunPSK"/>
        <family val="2"/>
      </rPr>
      <t>18:00-20:00 </t>
    </r>
    <r>
      <rPr>
        <u/>
        <sz val="16"/>
        <color rgb="FF808080"/>
        <rFont val="TH SarabunPSK"/>
        <family val="2"/>
      </rPr>
      <t>Lec.ไม้ผล</t>
    </r>
  </si>
  <si>
    <r>
      <t>MO</t>
    </r>
    <r>
      <rPr>
        <sz val="16"/>
        <color rgb="FF808080"/>
        <rFont val="TH SarabunPSK"/>
        <family val="2"/>
      </rPr>
      <t>19:00-22:00 </t>
    </r>
    <r>
      <rPr>
        <u/>
        <sz val="16"/>
        <color rgb="FF808080"/>
        <rFont val="TH SarabunPSK"/>
        <family val="2"/>
      </rPr>
      <t>Lab.ไม้ผล</t>
    </r>
  </si>
  <si>
    <r>
      <t>MO</t>
    </r>
    <r>
      <rPr>
        <sz val="16"/>
        <color rgb="FF808080"/>
        <rFont val="TH SarabunPSK"/>
        <family val="2"/>
      </rPr>
      <t>17:00-19:00 </t>
    </r>
    <r>
      <rPr>
        <u/>
        <sz val="16"/>
        <color rgb="FF808080"/>
        <rFont val="TH SarabunPSK"/>
        <family val="2"/>
      </rPr>
      <t>Lec.ไม้ผล</t>
    </r>
  </si>
  <si>
    <r>
      <t>TH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Lec.ไม้ผล</t>
    </r>
  </si>
  <si>
    <r>
      <t>TU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PT401</t>
    </r>
  </si>
  <si>
    <r>
      <t>FR</t>
    </r>
    <r>
      <rPr>
        <sz val="16"/>
        <color rgb="FF808080"/>
        <rFont val="TH SarabunPSK"/>
        <family val="2"/>
      </rPr>
      <t>11:00-12:30 </t>
    </r>
    <r>
      <rPr>
        <u/>
        <sz val="16"/>
        <color rgb="FF808080"/>
        <rFont val="TH SarabunPSK"/>
        <family val="2"/>
      </rPr>
      <t>PT412</t>
    </r>
  </si>
  <si>
    <r>
      <t>TU</t>
    </r>
    <r>
      <rPr>
        <sz val="16"/>
        <color rgb="FF808080"/>
        <rFont val="TH SarabunPSK"/>
        <family val="2"/>
      </rPr>
      <t>11:00-12:30 </t>
    </r>
    <r>
      <rPr>
        <u/>
        <sz val="16"/>
        <color rgb="FF808080"/>
        <rFont val="TH SarabunPSK"/>
        <family val="2"/>
      </rPr>
      <t>PT412</t>
    </r>
  </si>
  <si>
    <r>
      <t>WE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PT401</t>
    </r>
  </si>
  <si>
    <r>
      <t>TH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PT412</t>
    </r>
  </si>
  <si>
    <r>
      <t>SA</t>
    </r>
    <r>
      <rPr>
        <sz val="16"/>
        <color rgb="FF808080"/>
        <rFont val="TH SarabunPSK"/>
        <family val="2"/>
      </rPr>
      <t>07:00-09:00 </t>
    </r>
    <r>
      <rPr>
        <u/>
        <sz val="16"/>
        <color rgb="FF808080"/>
        <rFont val="TH SarabunPSK"/>
        <family val="2"/>
      </rPr>
      <t>PT412</t>
    </r>
  </si>
  <si>
    <r>
      <t>SA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KJ 11</t>
    </r>
  </si>
  <si>
    <r>
      <t>MO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PT412</t>
    </r>
  </si>
  <si>
    <r>
      <t>TH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PT412</t>
    </r>
  </si>
  <si>
    <r>
      <t>TH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PT412</t>
    </r>
  </si>
  <si>
    <r>
      <t>TU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PT420</t>
    </r>
  </si>
  <si>
    <r>
      <t>MO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PT412</t>
    </r>
  </si>
  <si>
    <r>
      <t>SA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PT420</t>
    </r>
  </si>
  <si>
    <r>
      <t>SA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PT420</t>
    </r>
  </si>
  <si>
    <r>
      <t>MO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PT412</t>
    </r>
  </si>
  <si>
    <r>
      <t>MO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PT412</t>
    </r>
  </si>
  <si>
    <r>
      <t>MO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PT420</t>
    </r>
  </si>
  <si>
    <r>
      <t>MO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PT105</t>
    </r>
  </si>
  <si>
    <r>
      <t>TU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PT105</t>
    </r>
  </si>
  <si>
    <r>
      <t>TU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PT212B</t>
    </r>
  </si>
  <si>
    <r>
      <t>FR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PT212B</t>
    </r>
  </si>
  <si>
    <r>
      <t>SA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PT105</t>
    </r>
  </si>
  <si>
    <r>
      <t>SA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PT105</t>
    </r>
  </si>
  <si>
    <r>
      <t>WE</t>
    </r>
    <r>
      <rPr>
        <sz val="16"/>
        <color rgb="FF808080"/>
        <rFont val="TH SarabunPSK"/>
        <family val="2"/>
      </rPr>
      <t>13:00-14:00 </t>
    </r>
    <r>
      <rPr>
        <u/>
        <sz val="16"/>
        <color rgb="FF808080"/>
        <rFont val="TH SarabunPSK"/>
        <family val="2"/>
      </rPr>
      <t>PT105</t>
    </r>
  </si>
  <si>
    <r>
      <t>WE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เอื้องกุหลาบน่าน</t>
    </r>
  </si>
  <si>
    <r>
      <t>WE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เอื้องกุหลาบน่าน</t>
    </r>
  </si>
  <si>
    <r>
      <t>WE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เอื้องมัจฉานุ</t>
    </r>
  </si>
  <si>
    <r>
      <t>WE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เอื้องมัจฉานุ</t>
    </r>
  </si>
  <si>
    <r>
      <t>SU</t>
    </r>
    <r>
      <rPr>
        <sz val="16"/>
        <color rgb="FF808080"/>
        <rFont val="TH SarabunPSK"/>
        <family val="2"/>
      </rPr>
      <t>17:00-19:00 </t>
    </r>
    <r>
      <rPr>
        <u/>
        <sz val="16"/>
        <color rgb="FF808080"/>
        <rFont val="TH SarabunPSK"/>
        <family val="2"/>
      </rPr>
      <t>เอื้องกุหลาบน่าน</t>
    </r>
  </si>
  <si>
    <r>
      <t>SU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เอื้องกุหลาบน่าน</t>
    </r>
  </si>
  <si>
    <r>
      <t>TU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เอื้องมัจฉานุ</t>
    </r>
  </si>
  <si>
    <r>
      <t>TU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เอื้องมัจฉานุ</t>
    </r>
  </si>
  <si>
    <r>
      <t>WE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เหลืองโคราช</t>
    </r>
  </si>
  <si>
    <r>
      <t>MO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เหลืองโคราช</t>
    </r>
  </si>
  <si>
    <r>
      <t>FR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เอื้องกุหลาบน่าน</t>
    </r>
  </si>
  <si>
    <r>
      <t>FR</t>
    </r>
    <r>
      <rPr>
        <sz val="16"/>
        <color rgb="FF808080"/>
        <rFont val="TH SarabunPSK"/>
        <family val="2"/>
      </rPr>
      <t>07:00-09:00 </t>
    </r>
    <r>
      <rPr>
        <u/>
        <sz val="16"/>
        <color rgb="FF808080"/>
        <rFont val="TH SarabunPSK"/>
        <family val="2"/>
      </rPr>
      <t>เอื้องกุหลาบน่าน</t>
    </r>
  </si>
  <si>
    <r>
      <t>MO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เอื้องกุหลาบน่าน</t>
    </r>
  </si>
  <si>
    <r>
      <t>MO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เอื้องกุหลาบน่าน</t>
    </r>
  </si>
  <si>
    <r>
      <t>SA</t>
    </r>
    <r>
      <rPr>
        <sz val="16"/>
        <color rgb="FF808080"/>
        <rFont val="TH SarabunPSK"/>
        <family val="2"/>
      </rPr>
      <t>18:00-20:00 </t>
    </r>
    <r>
      <rPr>
        <u/>
        <sz val="16"/>
        <color rgb="FF808080"/>
        <rFont val="TH SarabunPSK"/>
        <family val="2"/>
      </rPr>
      <t>กุหลาบอินทจักร</t>
    </r>
  </si>
  <si>
    <r>
      <t>SU</t>
    </r>
    <r>
      <rPr>
        <sz val="16"/>
        <color rgb="FF808080"/>
        <rFont val="TH SarabunPSK"/>
        <family val="2"/>
      </rPr>
      <t>19:00-21:00 </t>
    </r>
    <r>
      <rPr>
        <u/>
        <sz val="16"/>
        <color rgb="FF808080"/>
        <rFont val="TH SarabunPSK"/>
        <family val="2"/>
      </rPr>
      <t>กุหลาบอินทจักร</t>
    </r>
  </si>
  <si>
    <r>
      <t>SU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เอื้องกุหลาบน่าน</t>
    </r>
  </si>
  <si>
    <r>
      <t>WE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KJ 12</t>
    </r>
  </si>
  <si>
    <r>
      <t>TH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KJ 12</t>
    </r>
  </si>
  <si>
    <t>วัน/เวลา/ห้องเรียน</t>
  </si>
  <si>
    <t>ร้อยละ</t>
  </si>
  <si>
    <t>1. คณะผลิตกรรมการเกษตร</t>
  </si>
  <si>
    <t>ว่าที่ร้อยตรีสมบูรณ์ ระดม</t>
  </si>
  <si>
    <t>ผู้ช่วยศาสตราจารย์ ดร.จำเนียร ยศราช</t>
  </si>
  <si>
    <t>นายสันต์ชัย มุกดา</t>
  </si>
  <si>
    <t>นายครรชิต ชมภูพันธ์</t>
  </si>
  <si>
    <t>นายสัมพันธ์ ตาติวงค์</t>
  </si>
  <si>
    <t>อาจารย์ ดร.อำพล สอนสระเกษ</t>
  </si>
  <si>
    <t>522 </t>
  </si>
  <si>
    <t>520 </t>
  </si>
  <si>
    <t>360 </t>
  </si>
  <si>
    <t>357 </t>
  </si>
  <si>
    <t>549 </t>
  </si>
  <si>
    <t>497 </t>
  </si>
  <si>
    <t>52 </t>
  </si>
  <si>
    <t>351 </t>
  </si>
  <si>
    <t>347 </t>
  </si>
  <si>
    <t>562 </t>
  </si>
  <si>
    <t>555 </t>
  </si>
  <si>
    <t>329 </t>
  </si>
  <si>
    <t>323 </t>
  </si>
  <si>
    <t> 10100405 </t>
  </si>
  <si>
    <t>การเพาะเลี้ยงชันโรง</t>
  </si>
  <si>
    <t> 10100406 </t>
  </si>
  <si>
    <t>การปลูกหม่อน - เลี้ยงไหม</t>
  </si>
  <si>
    <t>( สำหรับนักศึกษาทุกชั้นปีที่มีความสนใจ)</t>
  </si>
  <si>
    <t>รองศาสตราจารย์ขยัน สุวรรณ</t>
  </si>
  <si>
    <t>250 </t>
  </si>
  <si>
    <t>244 </t>
  </si>
  <si>
    <t>63 </t>
  </si>
  <si>
    <t> 10100496 </t>
  </si>
  <si>
    <t>( สำหรับหลักสูตรวิทยาศาสตรบัณฑิต สาขาวิชาพืชสวน)</t>
  </si>
  <si>
    <t>200 </t>
  </si>
  <si>
    <t> 10102192 </t>
  </si>
  <si>
    <t>การปฏิบัติงานฟาร์ม 2</t>
  </si>
  <si>
    <t>( สำหรับนักศึกษา 6501102546)</t>
  </si>
  <si>
    <t> 10102201 </t>
  </si>
  <si>
    <t>( หลักสูตรฯพืชสวน ชั้นปีที่ 2 )</t>
  </si>
  <si>
    <t>85 </t>
  </si>
  <si>
    <t>79 </t>
  </si>
  <si>
    <t>83 </t>
  </si>
  <si>
    <t>62 </t>
  </si>
  <si>
    <t>245 </t>
  </si>
  <si>
    <t>223 </t>
  </si>
  <si>
    <t> 10102291 </t>
  </si>
  <si>
    <t>( กลุ่มพืชสวนประดับ)</t>
  </si>
  <si>
    <t>( กลุ่มพืชผัก)</t>
  </si>
  <si>
    <t>78 </t>
  </si>
  <si>
    <t>77 </t>
  </si>
  <si>
    <t>( กลุ่มไม้ผล)</t>
  </si>
  <si>
    <t> 10102292 </t>
  </si>
  <si>
    <t>การปฏิบัติงานฟาร์มพืชสวน 2</t>
  </si>
  <si>
    <t>( เฉพาะนักศึกษารหัส 6601102456)</t>
  </si>
  <si>
    <t> 10102311 </t>
  </si>
  <si>
    <t>เกษตรอินทรีย์</t>
  </si>
  <si>
    <t> 10104301 </t>
  </si>
  <si>
    <t> 10113301 </t>
  </si>
  <si>
    <t> 10113311 </t>
  </si>
  <si>
    <t> 10113320 </t>
  </si>
  <si>
    <t>การวิเคราะห์ข้อมูลทางการส่งเสริมการเกษตร</t>
  </si>
  <si>
    <t> 10113459 </t>
  </si>
  <si>
    <t>การจัดการท่องเที่ยวเชิงเกษตร</t>
  </si>
  <si>
    <t>( เลือกเสรี)</t>
  </si>
  <si>
    <t>76 </t>
  </si>
  <si>
    <t> 10119204 </t>
  </si>
  <si>
    <t>หลักการอารักขาพืช</t>
  </si>
  <si>
    <t>74 </t>
  </si>
  <si>
    <t> 10119205 </t>
  </si>
  <si>
    <t>การจัดการทรัพยากรดินและน้ำ</t>
  </si>
  <si>
    <t> 10120301 </t>
  </si>
  <si>
    <t>พืชไร่เศรษฐกิจและปัจจัยสิ่งแวดล้อม</t>
  </si>
  <si>
    <t> 10120401 </t>
  </si>
  <si>
    <t>การปรับปรุงพันธุ์พืชไร่</t>
  </si>
  <si>
    <t> 10120402 </t>
  </si>
  <si>
    <t> 10120408 </t>
  </si>
  <si>
    <t>การผลิตเมล็ดพันธุ์เพื่อการค้า</t>
  </si>
  <si>
    <t> 10120409 </t>
  </si>
  <si>
    <t>กระบวนการจัดการเมล็ดเพื่อธุรกิจเมล็ดพันธุ์</t>
  </si>
  <si>
    <t> 10120410 </t>
  </si>
  <si>
    <t> 10120496 </t>
  </si>
  <si>
    <t>ปัญหาพิเศษด้านพืชไร่</t>
  </si>
  <si>
    <t> 10121202 </t>
  </si>
  <si>
    <t>( สำหรับนศ. วท.บ.(เกษตรศาสตร์) วิชาเอกวิทยาการสมุนไพร หลักสูตรต่อเนื่อง)</t>
  </si>
  <si>
    <t> 10121303 </t>
  </si>
  <si>
    <t>หลักการแพทย์แผนไทยและสมุนไพร</t>
  </si>
  <si>
    <t>( สำหรับนศ. วท.บ. (เกษตรศาสตร์) วิชาเอกวิทยาการสมุนไพร (หลักสูตรต่อเนื่อง))</t>
  </si>
  <si>
    <t> 10121304 </t>
  </si>
  <si>
    <t>( สำหรับนศ.หลักสูตร วท.บ.(เกษตรศาสตร์) วิชาเอกวิทยาการสมุนไพร (หลักสูตรต่อเนื่อง) และนศ.นอกสาขา)</t>
  </si>
  <si>
    <t> 10121402 </t>
  </si>
  <si>
    <t>เทคโนโลยีการแปรรูปผลิตภัณฑ์สมุนไพร</t>
  </si>
  <si>
    <t> 10126301 </t>
  </si>
  <si>
    <t>หลักการเกษตรอินทรีย์</t>
  </si>
  <si>
    <t>( สำหรับนักศึกษาวิชาเอกเกษตรอินทรีย์ (หลักสูตร 4 ปี เทียบเข้าเรียน))</t>
  </si>
  <si>
    <t>ผู้ช่วยศาสตราจารย์ ดร.ทองเลียน บัวจูม</t>
  </si>
  <si>
    <t> 10126401 </t>
  </si>
  <si>
    <t>การบริหารจัดการศัตรูพืชในระบบเกษตรอินทรีย์</t>
  </si>
  <si>
    <t> 10126406 </t>
  </si>
  <si>
    <t>มาตรฐานและการควบคุมคุณภาพพืชอินทรีย์</t>
  </si>
  <si>
    <t> 10126407 </t>
  </si>
  <si>
    <t>เกษตรธรรมชาติ</t>
  </si>
  <si>
    <t> 10126496 </t>
  </si>
  <si>
    <t>ปัญหาพิเศษด้านเกษตรอินทรีย์</t>
  </si>
  <si>
    <t> 10126497 </t>
  </si>
  <si>
    <t>การฝึกงานด้านเกษตรอินทรีย์</t>
  </si>
  <si>
    <t> กค421 </t>
  </si>
  <si>
    <t>การจัดการธุรกิจเกษตร</t>
  </si>
  <si>
    <t>120 </t>
  </si>
  <si>
    <t>112 </t>
  </si>
  <si>
    <t>117 </t>
  </si>
  <si>
    <t>( สำหรับนศ.ตกค้าง)</t>
  </si>
  <si>
    <t> ดป447 </t>
  </si>
  <si>
    <t>ระบบสารสนเทศภูมิศาสตร์ประยุกต์</t>
  </si>
  <si>
    <t>460 </t>
  </si>
  <si>
    <t>455 </t>
  </si>
  <si>
    <t>( สำหรับนักศึกษาสาขาวิชาเกษตรเคมี)</t>
  </si>
  <si>
    <t>( สำหรับนักศึกษาสาขาวิชาการส่งเสริมและสื่อสารเกษตร)</t>
  </si>
  <si>
    <t>( สำหรับนักศึกษาสาขาพืชสวน)</t>
  </si>
  <si>
    <t>( สำหรับนักศึกษาสาขาปฐพีศาสตร์, ส่งเสริมฯ, พืชสวนประดับ)</t>
  </si>
  <si>
    <t>( สำหรับ สาขาสัตวศาสตร์ )</t>
  </si>
  <si>
    <t>( สำหรับนศ.ที่ติดFและตกค้าง)</t>
  </si>
  <si>
    <t> พส192 </t>
  </si>
  <si>
    <t>( สำหรับนักศึกษา 6201102304,6201102489)</t>
  </si>
  <si>
    <t> พส210 </t>
  </si>
  <si>
    <t>พืชสวนประดับเบื้องต้น</t>
  </si>
  <si>
    <t>( สำหรับนักศึกษารหัส 6401102508)</t>
  </si>
  <si>
    <t>81 </t>
  </si>
  <si>
    <t> พส303 </t>
  </si>
  <si>
    <t>กล้วยไม้เบื้องต้น</t>
  </si>
  <si>
    <t>( สำหรับนักศึกษาสาขาพืชสวนประดับ รหัส 6301102393 )</t>
  </si>
  <si>
    <t> พส311 </t>
  </si>
  <si>
    <t>( เฉพาะนักศึกษาสาขาพืชผักติด F)</t>
  </si>
  <si>
    <t>( สำหรับนักศึกษาสาขาพืชสวนประดับ รหัส6301102327 )</t>
  </si>
  <si>
    <t>( เฉพาะนักศึกษาสาขาพืชผัก ชั้นปีที่ 3)</t>
  </si>
  <si>
    <t>130 </t>
  </si>
  <si>
    <t>119 </t>
  </si>
  <si>
    <t>( เฉพาะนักศึกษาสาขาพืชผัก ชั้นปีที่ 4)</t>
  </si>
  <si>
    <t>( เฉพาะนักศึกษาสาขาพืชสวน ชั้นปีที่ 4)</t>
  </si>
  <si>
    <t>( สำหรับ นศ.สาขาวิทยาการสมุนไพร อาจารย์ที่ปรึกษา อ.ดร.วาริน สุทนต์)</t>
  </si>
  <si>
    <t>( สำหรับ นศ.สาขาวิทยาการสมุนไพร อาจารย์ที่ปรึกษา อ.วินัย แสงแก้ว)</t>
  </si>
  <si>
    <t>( สำหรับ นศ.สาขาวิทยาการสมุนไพร อาจารย์ที่ปรึกษา ผศ.ดร.ภาวิณี อารีศรีสม )</t>
  </si>
  <si>
    <t>( สำหรับ นศ.สาขาวิทยาการสมุนไพร อาจารย์ที่ปรึกษา ดร.นรินทร์ ท้าวแก่นจันทร์ และผศ.ดร.ภาวิณี อารีศรีสม )</t>
  </si>
  <si>
    <t> อพ397 </t>
  </si>
  <si>
    <t>การปฏิบัติงานฟาร์ม</t>
  </si>
  <si>
    <r>
      <t>MO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ศูนย์กีฬา</t>
    </r>
  </si>
  <si>
    <r>
      <t>TU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ศร301</t>
    </r>
  </si>
  <si>
    <r>
      <t>TU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PT106</t>
    </r>
  </si>
  <si>
    <r>
      <t>SU</t>
    </r>
    <r>
      <rPr>
        <sz val="16"/>
        <color rgb="FF808080"/>
        <rFont val="TH SarabunPSK"/>
        <family val="2"/>
      </rPr>
      <t>14:00-17:00 </t>
    </r>
    <r>
      <rPr>
        <u/>
        <sz val="16"/>
        <color rgb="FF808080"/>
        <rFont val="TH SarabunPSK"/>
        <family val="2"/>
      </rPr>
      <t>PT420</t>
    </r>
  </si>
  <si>
    <r>
      <t>SU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PT412</t>
    </r>
  </si>
  <si>
    <r>
      <t>TH</t>
    </r>
    <r>
      <rPr>
        <sz val="16"/>
        <color rgb="FF808080"/>
        <rFont val="TH SarabunPSK"/>
        <family val="2"/>
      </rPr>
      <t>17:00-20:00 </t>
    </r>
    <r>
      <rPr>
        <u/>
        <sz val="16"/>
        <color rgb="FF808080"/>
        <rFont val="TH SarabunPSK"/>
        <family val="2"/>
      </rPr>
      <t>PT420</t>
    </r>
  </si>
  <si>
    <r>
      <t>MO</t>
    </r>
    <r>
      <rPr>
        <sz val="16"/>
        <color rgb="FF808080"/>
        <rFont val="TH SarabunPSK"/>
        <family val="2"/>
      </rPr>
      <t>17:00-19:00 </t>
    </r>
    <r>
      <rPr>
        <u/>
        <sz val="16"/>
        <color rgb="FF808080"/>
        <rFont val="TH SarabunPSK"/>
        <family val="2"/>
      </rPr>
      <t>PT412</t>
    </r>
  </si>
  <si>
    <r>
      <t>MO</t>
    </r>
    <r>
      <rPr>
        <sz val="16"/>
        <color rgb="FF808080"/>
        <rFont val="TH SarabunPSK"/>
        <family val="2"/>
      </rPr>
      <t>18:00-20:00 </t>
    </r>
    <r>
      <rPr>
        <u/>
        <sz val="16"/>
        <color rgb="FF808080"/>
        <rFont val="TH SarabunPSK"/>
        <family val="2"/>
      </rPr>
      <t>PT106</t>
    </r>
  </si>
  <si>
    <r>
      <t>FR</t>
    </r>
    <r>
      <rPr>
        <sz val="16"/>
        <color rgb="FF808080"/>
        <rFont val="TH SarabunPSK"/>
        <family val="2"/>
      </rPr>
      <t>17:00-20:00 </t>
    </r>
    <r>
      <rPr>
        <u/>
        <sz val="16"/>
        <color rgb="FF808080"/>
        <rFont val="TH SarabunPSK"/>
        <family val="2"/>
      </rPr>
      <t>PT420</t>
    </r>
  </si>
  <si>
    <r>
      <t>TU</t>
    </r>
    <r>
      <rPr>
        <sz val="16"/>
        <color rgb="FF808080"/>
        <rFont val="TH SarabunPSK"/>
        <family val="2"/>
      </rPr>
      <t>18:00-20:00 </t>
    </r>
    <r>
      <rPr>
        <u/>
        <sz val="16"/>
        <color rgb="FF808080"/>
        <rFont val="TH SarabunPSK"/>
        <family val="2"/>
      </rPr>
      <t>SE(ดินปุ๋ย) 202</t>
    </r>
  </si>
  <si>
    <r>
      <t>TU</t>
    </r>
    <r>
      <rPr>
        <sz val="16"/>
        <color rgb="FF808080"/>
        <rFont val="TH SarabunPSK"/>
        <family val="2"/>
      </rPr>
      <t>20:00-23:00 </t>
    </r>
    <r>
      <rPr>
        <u/>
        <sz val="16"/>
        <color rgb="FF808080"/>
        <rFont val="TH SarabunPSK"/>
        <family val="2"/>
      </rPr>
      <t>SE(ดินปุ๋ย) 202</t>
    </r>
  </si>
  <si>
    <r>
      <t>TH</t>
    </r>
    <r>
      <rPr>
        <sz val="16"/>
        <color rgb="FF808080"/>
        <rFont val="TH SarabunPSK"/>
        <family val="2"/>
      </rPr>
      <t>17:00-20:00 </t>
    </r>
    <r>
      <rPr>
        <u/>
        <sz val="16"/>
        <color rgb="FF808080"/>
        <rFont val="TH SarabunPSK"/>
        <family val="2"/>
      </rPr>
      <t>PT106</t>
    </r>
  </si>
  <si>
    <r>
      <t>TU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PT209</t>
    </r>
  </si>
  <si>
    <r>
      <t>WE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PT105</t>
    </r>
  </si>
  <si>
    <r>
      <t>SU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สาขาพืชสวน</t>
    </r>
  </si>
  <si>
    <r>
      <t>WE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สาขาพืชสวน</t>
    </r>
  </si>
  <si>
    <r>
      <t>TU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ศกม ชั้น 5</t>
    </r>
  </si>
  <si>
    <r>
      <t>TH</t>
    </r>
    <r>
      <rPr>
        <sz val="16"/>
        <color rgb="FF808080"/>
        <rFont val="TH SarabunPSK"/>
        <family val="2"/>
      </rPr>
      <t>14:00-17:00 </t>
    </r>
    <r>
      <rPr>
        <u/>
        <sz val="16"/>
        <color rgb="FF808080"/>
        <rFont val="TH SarabunPSK"/>
        <family val="2"/>
      </rPr>
      <t>สาขาพืชสวน</t>
    </r>
  </si>
  <si>
    <r>
      <t>TU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สาขาพืชสวน</t>
    </r>
  </si>
  <si>
    <r>
      <t>WE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ศกม ชั้น 5</t>
    </r>
  </si>
  <si>
    <r>
      <t>TU</t>
    </r>
    <r>
      <rPr>
        <sz val="16"/>
        <color rgb="FF808080"/>
        <rFont val="TH SarabunPSK"/>
        <family val="2"/>
      </rPr>
      <t>12:00-15:00 </t>
    </r>
    <r>
      <rPr>
        <u/>
        <sz val="16"/>
        <color rgb="FF808080"/>
        <rFont val="TH SarabunPSK"/>
        <family val="2"/>
      </rPr>
      <t>ศกม ชั้น 5</t>
    </r>
  </si>
  <si>
    <r>
      <t>MO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สาขาพืชสวน</t>
    </r>
  </si>
  <si>
    <r>
      <t>MO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สาขาพืชผัก</t>
    </r>
  </si>
  <si>
    <r>
      <t>MO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สาขาไม้ผล</t>
    </r>
  </si>
  <si>
    <r>
      <t>SA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AG02</t>
    </r>
  </si>
  <si>
    <r>
      <t>SA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Lec.พืชผัก</t>
    </r>
  </si>
  <si>
    <r>
      <t>SA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LAB.พืชผัก</t>
    </r>
  </si>
  <si>
    <r>
      <t>TH</t>
    </r>
    <r>
      <rPr>
        <sz val="16"/>
        <color rgb="FF808080"/>
        <rFont val="TH SarabunPSK"/>
        <family val="2"/>
      </rPr>
      <t>11:00-13:00 </t>
    </r>
    <r>
      <rPr>
        <u/>
        <sz val="16"/>
        <color rgb="FF808080"/>
        <rFont val="TH SarabunPSK"/>
        <family val="2"/>
      </rPr>
      <t>Lec.พืชผัก</t>
    </r>
  </si>
  <si>
    <r>
      <t>TH</t>
    </r>
    <r>
      <rPr>
        <sz val="16"/>
        <color rgb="FF808080"/>
        <rFont val="TH SarabunPSK"/>
        <family val="2"/>
      </rPr>
      <t>18:00-21:00 </t>
    </r>
    <r>
      <rPr>
        <u/>
        <sz val="16"/>
        <color rgb="FF808080"/>
        <rFont val="TH SarabunPSK"/>
        <family val="2"/>
      </rPr>
      <t>LAB.พืชผัก</t>
    </r>
  </si>
  <si>
    <r>
      <t>FR</t>
    </r>
    <r>
      <rPr>
        <sz val="16"/>
        <color rgb="FF808080"/>
        <rFont val="TH SarabunPSK"/>
        <family val="2"/>
      </rPr>
      <t>10:00-13:00 </t>
    </r>
    <r>
      <rPr>
        <u/>
        <sz val="16"/>
        <color rgb="FF808080"/>
        <rFont val="TH SarabunPSK"/>
        <family val="2"/>
      </rPr>
      <t>เหลืองโคราช</t>
    </r>
  </si>
  <si>
    <r>
      <t>TH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เอื้องมัจฉานุ</t>
    </r>
  </si>
  <si>
    <r>
      <t>TU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กุหลาบอินทจักร</t>
    </r>
  </si>
  <si>
    <r>
      <t>TU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เหลืองโคราช</t>
    </r>
  </si>
  <si>
    <r>
      <t>MO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PT118</t>
    </r>
  </si>
  <si>
    <r>
      <t>TU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PT118</t>
    </r>
  </si>
  <si>
    <r>
      <t>WE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PT118</t>
    </r>
  </si>
  <si>
    <r>
      <t>WE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PT118</t>
    </r>
  </si>
  <si>
    <r>
      <t>TH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PT118</t>
    </r>
  </si>
  <si>
    <r>
      <t>TH</t>
    </r>
    <r>
      <rPr>
        <sz val="16"/>
        <color rgb="FF808080"/>
        <rFont val="TH SarabunPSK"/>
        <family val="2"/>
      </rPr>
      <t>11:00-13:00 </t>
    </r>
    <r>
      <rPr>
        <u/>
        <sz val="16"/>
        <color rgb="FF808080"/>
        <rFont val="TH SarabunPSK"/>
        <family val="2"/>
      </rPr>
      <t>PT106</t>
    </r>
  </si>
  <si>
    <r>
      <t>MO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KJ 12</t>
    </r>
  </si>
  <si>
    <r>
      <t>FR</t>
    </r>
    <r>
      <rPr>
        <sz val="16"/>
        <color rgb="FF808080"/>
        <rFont val="TH SarabunPSK"/>
        <family val="2"/>
      </rPr>
      <t>11:00-13:00 </t>
    </r>
    <r>
      <rPr>
        <u/>
        <sz val="16"/>
        <color rgb="FF808080"/>
        <rFont val="TH SarabunPSK"/>
        <family val="2"/>
      </rPr>
      <t>PT106</t>
    </r>
  </si>
  <si>
    <r>
      <t>WE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KJ 12</t>
    </r>
  </si>
  <si>
    <r>
      <t>FR</t>
    </r>
    <r>
      <rPr>
        <sz val="16"/>
        <color rgb="FF808080"/>
        <rFont val="TH SarabunPSK"/>
        <family val="2"/>
      </rPr>
      <t>18:00-20:00 </t>
    </r>
    <r>
      <rPr>
        <u/>
        <sz val="16"/>
        <color rgb="FF808080"/>
        <rFont val="TH SarabunPSK"/>
        <family val="2"/>
      </rPr>
      <t>PT401</t>
    </r>
  </si>
  <si>
    <r>
      <t>MO</t>
    </r>
    <r>
      <rPr>
        <sz val="16"/>
        <color rgb="FF808080"/>
        <rFont val="TH SarabunPSK"/>
        <family val="2"/>
      </rPr>
      <t>10:00-11:00 </t>
    </r>
    <r>
      <rPr>
        <u/>
        <sz val="16"/>
        <color rgb="FF808080"/>
        <rFont val="TH SarabunPSK"/>
        <family val="2"/>
      </rPr>
      <t>SE(ดินปุ๋ย) 202</t>
    </r>
  </si>
  <si>
    <r>
      <t>TH</t>
    </r>
    <r>
      <rPr>
        <sz val="16"/>
        <color rgb="FF808080"/>
        <rFont val="TH SarabunPSK"/>
        <family val="2"/>
      </rPr>
      <t>10:00-11:00 </t>
    </r>
    <r>
      <rPr>
        <u/>
        <sz val="16"/>
        <color rgb="FF808080"/>
        <rFont val="TH SarabunPSK"/>
        <family val="2"/>
      </rPr>
      <t>SE(ดินปุ๋ย) 202</t>
    </r>
  </si>
  <si>
    <r>
      <t>TU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LAB SE 304/2</t>
    </r>
  </si>
  <si>
    <r>
      <t>MO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LAB SE 304/2</t>
    </r>
  </si>
  <si>
    <r>
      <t>MO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PT209</t>
    </r>
  </si>
  <si>
    <r>
      <t>MO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PT209</t>
    </r>
  </si>
  <si>
    <r>
      <t>FR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PT212A</t>
    </r>
  </si>
  <si>
    <r>
      <t>TU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PT212A</t>
    </r>
  </si>
  <si>
    <r>
      <t>WE</t>
    </r>
    <r>
      <rPr>
        <sz val="16"/>
        <color rgb="FF808080"/>
        <rFont val="TH SarabunPSK"/>
        <family val="2"/>
      </rPr>
      <t>17:00-18:30 </t>
    </r>
    <r>
      <rPr>
        <u/>
        <sz val="16"/>
        <color rgb="FF808080"/>
        <rFont val="TH SarabunPSK"/>
        <family val="2"/>
      </rPr>
      <t>PT209</t>
    </r>
  </si>
  <si>
    <r>
      <t>FR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PT212A</t>
    </r>
  </si>
  <si>
    <r>
      <t>TH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PT209</t>
    </r>
  </si>
  <si>
    <r>
      <t>MO</t>
    </r>
    <r>
      <rPr>
        <sz val="16"/>
        <color rgb="FF808080"/>
        <rFont val="TH SarabunPSK"/>
        <family val="2"/>
      </rPr>
      <t>16:00-18:00 </t>
    </r>
    <r>
      <rPr>
        <u/>
        <sz val="16"/>
        <color rgb="FF808080"/>
        <rFont val="TH SarabunPSK"/>
        <family val="2"/>
      </rPr>
      <t>PT209</t>
    </r>
  </si>
  <si>
    <r>
      <t>WE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PT212A</t>
    </r>
  </si>
  <si>
    <r>
      <t>FR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PT209</t>
    </r>
  </si>
  <si>
    <r>
      <t>FR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ภาคพืชไร่</t>
    </r>
  </si>
  <si>
    <r>
      <t>TU</t>
    </r>
    <r>
      <rPr>
        <sz val="16"/>
        <color rgb="FF808080"/>
        <rFont val="TH SarabunPSK"/>
        <family val="2"/>
      </rPr>
      <t>12:00-15:00 </t>
    </r>
    <r>
      <rPr>
        <u/>
        <sz val="16"/>
        <color rgb="FF808080"/>
        <rFont val="TH SarabunPSK"/>
        <family val="2"/>
      </rPr>
      <t>PT105</t>
    </r>
  </si>
  <si>
    <r>
      <t>MO</t>
    </r>
    <r>
      <rPr>
        <sz val="16"/>
        <color rgb="FF808080"/>
        <rFont val="TH SarabunPSK"/>
        <family val="2"/>
      </rPr>
      <t>11:00-13:00 </t>
    </r>
    <r>
      <rPr>
        <u/>
        <sz val="16"/>
        <color rgb="FF808080"/>
        <rFont val="TH SarabunPSK"/>
        <family val="2"/>
      </rPr>
      <t>PT105</t>
    </r>
  </si>
  <si>
    <r>
      <t>MO</t>
    </r>
    <r>
      <rPr>
        <sz val="16"/>
        <color rgb="FF808080"/>
        <rFont val="TH SarabunPSK"/>
        <family val="2"/>
      </rPr>
      <t>14:00-17:00 </t>
    </r>
    <r>
      <rPr>
        <u/>
        <sz val="16"/>
        <color rgb="FF808080"/>
        <rFont val="TH SarabunPSK"/>
        <family val="2"/>
      </rPr>
      <t>PT212B</t>
    </r>
  </si>
  <si>
    <r>
      <t>FR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PT105</t>
    </r>
  </si>
  <si>
    <r>
      <t>FR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PT105</t>
    </r>
  </si>
  <si>
    <r>
      <t>TH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PT411</t>
    </r>
  </si>
  <si>
    <r>
      <t>TH</t>
    </r>
    <r>
      <rPr>
        <sz val="16"/>
        <color rgb="FF808080"/>
        <rFont val="TH SarabunPSK"/>
        <family val="2"/>
      </rPr>
      <t>14:00-17:00 </t>
    </r>
    <r>
      <rPr>
        <u/>
        <sz val="16"/>
        <color rgb="FF808080"/>
        <rFont val="TH SarabunPSK"/>
        <family val="2"/>
      </rPr>
      <t>PT411</t>
    </r>
  </si>
  <si>
    <r>
      <t>FR</t>
    </r>
    <r>
      <rPr>
        <sz val="16"/>
        <color rgb="FF808080"/>
        <rFont val="TH SarabunPSK"/>
        <family val="2"/>
      </rPr>
      <t>07:00-09:00 </t>
    </r>
    <r>
      <rPr>
        <u/>
        <sz val="16"/>
        <color rgb="FF808080"/>
        <rFont val="TH SarabunPSK"/>
        <family val="2"/>
      </rPr>
      <t>PT411</t>
    </r>
  </si>
  <si>
    <r>
      <t>FR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PT411</t>
    </r>
  </si>
  <si>
    <r>
      <t>MO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PT411</t>
    </r>
  </si>
  <si>
    <r>
      <t>MO</t>
    </r>
    <r>
      <rPr>
        <sz val="16"/>
        <color rgb="FF808080"/>
        <rFont val="TH SarabunPSK"/>
        <family val="2"/>
      </rPr>
      <t>14:00-17:00 </t>
    </r>
    <r>
      <rPr>
        <u/>
        <sz val="16"/>
        <color rgb="FF808080"/>
        <rFont val="TH SarabunPSK"/>
        <family val="2"/>
      </rPr>
      <t>PT411</t>
    </r>
  </si>
  <si>
    <r>
      <t>TU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SE 113</t>
    </r>
  </si>
  <si>
    <r>
      <t>WE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SE 113</t>
    </r>
  </si>
  <si>
    <r>
      <t>MO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SE 113</t>
    </r>
  </si>
  <si>
    <r>
      <t>TH</t>
    </r>
    <r>
      <rPr>
        <sz val="16"/>
        <color rgb="FF808080"/>
        <rFont val="TH SarabunPSK"/>
        <family val="2"/>
      </rPr>
      <t>12:00-15:00 </t>
    </r>
    <r>
      <rPr>
        <u/>
        <sz val="16"/>
        <color rgb="FF808080"/>
        <rFont val="TH SarabunPSK"/>
        <family val="2"/>
      </rPr>
      <t>SE 113</t>
    </r>
  </si>
  <si>
    <r>
      <t>TH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SE 113</t>
    </r>
  </si>
  <si>
    <r>
      <t>FR</t>
    </r>
    <r>
      <rPr>
        <sz val="16"/>
        <color rgb="FF808080"/>
        <rFont val="TH SarabunPSK"/>
        <family val="2"/>
      </rPr>
      <t>17:00-20:00 </t>
    </r>
    <r>
      <rPr>
        <u/>
        <sz val="16"/>
        <color rgb="FF808080"/>
        <rFont val="TH SarabunPSK"/>
        <family val="2"/>
      </rPr>
      <t>PT106</t>
    </r>
  </si>
  <si>
    <r>
      <t>WE</t>
    </r>
    <r>
      <rPr>
        <sz val="16"/>
        <color rgb="FF808080"/>
        <rFont val="TH SarabunPSK"/>
        <family val="2"/>
      </rPr>
      <t>07:00-09:00 </t>
    </r>
    <r>
      <rPr>
        <u/>
        <sz val="16"/>
        <color rgb="FF808080"/>
        <rFont val="TH SarabunPSK"/>
        <family val="2"/>
      </rPr>
      <t>อาคารพืชศาสตร์</t>
    </r>
  </si>
  <si>
    <r>
      <t>WE</t>
    </r>
    <r>
      <rPr>
        <sz val="16"/>
        <color rgb="FF808080"/>
        <rFont val="TH SarabunPSK"/>
        <family val="2"/>
      </rPr>
      <t>17:00-20:00 </t>
    </r>
    <r>
      <rPr>
        <u/>
        <sz val="16"/>
        <color rgb="FF808080"/>
        <rFont val="TH SarabunPSK"/>
        <family val="2"/>
      </rPr>
      <t>อาคารพืชศาสตร์</t>
    </r>
  </si>
  <si>
    <r>
      <t>MO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KJ 11</t>
    </r>
  </si>
  <si>
    <r>
      <t>TU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ศูนย์เรียนรู้</t>
    </r>
  </si>
  <si>
    <r>
      <t>TU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ห้องปฎิบัติการ</t>
    </r>
  </si>
  <si>
    <r>
      <t>FR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KJ 12</t>
    </r>
  </si>
  <si>
    <r>
      <t>WE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PT412</t>
    </r>
  </si>
  <si>
    <r>
      <t>MO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KJ 11</t>
    </r>
  </si>
  <si>
    <r>
      <t>MO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SE(ดินปุ๋ย) 202</t>
    </r>
  </si>
  <si>
    <r>
      <t>TU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SE 113</t>
    </r>
  </si>
  <si>
    <r>
      <t>WE</t>
    </r>
    <r>
      <rPr>
        <sz val="16"/>
        <color rgb="FF808080"/>
        <rFont val="TH SarabunPSK"/>
        <family val="2"/>
      </rPr>
      <t>17:00-20:00 </t>
    </r>
    <r>
      <rPr>
        <u/>
        <sz val="16"/>
        <color rgb="FF808080"/>
        <rFont val="TH SarabunPSK"/>
        <family val="2"/>
      </rPr>
      <t>LAB SE 402</t>
    </r>
  </si>
  <si>
    <r>
      <t>MO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SE(ดินปุ๋ย) 307</t>
    </r>
  </si>
  <si>
    <r>
      <t>MO</t>
    </r>
    <r>
      <rPr>
        <sz val="16"/>
        <color rgb="FF808080"/>
        <rFont val="TH SarabunPSK"/>
        <family val="2"/>
      </rPr>
      <t>10:00-13:00 </t>
    </r>
    <r>
      <rPr>
        <u/>
        <sz val="16"/>
        <color rgb="FF808080"/>
        <rFont val="TH SarabunPSK"/>
        <family val="2"/>
      </rPr>
      <t>SE(ดินปุ๋ย) 307</t>
    </r>
  </si>
  <si>
    <r>
      <t>WE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LAB SE 304/2</t>
    </r>
  </si>
  <si>
    <r>
      <t>WE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SE 303</t>
    </r>
  </si>
  <si>
    <r>
      <t>TH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SE 303</t>
    </r>
  </si>
  <si>
    <r>
      <t>FR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LAB SE 302</t>
    </r>
  </si>
  <si>
    <r>
      <t>WE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SE(ดินปุ๋ย) 307</t>
    </r>
  </si>
  <si>
    <r>
      <t>WE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SE(ดินปุ๋ย) 307</t>
    </r>
  </si>
  <si>
    <r>
      <t>MO</t>
    </r>
    <r>
      <rPr>
        <sz val="16"/>
        <color rgb="FF808080"/>
        <rFont val="TH SarabunPSK"/>
        <family val="2"/>
      </rPr>
      <t>12:00-15:00 </t>
    </r>
    <r>
      <rPr>
        <u/>
        <sz val="16"/>
        <color rgb="FF808080"/>
        <rFont val="TH SarabunPSK"/>
        <family val="2"/>
      </rPr>
      <t>LAB SE 402</t>
    </r>
  </si>
  <si>
    <r>
      <t>MO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SE 113</t>
    </r>
  </si>
  <si>
    <r>
      <t>TH</t>
    </r>
    <r>
      <rPr>
        <sz val="16"/>
        <color rgb="FF808080"/>
        <rFont val="TH SarabunPSK"/>
        <family val="2"/>
      </rPr>
      <t>16:00-19:00 </t>
    </r>
    <r>
      <rPr>
        <u/>
        <sz val="16"/>
        <color rgb="FF808080"/>
        <rFont val="TH SarabunPSK"/>
        <family val="2"/>
      </rPr>
      <t>LAB SE 304/2</t>
    </r>
  </si>
  <si>
    <r>
      <t>TH</t>
    </r>
    <r>
      <rPr>
        <sz val="16"/>
        <color rgb="FF808080"/>
        <rFont val="TH SarabunPSK"/>
        <family val="2"/>
      </rPr>
      <t>14:00-16:00 </t>
    </r>
    <r>
      <rPr>
        <u/>
        <sz val="16"/>
        <color rgb="FF808080"/>
        <rFont val="TH SarabunPSK"/>
        <family val="2"/>
      </rPr>
      <t>SE(ดินปุ๋ย) 307</t>
    </r>
  </si>
  <si>
    <r>
      <t>TH</t>
    </r>
    <r>
      <rPr>
        <sz val="16"/>
        <color rgb="FF808080"/>
        <rFont val="TH SarabunPSK"/>
        <family val="2"/>
      </rPr>
      <t>19:00-21:00 </t>
    </r>
    <r>
      <rPr>
        <u/>
        <sz val="16"/>
        <color rgb="FF808080"/>
        <rFont val="TH SarabunPSK"/>
        <family val="2"/>
      </rPr>
      <t>SE(ดินปุ๋ย) 202</t>
    </r>
  </si>
  <si>
    <r>
      <t>TH</t>
    </r>
    <r>
      <rPr>
        <sz val="16"/>
        <color rgb="FF808080"/>
        <rFont val="TH SarabunPSK"/>
        <family val="2"/>
      </rPr>
      <t>21:00-23:55 </t>
    </r>
    <r>
      <rPr>
        <u/>
        <sz val="16"/>
        <color rgb="FF808080"/>
        <rFont val="TH SarabunPSK"/>
        <family val="2"/>
      </rPr>
      <t>LAB SE 402</t>
    </r>
  </si>
  <si>
    <r>
      <t>TU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FT(ประมง) 1301</t>
    </r>
  </si>
  <si>
    <r>
      <t>TU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ศกม ชั้น 5</t>
    </r>
  </si>
  <si>
    <r>
      <t>MO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ฟาร์มพืชไร่</t>
    </r>
  </si>
  <si>
    <r>
      <t>TH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PT212A</t>
    </r>
  </si>
  <si>
    <r>
      <t>WE</t>
    </r>
    <r>
      <rPr>
        <sz val="16"/>
        <color rgb="FF808080"/>
        <rFont val="TH SarabunPSK"/>
        <family val="2"/>
      </rPr>
      <t>10:30-12:30 </t>
    </r>
    <r>
      <rPr>
        <u/>
        <sz val="16"/>
        <color rgb="FF808080"/>
        <rFont val="TH SarabunPSK"/>
        <family val="2"/>
      </rPr>
      <t>PT209</t>
    </r>
  </si>
  <si>
    <r>
      <t>TU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PT212B</t>
    </r>
  </si>
  <si>
    <r>
      <t>MO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PT212A</t>
    </r>
  </si>
  <si>
    <r>
      <t>MO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PT212A</t>
    </r>
  </si>
  <si>
    <r>
      <t>TH</t>
    </r>
    <r>
      <rPr>
        <sz val="16"/>
        <color rgb="FF808080"/>
        <rFont val="TH SarabunPSK"/>
        <family val="2"/>
      </rPr>
      <t>07:00-10:00 </t>
    </r>
    <r>
      <rPr>
        <u/>
        <sz val="16"/>
        <color rgb="FF808080"/>
        <rFont val="TH SarabunPSK"/>
        <family val="2"/>
      </rPr>
      <t>PT209</t>
    </r>
  </si>
  <si>
    <r>
      <t>TH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ฟาร์มพืชไร่</t>
    </r>
  </si>
  <si>
    <r>
      <t>TH</t>
    </r>
    <r>
      <rPr>
        <sz val="16"/>
        <color rgb="FF808080"/>
        <rFont val="TH SarabunPSK"/>
        <family val="2"/>
      </rPr>
      <t>14:00-17:00 </t>
    </r>
    <r>
      <rPr>
        <u/>
        <sz val="16"/>
        <color rgb="FF808080"/>
        <rFont val="TH SarabunPSK"/>
        <family val="2"/>
      </rPr>
      <t>TBA(วิทย์)</t>
    </r>
  </si>
  <si>
    <r>
      <t>TH</t>
    </r>
    <r>
      <rPr>
        <sz val="16"/>
        <color rgb="FF808080"/>
        <rFont val="TH SarabunPSK"/>
        <family val="2"/>
      </rPr>
      <t>10:00-13:00 </t>
    </r>
    <r>
      <rPr>
        <u/>
        <sz val="16"/>
        <color rgb="FF808080"/>
        <rFont val="TH SarabunPSK"/>
        <family val="2"/>
      </rPr>
      <t>TBA(วิทย์)</t>
    </r>
  </si>
  <si>
    <r>
      <t>TU</t>
    </r>
    <r>
      <rPr>
        <sz val="16"/>
        <color rgb="FF808080"/>
        <rFont val="TH SarabunPSK"/>
        <family val="2"/>
      </rPr>
      <t>16:00-18:00 </t>
    </r>
    <r>
      <rPr>
        <u/>
        <sz val="16"/>
        <color rgb="FF808080"/>
        <rFont val="TH SarabunPSK"/>
        <family val="2"/>
      </rPr>
      <t>PT209</t>
    </r>
  </si>
  <si>
    <r>
      <t>WE</t>
    </r>
    <r>
      <rPr>
        <sz val="16"/>
        <color rgb="FF808080"/>
        <rFont val="TH SarabunPSK"/>
        <family val="2"/>
      </rPr>
      <t>08:30-10:30 </t>
    </r>
    <r>
      <rPr>
        <u/>
        <sz val="16"/>
        <color rgb="FF808080"/>
        <rFont val="TH SarabunPSK"/>
        <family val="2"/>
      </rPr>
      <t>PT209</t>
    </r>
  </si>
  <si>
    <r>
      <t>SU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สาขาพืชสวน</t>
    </r>
  </si>
  <si>
    <r>
      <t>WE</t>
    </r>
    <r>
      <rPr>
        <sz val="16"/>
        <color rgb="FF808080"/>
        <rFont val="TH SarabunPSK"/>
        <family val="2"/>
      </rPr>
      <t>12:00-14:00 </t>
    </r>
    <r>
      <rPr>
        <u/>
        <sz val="16"/>
        <color rgb="FF808080"/>
        <rFont val="TH SarabunPSK"/>
        <family val="2"/>
      </rPr>
      <t>Lec.ไม้ผล</t>
    </r>
  </si>
  <si>
    <r>
      <t>SU</t>
    </r>
    <r>
      <rPr>
        <sz val="16"/>
        <color rgb="FF808080"/>
        <rFont val="TH SarabunPSK"/>
        <family val="2"/>
      </rPr>
      <t>14:00-17:00 </t>
    </r>
    <r>
      <rPr>
        <u/>
        <sz val="16"/>
        <color rgb="FF808080"/>
        <rFont val="TH SarabunPSK"/>
        <family val="2"/>
      </rPr>
      <t>Lab.ไม้ผล</t>
    </r>
  </si>
  <si>
    <r>
      <t>SA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ไม้ผลบ้านโปง</t>
    </r>
  </si>
  <si>
    <r>
      <t>SA</t>
    </r>
    <r>
      <rPr>
        <sz val="16"/>
        <color rgb="FF808080"/>
        <rFont val="TH SarabunPSK"/>
        <family val="2"/>
      </rPr>
      <t>10:00-13:00 </t>
    </r>
    <r>
      <rPr>
        <u/>
        <sz val="16"/>
        <color rgb="FF808080"/>
        <rFont val="TH SarabunPSK"/>
        <family val="2"/>
      </rPr>
      <t>ไม้ผลบ้านโปง</t>
    </r>
  </si>
  <si>
    <r>
      <t>SU</t>
    </r>
    <r>
      <rPr>
        <sz val="16"/>
        <color rgb="FF808080"/>
        <rFont val="TH SarabunPSK"/>
        <family val="2"/>
      </rPr>
      <t>10:00-13:00 </t>
    </r>
    <r>
      <rPr>
        <u/>
        <sz val="16"/>
        <color rgb="FF808080"/>
        <rFont val="TH SarabunPSK"/>
        <family val="2"/>
      </rPr>
      <t>เนื้อเยื่อ ชั้น2</t>
    </r>
  </si>
  <si>
    <r>
      <t>SU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เนื้อเยื่อ ชั้น2</t>
    </r>
  </si>
  <si>
    <r>
      <t>SA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สาขาพืชสวน</t>
    </r>
  </si>
  <si>
    <r>
      <t>SA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สาขาพืชสวน</t>
    </r>
  </si>
  <si>
    <r>
      <t>FR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Lec.ไม้ผล</t>
    </r>
  </si>
  <si>
    <r>
      <t>FR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Lab.ไม้ผล</t>
    </r>
  </si>
  <si>
    <r>
      <t>SU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อาคาร 77</t>
    </r>
  </si>
  <si>
    <r>
      <t>SU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อาคาร 77</t>
    </r>
  </si>
  <si>
    <r>
      <t>MO</t>
    </r>
    <r>
      <rPr>
        <sz val="16"/>
        <color rgb="FF808080"/>
        <rFont val="TH SarabunPSK"/>
        <family val="2"/>
      </rPr>
      <t>13:00-14:00 </t>
    </r>
    <r>
      <rPr>
        <u/>
        <sz val="16"/>
        <color rgb="FF808080"/>
        <rFont val="TH SarabunPSK"/>
        <family val="2"/>
      </rPr>
      <t>ศกม ชั้น 5</t>
    </r>
  </si>
  <si>
    <r>
      <t>TH</t>
    </r>
    <r>
      <rPr>
        <sz val="16"/>
        <color rgb="FF808080"/>
        <rFont val="TH SarabunPSK"/>
        <family val="2"/>
      </rPr>
      <t>13:00-14:00 </t>
    </r>
    <r>
      <rPr>
        <u/>
        <sz val="16"/>
        <color rgb="FF808080"/>
        <rFont val="TH SarabunPSK"/>
        <family val="2"/>
      </rPr>
      <t>ศกม ชั้น 5</t>
    </r>
  </si>
  <si>
    <r>
      <t>TU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Lab.ไม้ผล</t>
    </r>
  </si>
  <si>
    <r>
      <t>TU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Lab.ไม้ผล</t>
    </r>
  </si>
  <si>
    <r>
      <t>WE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PT312</t>
    </r>
  </si>
  <si>
    <r>
      <t>WE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PT307</t>
    </r>
  </si>
  <si>
    <r>
      <t>SA</t>
    </r>
    <r>
      <rPr>
        <sz val="16"/>
        <color rgb="FF808080"/>
        <rFont val="TH SarabunPSK"/>
        <family val="2"/>
      </rPr>
      <t>10:00-13:00 </t>
    </r>
    <r>
      <rPr>
        <u/>
        <sz val="16"/>
        <color rgb="FF808080"/>
        <rFont val="TH SarabunPSK"/>
        <family val="2"/>
      </rPr>
      <t>LAB.พืชผัก</t>
    </r>
  </si>
  <si>
    <r>
      <t>SA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Lec.พืชผัก</t>
    </r>
  </si>
  <si>
    <r>
      <t>MO</t>
    </r>
    <r>
      <rPr>
        <sz val="16"/>
        <color rgb="FF808080"/>
        <rFont val="TH SarabunPSK"/>
        <family val="2"/>
      </rPr>
      <t>10:00-13:00 </t>
    </r>
    <r>
      <rPr>
        <u/>
        <sz val="16"/>
        <color rgb="FF808080"/>
        <rFont val="TH SarabunPSK"/>
        <family val="2"/>
      </rPr>
      <t>อาคาร 77</t>
    </r>
  </si>
  <si>
    <r>
      <t>MO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อาคาร 77</t>
    </r>
  </si>
  <si>
    <r>
      <t>FR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อาคาร 77</t>
    </r>
  </si>
  <si>
    <r>
      <t>TH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สาขาพืชสวน</t>
    </r>
  </si>
  <si>
    <r>
      <t>TH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Lab.ไม้ผล</t>
    </r>
  </si>
  <si>
    <r>
      <t>SU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Lec.พืชผัก</t>
    </r>
  </si>
  <si>
    <r>
      <t>SU</t>
    </r>
    <r>
      <rPr>
        <sz val="16"/>
        <color rgb="FF808080"/>
        <rFont val="TH SarabunPSK"/>
        <family val="2"/>
      </rPr>
      <t>10:00-13:00 </t>
    </r>
    <r>
      <rPr>
        <u/>
        <sz val="16"/>
        <color rgb="FF808080"/>
        <rFont val="TH SarabunPSK"/>
        <family val="2"/>
      </rPr>
      <t>LAB.พืชผัก</t>
    </r>
  </si>
  <si>
    <r>
      <t>TU</t>
    </r>
    <r>
      <rPr>
        <sz val="16"/>
        <color rgb="FF808080"/>
        <rFont val="TH SarabunPSK"/>
        <family val="2"/>
      </rPr>
      <t>14:30-17:30 </t>
    </r>
    <r>
      <rPr>
        <u/>
        <sz val="16"/>
        <color rgb="FF808080"/>
        <rFont val="TH SarabunPSK"/>
        <family val="2"/>
      </rPr>
      <t>LAB พืชสวน</t>
    </r>
  </si>
  <si>
    <r>
      <t>MO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LAB.พืชผัก</t>
    </r>
  </si>
  <si>
    <r>
      <t>TU</t>
    </r>
    <r>
      <rPr>
        <sz val="16"/>
        <color rgb="FF808080"/>
        <rFont val="TH SarabunPSK"/>
        <family val="2"/>
      </rPr>
      <t>07:30-09:30 </t>
    </r>
    <r>
      <rPr>
        <u/>
        <sz val="16"/>
        <color rgb="FF808080"/>
        <rFont val="TH SarabunPSK"/>
        <family val="2"/>
      </rPr>
      <t>Lec.พืชผัก</t>
    </r>
  </si>
  <si>
    <r>
      <t>WE</t>
    </r>
    <r>
      <rPr>
        <sz val="16"/>
        <color rgb="FF808080"/>
        <rFont val="TH SarabunPSK"/>
        <family val="2"/>
      </rPr>
      <t>07:00-10:00 </t>
    </r>
    <r>
      <rPr>
        <u/>
        <sz val="16"/>
        <color rgb="FF808080"/>
        <rFont val="TH SarabunPSK"/>
        <family val="2"/>
      </rPr>
      <t>LAB.พืชผัก</t>
    </r>
  </si>
  <si>
    <r>
      <t>SU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PT301</t>
    </r>
  </si>
  <si>
    <r>
      <t>SU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PT301</t>
    </r>
  </si>
  <si>
    <r>
      <t>TU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Lec.พืชผัก</t>
    </r>
  </si>
  <si>
    <r>
      <t>MO</t>
    </r>
    <r>
      <rPr>
        <sz val="16"/>
        <color rgb="FF808080"/>
        <rFont val="TH SarabunPSK"/>
        <family val="2"/>
      </rPr>
      <t>07:00-10:00 </t>
    </r>
    <r>
      <rPr>
        <u/>
        <sz val="16"/>
        <color rgb="FF808080"/>
        <rFont val="TH SarabunPSK"/>
        <family val="2"/>
      </rPr>
      <t>LAB พืชสวน</t>
    </r>
  </si>
  <si>
    <r>
      <t>TH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Lec.พืชผัก</t>
    </r>
  </si>
  <si>
    <r>
      <t>FR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Lec.พืชผัก</t>
    </r>
  </si>
  <si>
    <r>
      <t>TU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Lec.พืชผัก</t>
    </r>
  </si>
  <si>
    <r>
      <t>WE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PT106</t>
    </r>
  </si>
  <si>
    <r>
      <t>SA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บรรยายไม้ผล</t>
    </r>
  </si>
  <si>
    <r>
      <t>SA</t>
    </r>
    <r>
      <rPr>
        <sz val="16"/>
        <color rgb="FF808080"/>
        <rFont val="TH SarabunPSK"/>
        <family val="2"/>
      </rPr>
      <t>10:00-13:00 </t>
    </r>
    <r>
      <rPr>
        <u/>
        <sz val="16"/>
        <color rgb="FF808080"/>
        <rFont val="TH SarabunPSK"/>
        <family val="2"/>
      </rPr>
      <t>บรรยายไม้ผล</t>
    </r>
  </si>
  <si>
    <r>
      <t>SU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ไม้ผลบ้านโปง</t>
    </r>
  </si>
  <si>
    <r>
      <t>SU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ไม้ผลบ้านโปง</t>
    </r>
  </si>
  <si>
    <r>
      <t>SA</t>
    </r>
    <r>
      <rPr>
        <sz val="16"/>
        <color rgb="FF808080"/>
        <rFont val="TH SarabunPSK"/>
        <family val="2"/>
      </rPr>
      <t>10:00-13:00 </t>
    </r>
    <r>
      <rPr>
        <u/>
        <sz val="16"/>
        <color rgb="FF808080"/>
        <rFont val="TH SarabunPSK"/>
        <family val="2"/>
      </rPr>
      <t>LAB พืชสวน</t>
    </r>
  </si>
  <si>
    <r>
      <t>SA</t>
    </r>
    <r>
      <rPr>
        <sz val="16"/>
        <color rgb="FF808080"/>
        <rFont val="TH SarabunPSK"/>
        <family val="2"/>
      </rPr>
      <t>14:00-17:00 </t>
    </r>
    <r>
      <rPr>
        <u/>
        <sz val="16"/>
        <color rgb="FF808080"/>
        <rFont val="TH SarabunPSK"/>
        <family val="2"/>
      </rPr>
      <t>Lab.ไม้ผล</t>
    </r>
  </si>
  <si>
    <r>
      <t>TU</t>
    </r>
    <r>
      <rPr>
        <sz val="16"/>
        <color rgb="FF808080"/>
        <rFont val="TH SarabunPSK"/>
        <family val="2"/>
      </rPr>
      <t>18:00-20:00 </t>
    </r>
    <r>
      <rPr>
        <u/>
        <sz val="16"/>
        <color rgb="FF808080"/>
        <rFont val="TH SarabunPSK"/>
        <family val="2"/>
      </rPr>
      <t>Lab.ไม้ผล</t>
    </r>
  </si>
  <si>
    <r>
      <t>MO</t>
    </r>
    <r>
      <rPr>
        <sz val="16"/>
        <color rgb="FF808080"/>
        <rFont val="TH SarabunPSK"/>
        <family val="2"/>
      </rPr>
      <t>20:00-23:00 </t>
    </r>
    <r>
      <rPr>
        <u/>
        <sz val="16"/>
        <color rgb="FF808080"/>
        <rFont val="TH SarabunPSK"/>
        <family val="2"/>
      </rPr>
      <t>Lab.ไม้ผล</t>
    </r>
  </si>
  <si>
    <r>
      <t>MO</t>
    </r>
    <r>
      <rPr>
        <sz val="16"/>
        <color rgb="FF808080"/>
        <rFont val="TH SarabunPSK"/>
        <family val="2"/>
      </rPr>
      <t>18:00-20:00 </t>
    </r>
    <r>
      <rPr>
        <u/>
        <sz val="16"/>
        <color rgb="FF808080"/>
        <rFont val="TH SarabunPSK"/>
        <family val="2"/>
      </rPr>
      <t>Lec.ไม้ผล</t>
    </r>
  </si>
  <si>
    <r>
      <t>TU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สาขาพืชสวน</t>
    </r>
  </si>
  <si>
    <r>
      <t>WE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Lec.พืชผัก</t>
    </r>
  </si>
  <si>
    <r>
      <t>TH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PT401</t>
    </r>
  </si>
  <si>
    <r>
      <t>TH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PT401</t>
    </r>
  </si>
  <si>
    <r>
      <t>MO</t>
    </r>
    <r>
      <rPr>
        <sz val="16"/>
        <color rgb="FF808080"/>
        <rFont val="TH SarabunPSK"/>
        <family val="2"/>
      </rPr>
      <t>12:00-14:00 </t>
    </r>
    <r>
      <rPr>
        <u/>
        <sz val="16"/>
        <color rgb="FF808080"/>
        <rFont val="TH SarabunPSK"/>
        <family val="2"/>
      </rPr>
      <t>PT411</t>
    </r>
  </si>
  <si>
    <r>
      <t>FR</t>
    </r>
    <r>
      <rPr>
        <sz val="16"/>
        <color rgb="FF808080"/>
        <rFont val="TH SarabunPSK"/>
        <family val="2"/>
      </rPr>
      <t>14:00-17:00 </t>
    </r>
    <r>
      <rPr>
        <u/>
        <sz val="16"/>
        <color rgb="FF808080"/>
        <rFont val="TH SarabunPSK"/>
        <family val="2"/>
      </rPr>
      <t>PT401</t>
    </r>
  </si>
  <si>
    <r>
      <t>TU</t>
    </r>
    <r>
      <rPr>
        <sz val="16"/>
        <color rgb="FF808080"/>
        <rFont val="TH SarabunPSK"/>
        <family val="2"/>
      </rPr>
      <t>12:00-15:00 </t>
    </r>
    <r>
      <rPr>
        <u/>
        <sz val="16"/>
        <color rgb="FF808080"/>
        <rFont val="TH SarabunPSK"/>
        <family val="2"/>
      </rPr>
      <t>PT401</t>
    </r>
  </si>
  <si>
    <r>
      <t>TU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PT407</t>
    </r>
  </si>
  <si>
    <r>
      <t>MO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PT401</t>
    </r>
  </si>
  <si>
    <r>
      <t>TH</t>
    </r>
    <r>
      <rPr>
        <sz val="16"/>
        <color rgb="FF808080"/>
        <rFont val="TH SarabunPSK"/>
        <family val="2"/>
      </rPr>
      <t>18:00-19:30 </t>
    </r>
    <r>
      <rPr>
        <u/>
        <sz val="16"/>
        <color rgb="FF808080"/>
        <rFont val="TH SarabunPSK"/>
        <family val="2"/>
      </rPr>
      <t>PT412</t>
    </r>
  </si>
  <si>
    <r>
      <t>TU</t>
    </r>
    <r>
      <rPr>
        <sz val="16"/>
        <color rgb="FF808080"/>
        <rFont val="TH SarabunPSK"/>
        <family val="2"/>
      </rPr>
      <t>12:00-15:00 </t>
    </r>
    <r>
      <rPr>
        <u/>
        <sz val="16"/>
        <color rgb="FF808080"/>
        <rFont val="TH SarabunPSK"/>
        <family val="2"/>
      </rPr>
      <t>PT420</t>
    </r>
  </si>
  <si>
    <r>
      <t>TU</t>
    </r>
    <r>
      <rPr>
        <sz val="16"/>
        <color rgb="FF808080"/>
        <rFont val="TH SarabunPSK"/>
        <family val="2"/>
      </rPr>
      <t>18:00-19:30 </t>
    </r>
    <r>
      <rPr>
        <u/>
        <sz val="16"/>
        <color rgb="FF808080"/>
        <rFont val="TH SarabunPSK"/>
        <family val="2"/>
      </rPr>
      <t>PT412</t>
    </r>
  </si>
  <si>
    <r>
      <t>FR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PT420</t>
    </r>
  </si>
  <si>
    <r>
      <t>FR</t>
    </r>
    <r>
      <rPr>
        <sz val="16"/>
        <color rgb="FF808080"/>
        <rFont val="TH SarabunPSK"/>
        <family val="2"/>
      </rPr>
      <t>16:00-18:00 </t>
    </r>
    <r>
      <rPr>
        <u/>
        <sz val="16"/>
        <color rgb="FF808080"/>
        <rFont val="TH SarabunPSK"/>
        <family val="2"/>
      </rPr>
      <t>PT412</t>
    </r>
  </si>
  <si>
    <r>
      <t>WE</t>
    </r>
    <r>
      <rPr>
        <sz val="16"/>
        <color rgb="FF808080"/>
        <rFont val="TH SarabunPSK"/>
        <family val="2"/>
      </rPr>
      <t>17:00-19:00 </t>
    </r>
    <r>
      <rPr>
        <u/>
        <sz val="16"/>
        <color rgb="FF808080"/>
        <rFont val="TH SarabunPSK"/>
        <family val="2"/>
      </rPr>
      <t>PT412</t>
    </r>
  </si>
  <si>
    <r>
      <t>MO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PT420</t>
    </r>
  </si>
  <si>
    <r>
      <t>TU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PT411</t>
    </r>
  </si>
  <si>
    <r>
      <t>FR</t>
    </r>
    <r>
      <rPr>
        <sz val="16"/>
        <color rgb="FF808080"/>
        <rFont val="TH SarabunPSK"/>
        <family val="2"/>
      </rPr>
      <t>10:00-13:00 </t>
    </r>
    <r>
      <rPr>
        <u/>
        <sz val="16"/>
        <color rgb="FF808080"/>
        <rFont val="TH SarabunPSK"/>
        <family val="2"/>
      </rPr>
      <t>PT420</t>
    </r>
  </si>
  <si>
    <r>
      <t>TH</t>
    </r>
    <r>
      <rPr>
        <sz val="16"/>
        <color rgb="FF808080"/>
        <rFont val="TH SarabunPSK"/>
        <family val="2"/>
      </rPr>
      <t>10:00-13:00 </t>
    </r>
    <r>
      <rPr>
        <u/>
        <sz val="16"/>
        <color rgb="FF808080"/>
        <rFont val="TH SarabunPSK"/>
        <family val="2"/>
      </rPr>
      <t>PT105</t>
    </r>
  </si>
  <si>
    <r>
      <t>TU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LAB ทางพืช</t>
    </r>
  </si>
  <si>
    <r>
      <t>MO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PT212B</t>
    </r>
  </si>
  <si>
    <r>
      <t>TH</t>
    </r>
    <r>
      <rPr>
        <sz val="16"/>
        <color rgb="FF808080"/>
        <rFont val="TH SarabunPSK"/>
        <family val="2"/>
      </rPr>
      <t>14:00-17:00 </t>
    </r>
    <r>
      <rPr>
        <u/>
        <sz val="16"/>
        <color rgb="FF808080"/>
        <rFont val="TH SarabunPSK"/>
        <family val="2"/>
      </rPr>
      <t>LAB ทางพืช</t>
    </r>
  </si>
  <si>
    <r>
      <t>TH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ศกม ชั้น 3</t>
    </r>
  </si>
  <si>
    <r>
      <t>WE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ศกม ชั้น 3</t>
    </r>
  </si>
  <si>
    <r>
      <t>TH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PT212B</t>
    </r>
  </si>
  <si>
    <r>
      <t>WE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PT212B</t>
    </r>
  </si>
  <si>
    <r>
      <t>MO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เหลืองโคราช</t>
    </r>
  </si>
  <si>
    <r>
      <t>MO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เหลืองโคราช</t>
    </r>
  </si>
  <si>
    <r>
      <t>FR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กุหลาบอินทจักร</t>
    </r>
  </si>
  <si>
    <r>
      <t>FR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เอื้องมัจฉานุ</t>
    </r>
  </si>
  <si>
    <r>
      <t>FR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เอื้องมัจฉานุ</t>
    </r>
  </si>
  <si>
    <r>
      <t>TU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เหลืองโคราช</t>
    </r>
  </si>
  <si>
    <r>
      <t>MO</t>
    </r>
    <r>
      <rPr>
        <sz val="16"/>
        <color rgb="FF808080"/>
        <rFont val="TH SarabunPSK"/>
        <family val="2"/>
      </rPr>
      <t>16:00-18:00 </t>
    </r>
    <r>
      <rPr>
        <u/>
        <sz val="16"/>
        <color rgb="FF808080"/>
        <rFont val="TH SarabunPSK"/>
        <family val="2"/>
      </rPr>
      <t>เอื้องกุหลาบน่าน</t>
    </r>
  </si>
  <si>
    <r>
      <t>MO</t>
    </r>
    <r>
      <rPr>
        <sz val="16"/>
        <color rgb="FF808080"/>
        <rFont val="TH SarabunPSK"/>
        <family val="2"/>
      </rPr>
      <t>14:00-16:00 </t>
    </r>
    <r>
      <rPr>
        <u/>
        <sz val="16"/>
        <color rgb="FF808080"/>
        <rFont val="TH SarabunPSK"/>
        <family val="2"/>
      </rPr>
      <t>เอื้องกุหลาบน่าน</t>
    </r>
  </si>
  <si>
    <r>
      <t>TH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กุหลาบอินทจักร</t>
    </r>
  </si>
  <si>
    <r>
      <t>TH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กุหลาบอินทจักร</t>
    </r>
  </si>
  <si>
    <r>
      <t>TH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เหลืองโคราช</t>
    </r>
  </si>
  <si>
    <r>
      <t>SA</t>
    </r>
    <r>
      <rPr>
        <sz val="16"/>
        <color rgb="FF808080"/>
        <rFont val="TH SarabunPSK"/>
        <family val="2"/>
      </rPr>
      <t>17:00-20:00 </t>
    </r>
    <r>
      <rPr>
        <u/>
        <sz val="16"/>
        <color rgb="FF808080"/>
        <rFont val="TH SarabunPSK"/>
        <family val="2"/>
      </rPr>
      <t>อาคารหม่อนไหม</t>
    </r>
  </si>
  <si>
    <r>
      <t>FR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KJ 12</t>
    </r>
  </si>
  <si>
    <r>
      <t>TH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PT401</t>
    </r>
  </si>
  <si>
    <r>
      <t>MO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PT420</t>
    </r>
  </si>
  <si>
    <t>2. เกษตรศาสตร์</t>
  </si>
  <si>
    <t xml:space="preserve">   2.1 หลักสูตร วท.บ. สาขาวิชาเกษตรศาสตร์</t>
  </si>
  <si>
    <t xml:space="preserve">        2.1.1) วิชาเอกพืชไร่</t>
  </si>
  <si>
    <t xml:space="preserve">        2.1.2) วิชาเอกวิทยาการสมุนไพร</t>
  </si>
  <si>
    <t xml:space="preserve">        2.1.3) วิชาเอกเกษตรเคมี</t>
  </si>
  <si>
    <t xml:space="preserve">        2.1.4) วิชาเอกปฐพีศาสตร์</t>
  </si>
  <si>
    <t xml:space="preserve">        2.1.5) วิชาเอกอารักขาพืช</t>
  </si>
  <si>
    <t xml:space="preserve">                 - กลุ่มวิชากีฏวิทยา</t>
  </si>
  <si>
    <t xml:space="preserve">                 - กลุ่มวิชาโรคพืช</t>
  </si>
  <si>
    <t xml:space="preserve">                 - กลุ่มวิชาวัชพืชวิทยา</t>
  </si>
  <si>
    <t xml:space="preserve">        2.1.6) วิชาเอกทรัพยากรป่าไม้และการจัดการ</t>
  </si>
  <si>
    <t xml:space="preserve">        2.1.7) วิชาเอกเกษตรอินทรีย์</t>
  </si>
  <si>
    <t>3. พืชสวน</t>
  </si>
  <si>
    <t xml:space="preserve">   2.2 หลักสูตร วท.ม. สาขาวิชาปฐพีศาสตร์</t>
  </si>
  <si>
    <t xml:space="preserve">   2.3 หลักสูตร วท.ม. สาขาวิชาพืชไร่</t>
  </si>
  <si>
    <t xml:space="preserve">   2.4 หลักสูตร ปร.ด. สาขาวิชาพืชไร่</t>
  </si>
  <si>
    <t xml:space="preserve">        - กลุ่มวิชาพืชสวนประดับ</t>
  </si>
  <si>
    <t xml:space="preserve">        - กลุ่มวิชาพืชผัก</t>
  </si>
  <si>
    <t xml:space="preserve">        - กลุ่มวิชาไม้ผล</t>
  </si>
  <si>
    <t xml:space="preserve">   3.1 หลักสูตร วท.บ. สาขาวิชาพืชสวน</t>
  </si>
  <si>
    <t xml:space="preserve">   3.2 วท.ม. สาขาวิชาพืชสวน</t>
  </si>
  <si>
    <t>4. การส่งเสริมและสื่อสารเกษตร</t>
  </si>
  <si>
    <t xml:space="preserve">   4.1 หลักสูตร วท.บ. สาขาวิชาการส่งเสริมและสื่อสารเกษตร</t>
  </si>
  <si>
    <t xml:space="preserve">   4.2 หลักสูตร วท.ม. สาขาวิชาส่งเสริมการเกษตรและการพัฒนาชนบท</t>
  </si>
  <si>
    <t xml:space="preserve">   4.3 หลักสูตร ปร.ด. สาขาวิชาส่งเสริมการเกษตรและการพัฒนาชนบท</t>
  </si>
  <si>
    <t xml:space="preserve">   5.1 หลักสูตร วท.ม. สาขาวิชาพัฒนาภูมิสังคมอย่างยั่งยืน</t>
  </si>
  <si>
    <t>5. พัฒนาภูมิสังคมอย่างยั่งยืน</t>
  </si>
  <si>
    <t>6. การจัดการและพัฒนาทรัพยากร</t>
  </si>
  <si>
    <t xml:space="preserve">   6.1 หลักสูตร วท.ม. สาขาการจัดการและพัฒนาทรัพยากร</t>
  </si>
  <si>
    <t xml:space="preserve">   6.2 หลักสูตร ปร.ด. สาขาการจัดการและพัฒนาทรัพยากร</t>
  </si>
  <si>
    <t xml:space="preserve">   7.1 หลักสูตร วท.ม. สาขาวิชาสหวิทยาการเกษตร</t>
  </si>
  <si>
    <t xml:space="preserve">   7.2 หลักสูตร ปร.ด. สาขาวิชาสหวิทยาการเกษตร</t>
  </si>
  <si>
    <t>( สำหรับ นศ.ทุน สวก)</t>
  </si>
  <si>
    <t>ผู้ช่วยศาสตราจารย์ ดร.จุฬากร ปานะถึก</t>
  </si>
  <si>
    <t> 10113302 </t>
  </si>
  <si>
    <t>ระบบนิเวศวิทยาทางการเกษตรแบบยั่งยืน</t>
  </si>
  <si>
    <t> 3 (2-3-1)</t>
  </si>
  <si>
    <r>
      <t>SA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เหลืองโคราช</t>
    </r>
  </si>
  <si>
    <r>
      <t>SU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เหลืองโคราช</t>
    </r>
  </si>
  <si>
    <r>
      <t>SU</t>
    </r>
    <r>
      <rPr>
        <sz val="16"/>
        <color rgb="FF808080"/>
        <rFont val="TH SarabunPSK"/>
        <family val="2"/>
      </rPr>
      <t>17:00-20:00 </t>
    </r>
    <r>
      <rPr>
        <u/>
        <sz val="16"/>
        <color rgb="FF808080"/>
        <rFont val="TH SarabunPSK"/>
        <family val="2"/>
      </rPr>
      <t>เอื้องมัจฉานุ</t>
    </r>
  </si>
  <si>
    <r>
      <t>SA</t>
    </r>
    <r>
      <rPr>
        <sz val="16"/>
        <color rgb="FF808080"/>
        <rFont val="TH SarabunPSK"/>
        <family val="2"/>
      </rPr>
      <t>16:00-19:00 </t>
    </r>
    <r>
      <rPr>
        <u/>
        <sz val="16"/>
        <color rgb="FF808080"/>
        <rFont val="TH SarabunPSK"/>
        <family val="2"/>
      </rPr>
      <t>กุหลาบอินทจักร</t>
    </r>
  </si>
  <si>
    <r>
      <t>SA</t>
    </r>
    <r>
      <rPr>
        <sz val="16"/>
        <color rgb="FF808080"/>
        <rFont val="TH SarabunPSK"/>
        <family val="2"/>
      </rPr>
      <t>19:00-21:00 </t>
    </r>
    <r>
      <rPr>
        <u/>
        <sz val="16"/>
        <color rgb="FF808080"/>
        <rFont val="TH SarabunPSK"/>
        <family val="2"/>
      </rPr>
      <t>กุหลาบอินทจักร</t>
    </r>
  </si>
  <si>
    <t xml:space="preserve">        ปริญญาตรี ภาคปกติ</t>
  </si>
  <si>
    <t xml:space="preserve">        ปริญญาตรี ภาคสมทบ</t>
  </si>
  <si>
    <t xml:space="preserve">                 ปริญญาตรี ภาคสมทบ</t>
  </si>
  <si>
    <t xml:space="preserve">                 ปริญญาตรี ภาคปกติ</t>
  </si>
  <si>
    <t>7. สหวิทยาการเกษตร</t>
  </si>
  <si>
    <t>อาจารย์ ดร.นงพงา แสงเจริญ</t>
  </si>
  <si>
    <t>นางณัฏฐกานต์ มุกดาจตุรพักตร์</t>
  </si>
  <si>
    <t>นางสาวสุภาภรณ์ สิริกรม</t>
  </si>
  <si>
    <t>755 </t>
  </si>
  <si>
    <t>649 </t>
  </si>
  <si>
    <t>106 </t>
  </si>
  <si>
    <t>732 </t>
  </si>
  <si>
    <t>713 </t>
  </si>
  <si>
    <t> 10100407 </t>
  </si>
  <si>
    <t>115 </t>
  </si>
  <si>
    <t>251 </t>
  </si>
  <si>
    <t>( สำหรับ นศ.วิชาเอกพืชไร่ รหัส 65)</t>
  </si>
  <si>
    <t>( สำหรับ นศ.วิชาเอกเกษตรอินทรีย์ รหัส 65)</t>
  </si>
  <si>
    <t>210 </t>
  </si>
  <si>
    <t>191 </t>
  </si>
  <si>
    <t>( สำหรับนักศึกษาสาขาพืชผัก)</t>
  </si>
  <si>
    <t>92 </t>
  </si>
  <si>
    <t> 10102393 </t>
  </si>
  <si>
    <t> 10103210 </t>
  </si>
  <si>
    <t>การขยายพันธุ์ไม้ดอกไม้ประดับ</t>
  </si>
  <si>
    <t> 10105302 </t>
  </si>
  <si>
    <t> 10113303 </t>
  </si>
  <si>
    <t>ศาสตร์พระราชากับงานส่งเสริมการเกษตร</t>
  </si>
  <si>
    <t> 10113312 </t>
  </si>
  <si>
    <t>การผลิตสื่อดิจิทัลทางการเกษตร</t>
  </si>
  <si>
    <t> 10113321 </t>
  </si>
  <si>
    <t>การวิจัยทางการส่งเสริมการเกษตร</t>
  </si>
  <si>
    <t> 10119101 </t>
  </si>
  <si>
    <t>หลักเกษตรกรรม</t>
  </si>
  <si>
    <t>( สำหรับนักศึกษา หลักสูตร วท.บ. สาขาวิชาเกษตรศาสตร์ ชั้นปีที่ 1 (รหัส 6601127301 - 6601127469))</t>
  </si>
  <si>
    <t>ผู้ช่วยศาสตราจารย์ ว่าที่ร้อยตรี ดร.อานุภาพ วรรณคนาพล</t>
  </si>
  <si>
    <t>อาจารย์ ดร.สุภารักษ์ คำพุฒ</t>
  </si>
  <si>
    <t>อาจารย์กรรณิกา ฮามประคร</t>
  </si>
  <si>
    <t>อาจารย์ ดร.วันทมาส จันทะสินธุ์</t>
  </si>
  <si>
    <t>ผู้ช่วยศาสตราจารย์ไพโรจน์ ศิลมั่น</t>
  </si>
  <si>
    <t>169 </t>
  </si>
  <si>
    <t>( สำหรับนักศึกษา หลักสูตร วท.บ. สาขาวิชาเกษตรศาสตร์ ชั้นปีที่ 1 (รหัส 6601127470 - 6601127648))</t>
  </si>
  <si>
    <t>171 </t>
  </si>
  <si>
    <t>156 </t>
  </si>
  <si>
    <t>( สำหรับนักศึกษา หลักสูตร วท.บ. สาขาวิชาเกษตรศาสตร์ (เทียบเข้าเรียน))</t>
  </si>
  <si>
    <t> 10119202 </t>
  </si>
  <si>
    <t>สถิติ การวางแผนการทดลอง และการวิเคราะห์ข้อมูลทางการเกษตร</t>
  </si>
  <si>
    <t> 10119206 </t>
  </si>
  <si>
    <t>ธุรกิจเกษตร</t>
  </si>
  <si>
    <t>390 </t>
  </si>
  <si>
    <t>377 </t>
  </si>
  <si>
    <t> 10119207 </t>
  </si>
  <si>
    <t>การใช้ระบบเกษตรอัจฉริยะ และเครื่องจักรกลการเกษตรสมัยใหม่</t>
  </si>
  <si>
    <t>( สำหรับนักศึกษา หลักสูตร วท.บ. สาขาวิชาเกษตรศาสตร์ ชั้นปีที่ 2 (รหัส 6501126301 - 6501126606))</t>
  </si>
  <si>
    <t>280 </t>
  </si>
  <si>
    <t>252 </t>
  </si>
  <si>
    <t> 10119208 </t>
  </si>
  <si>
    <t>เทคโนโลยี เก็บเกี่ยว แปรรูป และบรรจุภัณฑ์ สำหรับผลผลิตพืช</t>
  </si>
  <si>
    <t>อาจารย์ ดร.ดวงใจ น้อยวัน</t>
  </si>
  <si>
    <t> 10119209 </t>
  </si>
  <si>
    <t>หลักการส่งเสริมการเกษตรและการผลิตสื่อดิจิทัลทางการเกษตร</t>
  </si>
  <si>
    <t>375 </t>
  </si>
  <si>
    <t> 10119301 </t>
  </si>
  <si>
    <t> 10120403 </t>
  </si>
  <si>
    <t>เทคนิคเกี่ยวกับเมล็ดพันธุ์พืชไร่</t>
  </si>
  <si>
    <t> 10120404 </t>
  </si>
  <si>
    <t> 10120405 </t>
  </si>
  <si>
    <t>สรีรวิทยาการผลิตพืชไร่</t>
  </si>
  <si>
    <t>( สำหรับ นศ.วิชาเอกพืชไร่ รหัส 66 ที่แจ้งชื่อไว้ 27 คน เท่านั้น)</t>
  </si>
  <si>
    <t> 10120406 </t>
  </si>
  <si>
    <t>( สำหรับ นศ.วิชาเอกพืชไร่)</t>
  </si>
  <si>
    <t>( สำหรับ นศ.วิชาเอกพืชไร่ )</t>
  </si>
  <si>
    <t> 10120497 </t>
  </si>
  <si>
    <t>การฝึกงานด้านพืชไร่</t>
  </si>
  <si>
    <t> 10121405 </t>
  </si>
  <si>
    <t>พืชสมุนไพรวงศ์ขิง</t>
  </si>
  <si>
    <t>( สำหรับนศ.วท.บ. (เกษตรศาสตร์) แขนงวิชาเอกวิทยาการสมุนไพร หลักสูตร ต่อเนื่อง 2 ปี)</t>
  </si>
  <si>
    <t> 10121408 </t>
  </si>
  <si>
    <t>สมุนไพรเพื่อการเภสัชกรรม</t>
  </si>
  <si>
    <t> 10121496 </t>
  </si>
  <si>
    <t>ปัญหาพิเศษด้านวิทยาการสมุนไพร</t>
  </si>
  <si>
    <t> 10121497 </t>
  </si>
  <si>
    <t>การฝึกงานด้านสมุนไพร</t>
  </si>
  <si>
    <t> 10126302 </t>
  </si>
  <si>
    <t>การผลิต เก็บเกี่ยว และการแปรรูปอาหารอินทรีย์</t>
  </si>
  <si>
    <t>อาจารย์ ดร.กฤติยา ทองคุ้ม</t>
  </si>
  <si>
    <t> 10126405 </t>
  </si>
  <si>
    <t>เทคโนโลยีการผลิตพืชอินทรีย์</t>
  </si>
  <si>
    <t> กค392 </t>
  </si>
  <si>
    <t>ทักษะประสบการณ์วิชาชีพเฉพาะสาขา 2</t>
  </si>
  <si>
    <t> กค411 </t>
  </si>
  <si>
    <t>สรีรวิทยาพืชที่เกี่ยวข้องกับการใช้ปัจจัยการผลิต</t>
  </si>
  <si>
    <t> กค481 </t>
  </si>
  <si>
    <t>เรื่องเฉพาะด้านเกษตรเคมี</t>
  </si>
  <si>
    <t> กค489 </t>
  </si>
  <si>
    <t> 3 (0-9-3)</t>
  </si>
  <si>
    <t> กค499 </t>
  </si>
  <si>
    <t> กฏ301 </t>
  </si>
  <si>
    <t>กีฏวิทยาทางการเกษตร</t>
  </si>
  <si>
    <t> กฏ320 </t>
  </si>
  <si>
    <t>แมลงศัตรูสำคัญทางเศรษฐกิจ</t>
  </si>
  <si>
    <t>( สำหรับนักศึกษาสาขาวิชาอารักขาพืช ชั้นปีที่ 3)</t>
  </si>
  <si>
    <t> กฏ431 </t>
  </si>
  <si>
    <t>สัณฐานวิทยาของแมลง</t>
  </si>
  <si>
    <t> ดป432 </t>
  </si>
  <si>
    <t>การวิเคราะห์ดินและพืช</t>
  </si>
  <si>
    <t> ดป441 </t>
  </si>
  <si>
    <t>การสำรวจดิน</t>
  </si>
  <si>
    <t> ดป461 </t>
  </si>
  <si>
    <t>ฟิสิกส์ของดิน</t>
  </si>
  <si>
    <t> ดป489 </t>
  </si>
  <si>
    <t>178 </t>
  </si>
  <si>
    <t>353 </t>
  </si>
  <si>
    <t>261 </t>
  </si>
  <si>
    <t>( สำหรับนักศึกษาสาขาวิชาพืชไร่เท่านั้น)</t>
  </si>
  <si>
    <t>51 </t>
  </si>
  <si>
    <t>( สำหรับนักศึกษาสาขาวิชาอารักขาพืชเท่านั้น)</t>
  </si>
  <si>
    <t>( สำหรับนศ.สาขาวิชาวิทยาการสมุนไพร)</t>
  </si>
  <si>
    <t>( สำหรับนักศึกษาสาขาวิชา1พืชไร่เท่านั้น)</t>
  </si>
  <si>
    <t>( สำหรับ นางสาวอาจารีย์ อ่อนโพนงาม 6301102433 นายภควัฒน์ โตเจริญ 6301102443 เท่านั้น)</t>
  </si>
  <si>
    <t>( สำหรับ นายปิยวัตน์ ศรีโยธา 6301102371 เท่านั้น)</t>
  </si>
  <si>
    <t>( สำหรับนศ.ตกค้าง(นายนนัฐพล แก้วเขียว))</t>
  </si>
  <si>
    <t>( สัตวศาสตร์ ลำดับที่ 1-98)</t>
  </si>
  <si>
    <t>88 </t>
  </si>
  <si>
    <t>( สัตวศาสตร์ ลำดับ99-196)</t>
  </si>
  <si>
    <t>( สำหรับ นศ.สาขาพืชไร่ รหัส 64 และ นศ.ตกค้าง)</t>
  </si>
  <si>
    <t>( สำหรับ นศ.สาขาพืชไร่ รหัส 64)</t>
  </si>
  <si>
    <t>( สำหรับนศ.ที่ติดF และตกค้าง)</t>
  </si>
  <si>
    <t>( สำหรับ นศ.สาขาพืชไร่ รหัส 64 ที่แจ้งชื่อไว้ 32 คน เท่านั้น)</t>
  </si>
  <si>
    <t> พส292 </t>
  </si>
  <si>
    <t>( เฉพาะนักศึกษาสาขาพืชผัก เลขที่ 1-27 )</t>
  </si>
  <si>
    <t>( เฉพาะนักศึกษาสาขาพืชผัก เลขที่ 28-54)</t>
  </si>
  <si>
    <t>( สำหรับ นางสาววิจิตรา เจริญไชย6401102508 เท่านั้น)</t>
  </si>
  <si>
    <t> พส394 </t>
  </si>
  <si>
    <t>การปฏิบัติงานฟาร์มพืชสวน 4</t>
  </si>
  <si>
    <t> พส410 </t>
  </si>
  <si>
    <t>ไม้ตัดดอกเพื่อการค้า</t>
  </si>
  <si>
    <t> พส411 </t>
  </si>
  <si>
    <t>การผลิตไม้กระถาง</t>
  </si>
  <si>
    <t> พส416 </t>
  </si>
  <si>
    <t>ไม้ผลเขตกึ่งร้อน</t>
  </si>
  <si>
    <t> พส417 </t>
  </si>
  <si>
    <t>ไม้ผลเขตหนาว</t>
  </si>
  <si>
    <t>82 </t>
  </si>
  <si>
    <t>89 </t>
  </si>
  <si>
    <t>( เฉพาะนักศึกษาสาขาพืชผัก เลขที่ 1-27)</t>
  </si>
  <si>
    <t> พส452 </t>
  </si>
  <si>
    <t>เทคโนโลยีการผลิตผัก</t>
  </si>
  <si>
    <t> พส465 </t>
  </si>
  <si>
    <t>การประกวดและตัดสินพืช</t>
  </si>
  <si>
    <t> พส467 </t>
  </si>
  <si>
    <t>การจัดและตกแต่งดอกไม้</t>
  </si>
  <si>
    <t> พส471 </t>
  </si>
  <si>
    <t>พืชน้ำหอม</t>
  </si>
  <si>
    <t>86 </t>
  </si>
  <si>
    <t> พส473 </t>
  </si>
  <si>
    <t>การผลิตไม้ผลนอกฤดู</t>
  </si>
  <si>
    <t> พส475 </t>
  </si>
  <si>
    <t>ไม้ผลเศรษฐกิจ</t>
  </si>
  <si>
    <t>( สำหรับนักศึกษาสาขาวิชาการส่งเสริมและสื่อสารการเกษตร)</t>
  </si>
  <si>
    <t> รพ400 </t>
  </si>
  <si>
    <t>วิทยาการเชื้อรา</t>
  </si>
  <si>
    <t> รพ420 </t>
  </si>
  <si>
    <t>โรคพืชเศรษฐกิจ</t>
  </si>
  <si>
    <t> วพ330 </t>
  </si>
  <si>
    <t>การจำแนกวัชพืช</t>
  </si>
  <si>
    <t> วส211 </t>
  </si>
  <si>
    <t>อนุกรมวิธานและความหลากหลายของพืชสมุนไพร</t>
  </si>
  <si>
    <t>( สำหรับนศ.ตกค้าง(นายดีเด่น แซ่หลี่))</t>
  </si>
  <si>
    <t> วส313 </t>
  </si>
  <si>
    <t>การฝึกทักษะทางสมุนไพร 3</t>
  </si>
  <si>
    <t> วส331 </t>
  </si>
  <si>
    <t>สมุนไพรเพื่อความงาม</t>
  </si>
  <si>
    <t> วส332 </t>
  </si>
  <si>
    <t>เทคโนโลยีการผลิตและการพัฒนาผลิตภัณฑ์เสริมอาหารและอาหารสุขภาพ</t>
  </si>
  <si>
    <t> วส351 </t>
  </si>
  <si>
    <t>การจัดการสมุนไพรเชิงพาณิชย์</t>
  </si>
  <si>
    <t> วส471 </t>
  </si>
  <si>
    <t> วส472 </t>
  </si>
  <si>
    <t>สมุนไพรเพื่อน้ำมันหอมระเหย</t>
  </si>
  <si>
    <t> สก302 </t>
  </si>
  <si>
    <t> สก312 </t>
  </si>
  <si>
    <t> สก314 </t>
  </si>
  <si>
    <t>การถ่ายภาพเพื่องานส่งเสริมการเกษตร</t>
  </si>
  <si>
    <t> สก321 </t>
  </si>
  <si>
    <t>การวิจัยทางการส่งเสริมและสื่อสารเกษตร</t>
  </si>
  <si>
    <t> สก402 </t>
  </si>
  <si>
    <t>ภูมิปัญญาและวัฒนธรรมท้องถิ่น</t>
  </si>
  <si>
    <t>( สาขาวิชาการส่งเสริมและสื่อสารเกษต 4 ปี ชั้นปีที่ 4)</t>
  </si>
  <si>
    <t> สก403 </t>
  </si>
  <si>
    <t>การจัดการทรัพยากรและสิ่งแวดล้อมในชุมชน</t>
  </si>
  <si>
    <t> สก404 </t>
  </si>
  <si>
    <t>กฎเกณฑ์การค้าและมาตรฐานผลผลิตและผลิตภัณฑ์ทางการเกษตร</t>
  </si>
  <si>
    <t>อาจารย์ชุมมาศ แป้งหอม</t>
  </si>
  <si>
    <t> สก411 </t>
  </si>
  <si>
    <t>การผลิตรายการวีดิทัศน์ดิจิทัลทางการเกษตร</t>
  </si>
  <si>
    <t> สก453 </t>
  </si>
  <si>
    <t>ประชากรกับการเกษตร ทรัพยากรและสิ่งแวดล้อม</t>
  </si>
  <si>
    <t> สก462 </t>
  </si>
  <si>
    <t>การจัดการความรู้ในชุมชน</t>
  </si>
  <si>
    <t> สก463 </t>
  </si>
  <si>
    <t>หลักการจัดการฟาร์มเบื้องต้น</t>
  </si>
  <si>
    <t> สก497 </t>
  </si>
  <si>
    <t> อพ320 </t>
  </si>
  <si>
    <t>ศัตรูพืชที่สำคัญทางเศรษฐกิจ</t>
  </si>
  <si>
    <t> อพ440 </t>
  </si>
  <si>
    <t>สารเคมีป้องกันกำจัดศัตรูพืช</t>
  </si>
  <si>
    <t> อพ451 </t>
  </si>
  <si>
    <t>หลักการบริหารจัดการศัตรูพืชแบบบูรณาการ</t>
  </si>
  <si>
    <t>ระดับปริญญาตรี ภาคสมทบ</t>
  </si>
  <si>
    <r>
      <t>MO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80-201</t>
    </r>
  </si>
  <si>
    <r>
      <t>MO</t>
    </r>
    <r>
      <rPr>
        <sz val="16"/>
        <color rgb="FF808080"/>
        <rFont val="TH SarabunPSK"/>
        <family val="2"/>
      </rPr>
      <t>17:00-19:00 </t>
    </r>
    <r>
      <rPr>
        <u/>
        <sz val="16"/>
        <color rgb="FF808080"/>
        <rFont val="TH SarabunPSK"/>
        <family val="2"/>
      </rPr>
      <t>PT106</t>
    </r>
  </si>
  <si>
    <r>
      <t>MO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ศกม ชั้น 5</t>
    </r>
  </si>
  <si>
    <r>
      <t>SA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สาขาพืชสวน</t>
    </r>
  </si>
  <si>
    <r>
      <t>SA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สาขาพืชผัก</t>
    </r>
  </si>
  <si>
    <r>
      <t>SA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สาขาไม้ผล</t>
    </r>
  </si>
  <si>
    <r>
      <t>SU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ฟาร์มพืชสวน</t>
    </r>
  </si>
  <si>
    <r>
      <t>SA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สาขาพืชสวน</t>
    </r>
  </si>
  <si>
    <r>
      <t>SA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ปฏิบัติการพืชสวน</t>
    </r>
  </si>
  <si>
    <r>
      <t>TU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LAB.พืชผัก</t>
    </r>
  </si>
  <si>
    <r>
      <t>WE</t>
    </r>
    <r>
      <rPr>
        <sz val="16"/>
        <color rgb="FF808080"/>
        <rFont val="TH SarabunPSK"/>
        <family val="2"/>
      </rPr>
      <t>11:00-13:00 </t>
    </r>
    <r>
      <rPr>
        <u/>
        <sz val="16"/>
        <color rgb="FF808080"/>
        <rFont val="TH SarabunPSK"/>
        <family val="2"/>
      </rPr>
      <t>Lec.พืชผัก</t>
    </r>
  </si>
  <si>
    <r>
      <t>TU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บรรยายไม้ผล</t>
    </r>
  </si>
  <si>
    <r>
      <t>FR</t>
    </r>
    <r>
      <rPr>
        <sz val="16"/>
        <color rgb="FF808080"/>
        <rFont val="TH SarabunPSK"/>
        <family val="2"/>
      </rPr>
      <t>17:00-20:00 </t>
    </r>
    <r>
      <rPr>
        <u/>
        <sz val="16"/>
        <color rgb="FF808080"/>
        <rFont val="TH SarabunPSK"/>
        <family val="2"/>
      </rPr>
      <t>บรรยายไม้ผล</t>
    </r>
  </si>
  <si>
    <r>
      <t>TU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กุหลาบอินทจักร</t>
    </r>
  </si>
  <si>
    <r>
      <t>TU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กุหลาบอินทจักร</t>
    </r>
  </si>
  <si>
    <r>
      <t>FR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PT106</t>
    </r>
  </si>
  <si>
    <r>
      <t>FR</t>
    </r>
    <r>
      <rPr>
        <sz val="16"/>
        <color rgb="FF808080"/>
        <rFont val="TH SarabunPSK"/>
        <family val="2"/>
      </rPr>
      <t>16:00-17:00 </t>
    </r>
    <r>
      <rPr>
        <u/>
        <sz val="16"/>
        <color rgb="FF808080"/>
        <rFont val="TH SarabunPSK"/>
        <family val="2"/>
      </rPr>
      <t>80-201</t>
    </r>
  </si>
  <si>
    <r>
      <t>TU</t>
    </r>
    <r>
      <rPr>
        <sz val="16"/>
        <color rgb="FF808080"/>
        <rFont val="TH SarabunPSK"/>
        <family val="2"/>
      </rPr>
      <t>16:00-17:00 </t>
    </r>
    <r>
      <rPr>
        <u/>
        <sz val="16"/>
        <color rgb="FF808080"/>
        <rFont val="TH SarabunPSK"/>
        <family val="2"/>
      </rPr>
      <t>80-201</t>
    </r>
  </si>
  <si>
    <r>
      <t>SA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ฟาร์มพืชไร่</t>
    </r>
  </si>
  <si>
    <r>
      <t>WE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PT106</t>
    </r>
  </si>
  <si>
    <r>
      <t>WE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PT212A</t>
    </r>
  </si>
  <si>
    <r>
      <t>FR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PT212A</t>
    </r>
  </si>
  <si>
    <r>
      <t>MO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PT106</t>
    </r>
  </si>
  <si>
    <r>
      <t>TU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PT212A</t>
    </r>
  </si>
  <si>
    <r>
      <t>FR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PT212A</t>
    </r>
  </si>
  <si>
    <r>
      <t>MO</t>
    </r>
    <r>
      <rPr>
        <sz val="16"/>
        <color rgb="FF808080"/>
        <rFont val="TH SarabunPSK"/>
        <family val="2"/>
      </rPr>
      <t>14:00-15:00 </t>
    </r>
    <r>
      <rPr>
        <u/>
        <sz val="16"/>
        <color rgb="FF808080"/>
        <rFont val="TH SarabunPSK"/>
        <family val="2"/>
      </rPr>
      <t>80-201</t>
    </r>
  </si>
  <si>
    <r>
      <t>TH</t>
    </r>
    <r>
      <rPr>
        <sz val="16"/>
        <color rgb="FF808080"/>
        <rFont val="TH SarabunPSK"/>
        <family val="2"/>
      </rPr>
      <t>14:00-15:00 </t>
    </r>
    <r>
      <rPr>
        <u/>
        <sz val="16"/>
        <color rgb="FF808080"/>
        <rFont val="TH SarabunPSK"/>
        <family val="2"/>
      </rPr>
      <t>80-201</t>
    </r>
  </si>
  <si>
    <r>
      <t>FR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LAB SE 304/1</t>
    </r>
  </si>
  <si>
    <r>
      <t>TU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LAB SE 304/1</t>
    </r>
  </si>
  <si>
    <r>
      <t>WE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LAB SE 304/1</t>
    </r>
  </si>
  <si>
    <r>
      <t>FR</t>
    </r>
    <r>
      <rPr>
        <sz val="16"/>
        <color rgb="FF808080"/>
        <rFont val="TH SarabunPSK"/>
        <family val="2"/>
      </rPr>
      <t>10:00-11:00 </t>
    </r>
    <r>
      <rPr>
        <u/>
        <sz val="16"/>
        <color rgb="FF808080"/>
        <rFont val="TH SarabunPSK"/>
        <family val="2"/>
      </rPr>
      <t>80-201</t>
    </r>
  </si>
  <si>
    <r>
      <t>WE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ศร301</t>
    </r>
  </si>
  <si>
    <r>
      <t>TU</t>
    </r>
    <r>
      <rPr>
        <sz val="16"/>
        <color rgb="FF808080"/>
        <rFont val="TH SarabunPSK"/>
        <family val="2"/>
      </rPr>
      <t>18:00-20:00 </t>
    </r>
    <r>
      <rPr>
        <u/>
        <sz val="16"/>
        <color rgb="FF808080"/>
        <rFont val="TH SarabunPSK"/>
        <family val="2"/>
      </rPr>
      <t>ศร301</t>
    </r>
  </si>
  <si>
    <r>
      <t>WE</t>
    </r>
    <r>
      <rPr>
        <sz val="16"/>
        <color rgb="FF808080"/>
        <rFont val="TH SarabunPSK"/>
        <family val="2"/>
      </rPr>
      <t>17:00-20:00 </t>
    </r>
    <r>
      <rPr>
        <u/>
        <sz val="16"/>
        <color rgb="FF808080"/>
        <rFont val="TH SarabunPSK"/>
        <family val="2"/>
      </rPr>
      <t>ศร301</t>
    </r>
  </si>
  <si>
    <r>
      <t>TU</t>
    </r>
    <r>
      <rPr>
        <sz val="16"/>
        <color rgb="FF808080"/>
        <rFont val="TH SarabunPSK"/>
        <family val="2"/>
      </rPr>
      <t>10:00-11:00 </t>
    </r>
    <r>
      <rPr>
        <u/>
        <sz val="16"/>
        <color rgb="FF808080"/>
        <rFont val="TH SarabunPSK"/>
        <family val="2"/>
      </rPr>
      <t>80-201</t>
    </r>
  </si>
  <si>
    <r>
      <t>FR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PT209</t>
    </r>
  </si>
  <si>
    <r>
      <t>MO</t>
    </r>
    <r>
      <rPr>
        <sz val="16"/>
        <color rgb="FF808080"/>
        <rFont val="TH SarabunPSK"/>
        <family val="2"/>
      </rPr>
      <t>17:00-18:30 </t>
    </r>
    <r>
      <rPr>
        <u/>
        <sz val="16"/>
        <color rgb="FF808080"/>
        <rFont val="TH SarabunPSK"/>
        <family val="2"/>
      </rPr>
      <t>ภาคพืชไร่</t>
    </r>
  </si>
  <si>
    <r>
      <t>WE</t>
    </r>
    <r>
      <rPr>
        <sz val="16"/>
        <color rgb="FF808080"/>
        <rFont val="TH SarabunPSK"/>
        <family val="2"/>
      </rPr>
      <t>17:00-18:30 </t>
    </r>
    <r>
      <rPr>
        <u/>
        <sz val="16"/>
        <color rgb="FF808080"/>
        <rFont val="TH SarabunPSK"/>
        <family val="2"/>
      </rPr>
      <t>ภาคพืชไร่</t>
    </r>
  </si>
  <si>
    <r>
      <t>TH</t>
    </r>
    <r>
      <rPr>
        <sz val="16"/>
        <color rgb="FF808080"/>
        <rFont val="TH SarabunPSK"/>
        <family val="2"/>
      </rPr>
      <t>10:00-13:00 </t>
    </r>
    <r>
      <rPr>
        <u/>
        <sz val="16"/>
        <color rgb="FF808080"/>
        <rFont val="TH SarabunPSK"/>
        <family val="2"/>
      </rPr>
      <t>PT209</t>
    </r>
  </si>
  <si>
    <r>
      <t>TH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PT209</t>
    </r>
  </si>
  <si>
    <r>
      <t>SA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PT212A</t>
    </r>
  </si>
  <si>
    <r>
      <t>SA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PT212A</t>
    </r>
  </si>
  <si>
    <r>
      <t>MO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AGS 01</t>
    </r>
  </si>
  <si>
    <r>
      <t>MO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AGS 01</t>
    </r>
  </si>
  <si>
    <r>
      <t>TH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AGS 01</t>
    </r>
  </si>
  <si>
    <r>
      <t>FR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AGS 01</t>
    </r>
  </si>
  <si>
    <r>
      <t>TU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PT411</t>
    </r>
  </si>
  <si>
    <r>
      <t>MO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PT411</t>
    </r>
  </si>
  <si>
    <r>
      <t>FR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PT411</t>
    </r>
  </si>
  <si>
    <r>
      <t>FR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PT411</t>
    </r>
  </si>
  <si>
    <r>
      <t>SA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อาคารพืชศาสตร์</t>
    </r>
  </si>
  <si>
    <r>
      <t>TH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SE 113</t>
    </r>
  </si>
  <si>
    <r>
      <t>TH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SE 113</t>
    </r>
  </si>
  <si>
    <r>
      <t>TU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SE 113</t>
    </r>
  </si>
  <si>
    <r>
      <t>WE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SE 113</t>
    </r>
  </si>
  <si>
    <r>
      <t>WE</t>
    </r>
    <r>
      <rPr>
        <sz val="16"/>
        <color rgb="FF808080"/>
        <rFont val="TH SarabunPSK"/>
        <family val="2"/>
      </rPr>
      <t>12:00-14:00 </t>
    </r>
    <r>
      <rPr>
        <u/>
        <sz val="16"/>
        <color rgb="FF808080"/>
        <rFont val="TH SarabunPSK"/>
        <family val="2"/>
      </rPr>
      <t>SE 204</t>
    </r>
  </si>
  <si>
    <r>
      <t>TU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PT118</t>
    </r>
  </si>
  <si>
    <r>
      <t>TU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KJ 12</t>
    </r>
  </si>
  <si>
    <r>
      <t>TU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KJ 11</t>
    </r>
  </si>
  <si>
    <r>
      <t>FR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PT412</t>
    </r>
  </si>
  <si>
    <r>
      <t>TH</t>
    </r>
    <r>
      <rPr>
        <sz val="16"/>
        <color rgb="FF808080"/>
        <rFont val="TH SarabunPSK"/>
        <family val="2"/>
      </rPr>
      <t>16:00-19:00 </t>
    </r>
    <r>
      <rPr>
        <u/>
        <sz val="16"/>
        <color rgb="FF808080"/>
        <rFont val="TH SarabunPSK"/>
        <family val="2"/>
      </rPr>
      <t>PT401</t>
    </r>
  </si>
  <si>
    <r>
      <t>MO</t>
    </r>
    <r>
      <rPr>
        <sz val="16"/>
        <color rgb="FF808080"/>
        <rFont val="TH SarabunPSK"/>
        <family val="2"/>
      </rPr>
      <t>11:00-12:00 </t>
    </r>
    <r>
      <rPr>
        <u/>
        <sz val="16"/>
        <color rgb="FF808080"/>
        <rFont val="TH SarabunPSK"/>
        <family val="2"/>
      </rPr>
      <t>PT106</t>
    </r>
  </si>
  <si>
    <r>
      <t>MO</t>
    </r>
    <r>
      <rPr>
        <sz val="16"/>
        <color rgb="FF808080"/>
        <rFont val="TH SarabunPSK"/>
        <family val="2"/>
      </rPr>
      <t>14:00-15:30 </t>
    </r>
    <r>
      <rPr>
        <u/>
        <sz val="16"/>
        <color rgb="FF808080"/>
        <rFont val="TH SarabunPSK"/>
        <family val="2"/>
      </rPr>
      <t>SE(ดินปุ๋ย) 307</t>
    </r>
  </si>
  <si>
    <r>
      <t>TH</t>
    </r>
    <r>
      <rPr>
        <sz val="16"/>
        <color rgb="FF808080"/>
        <rFont val="TH SarabunPSK"/>
        <family val="2"/>
      </rPr>
      <t>14:00-15:30 </t>
    </r>
    <r>
      <rPr>
        <u/>
        <sz val="16"/>
        <color rgb="FF808080"/>
        <rFont val="TH SarabunPSK"/>
        <family val="2"/>
      </rPr>
      <t>SE(ดินปุ๋ย) 307</t>
    </r>
  </si>
  <si>
    <r>
      <t>WE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LAB SE 406</t>
    </r>
  </si>
  <si>
    <r>
      <t>FR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LAB SE 302</t>
    </r>
  </si>
  <si>
    <r>
      <t>FR</t>
    </r>
    <r>
      <rPr>
        <sz val="16"/>
        <color rgb="FF808080"/>
        <rFont val="TH SarabunPSK"/>
        <family val="2"/>
      </rPr>
      <t>07:00-09:00 </t>
    </r>
    <r>
      <rPr>
        <u/>
        <sz val="16"/>
        <color rgb="FF808080"/>
        <rFont val="TH SarabunPSK"/>
        <family val="2"/>
      </rPr>
      <t>SE(ดินปุ๋ย) 307</t>
    </r>
  </si>
  <si>
    <r>
      <t>TU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SE(ดินปุ๋ย) 307</t>
    </r>
  </si>
  <si>
    <r>
      <t>TU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SE(ดินปุ๋ย) 307</t>
    </r>
  </si>
  <si>
    <r>
      <t>TH</t>
    </r>
    <r>
      <rPr>
        <sz val="16"/>
        <color rgb="FF808080"/>
        <rFont val="TH SarabunPSK"/>
        <family val="2"/>
      </rPr>
      <t>12:00-15:00 </t>
    </r>
    <r>
      <rPr>
        <u/>
        <sz val="16"/>
        <color rgb="FF808080"/>
        <rFont val="TH SarabunPSK"/>
        <family val="2"/>
      </rPr>
      <t>LAB SE 402</t>
    </r>
  </si>
  <si>
    <r>
      <t>TH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SE(ดินปุ๋ย) 307</t>
    </r>
  </si>
  <si>
    <r>
      <t>TH</t>
    </r>
    <r>
      <rPr>
        <sz val="16"/>
        <color rgb="FF808080"/>
        <rFont val="TH SarabunPSK"/>
        <family val="2"/>
      </rPr>
      <t>20:00-23:00 </t>
    </r>
    <r>
      <rPr>
        <u/>
        <sz val="16"/>
        <color rgb="FF808080"/>
        <rFont val="TH SarabunPSK"/>
        <family val="2"/>
      </rPr>
      <t>SE402</t>
    </r>
  </si>
  <si>
    <r>
      <t>TH</t>
    </r>
    <r>
      <rPr>
        <sz val="16"/>
        <color rgb="FF808080"/>
        <rFont val="TH SarabunPSK"/>
        <family val="2"/>
      </rPr>
      <t>18:00-20:00 </t>
    </r>
    <r>
      <rPr>
        <u/>
        <sz val="16"/>
        <color rgb="FF808080"/>
        <rFont val="TH SarabunPSK"/>
        <family val="2"/>
      </rPr>
      <t>SE(ดินปุ๋ย) 202</t>
    </r>
  </si>
  <si>
    <r>
      <t>TH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SE 303</t>
    </r>
  </si>
  <si>
    <r>
      <t>WE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ฟาร์มพืชไร่</t>
    </r>
  </si>
  <si>
    <r>
      <t>MO</t>
    </r>
    <r>
      <rPr>
        <sz val="16"/>
        <color rgb="FF808080"/>
        <rFont val="TH SarabunPSK"/>
        <family val="2"/>
      </rPr>
      <t>14:00-17:00 </t>
    </r>
    <r>
      <rPr>
        <u/>
        <sz val="16"/>
        <color rgb="FF808080"/>
        <rFont val="TH SarabunPSK"/>
        <family val="2"/>
      </rPr>
      <t>PT118</t>
    </r>
  </si>
  <si>
    <r>
      <t>TU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PT118</t>
    </r>
  </si>
  <si>
    <r>
      <t>FR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PT118</t>
    </r>
  </si>
  <si>
    <r>
      <t>MO</t>
    </r>
    <r>
      <rPr>
        <sz val="16"/>
        <color rgb="FF808080"/>
        <rFont val="TH SarabunPSK"/>
        <family val="2"/>
      </rPr>
      <t>17:00-18:30 </t>
    </r>
    <r>
      <rPr>
        <u/>
        <sz val="16"/>
        <color rgb="FF808080"/>
        <rFont val="TH SarabunPSK"/>
        <family val="2"/>
      </rPr>
      <t>AG02</t>
    </r>
  </si>
  <si>
    <r>
      <t>WE</t>
    </r>
    <r>
      <rPr>
        <sz val="16"/>
        <color rgb="FF808080"/>
        <rFont val="TH SarabunPSK"/>
        <family val="2"/>
      </rPr>
      <t>17:00-18:30 </t>
    </r>
    <r>
      <rPr>
        <u/>
        <sz val="16"/>
        <color rgb="FF808080"/>
        <rFont val="TH SarabunPSK"/>
        <family val="2"/>
      </rPr>
      <t>AG02</t>
    </r>
  </si>
  <si>
    <r>
      <t>FR</t>
    </r>
    <r>
      <rPr>
        <sz val="16"/>
        <color rgb="FF808080"/>
        <rFont val="TH SarabunPSK"/>
        <family val="2"/>
      </rPr>
      <t>12:00-15:00 </t>
    </r>
    <r>
      <rPr>
        <u/>
        <sz val="16"/>
        <color rgb="FF808080"/>
        <rFont val="TH SarabunPSK"/>
        <family val="2"/>
      </rPr>
      <t>PT210</t>
    </r>
  </si>
  <si>
    <r>
      <t>WE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PT210</t>
    </r>
  </si>
  <si>
    <r>
      <t>TH</t>
    </r>
    <r>
      <rPr>
        <sz val="16"/>
        <color rgb="FF808080"/>
        <rFont val="TH SarabunPSK"/>
        <family val="2"/>
      </rPr>
      <t>17:00-20:00 </t>
    </r>
    <r>
      <rPr>
        <u/>
        <sz val="16"/>
        <color rgb="FF808080"/>
        <rFont val="TH SarabunPSK"/>
        <family val="2"/>
      </rPr>
      <t>PT210</t>
    </r>
  </si>
  <si>
    <r>
      <t>TU</t>
    </r>
    <r>
      <rPr>
        <sz val="16"/>
        <color rgb="FF808080"/>
        <rFont val="TH SarabunPSK"/>
        <family val="2"/>
      </rPr>
      <t>16:00-19:00 </t>
    </r>
    <r>
      <rPr>
        <u/>
        <sz val="16"/>
        <color rgb="FF808080"/>
        <rFont val="TH SarabunPSK"/>
        <family val="2"/>
      </rPr>
      <t>PT209</t>
    </r>
  </si>
  <si>
    <r>
      <t>SA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PT209</t>
    </r>
  </si>
  <si>
    <r>
      <t>SA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PT209</t>
    </r>
  </si>
  <si>
    <r>
      <t>SA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อาคารพืชสวน</t>
    </r>
  </si>
  <si>
    <r>
      <t>SA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อาคารพืชสวน</t>
    </r>
  </si>
  <si>
    <r>
      <t>WE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อาคาร 77</t>
    </r>
  </si>
  <si>
    <r>
      <t>WE</t>
    </r>
    <r>
      <rPr>
        <sz val="16"/>
        <color rgb="FF808080"/>
        <rFont val="TH SarabunPSK"/>
        <family val="2"/>
      </rPr>
      <t>10:00-13:00 </t>
    </r>
    <r>
      <rPr>
        <u/>
        <sz val="16"/>
        <color rgb="FF808080"/>
        <rFont val="TH SarabunPSK"/>
        <family val="2"/>
      </rPr>
      <t>อาคาร 77</t>
    </r>
  </si>
  <si>
    <r>
      <t>FR</t>
    </r>
    <r>
      <rPr>
        <sz val="16"/>
        <color rgb="FF808080"/>
        <rFont val="TH SarabunPSK"/>
        <family val="2"/>
      </rPr>
      <t>10:00-13:00 </t>
    </r>
    <r>
      <rPr>
        <u/>
        <sz val="16"/>
        <color rgb="FF808080"/>
        <rFont val="TH SarabunPSK"/>
        <family val="2"/>
      </rPr>
      <t>PT312</t>
    </r>
  </si>
  <si>
    <r>
      <t>FR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PT307</t>
    </r>
  </si>
  <si>
    <r>
      <t>TH</t>
    </r>
    <r>
      <rPr>
        <sz val="16"/>
        <color rgb="FF808080"/>
        <rFont val="TH SarabunPSK"/>
        <family val="2"/>
      </rPr>
      <t>12:00-15:00 </t>
    </r>
    <r>
      <rPr>
        <u/>
        <sz val="16"/>
        <color rgb="FF808080"/>
        <rFont val="TH SarabunPSK"/>
        <family val="2"/>
      </rPr>
      <t>Lab.ไม้ผล</t>
    </r>
  </si>
  <si>
    <r>
      <t>MO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Lec.พืชผัก</t>
    </r>
  </si>
  <si>
    <r>
      <t>MO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สาขาพืชผัก</t>
    </r>
  </si>
  <si>
    <r>
      <t>WE</t>
    </r>
    <r>
      <rPr>
        <sz val="16"/>
        <color rgb="FF808080"/>
        <rFont val="TH SarabunPSK"/>
        <family val="2"/>
      </rPr>
      <t>10:00-13:00 </t>
    </r>
    <r>
      <rPr>
        <u/>
        <sz val="16"/>
        <color rgb="FF808080"/>
        <rFont val="TH SarabunPSK"/>
        <family val="2"/>
      </rPr>
      <t>สาขาพืชผัก</t>
    </r>
  </si>
  <si>
    <r>
      <t>SU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อาคาร 77</t>
    </r>
  </si>
  <si>
    <r>
      <t>SU</t>
    </r>
    <r>
      <rPr>
        <sz val="16"/>
        <color rgb="FF808080"/>
        <rFont val="TH SarabunPSK"/>
        <family val="2"/>
      </rPr>
      <t>17:00-20:00 </t>
    </r>
    <r>
      <rPr>
        <u/>
        <sz val="16"/>
        <color rgb="FF808080"/>
        <rFont val="TH SarabunPSK"/>
        <family val="2"/>
      </rPr>
      <t>อาคาร 77</t>
    </r>
  </si>
  <si>
    <r>
      <t>TH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สาขาพืชสวน</t>
    </r>
  </si>
  <si>
    <r>
      <t>SA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LAB.พืชผัก</t>
    </r>
  </si>
  <si>
    <r>
      <t>FR</t>
    </r>
    <r>
      <rPr>
        <sz val="16"/>
        <color rgb="FF808080"/>
        <rFont val="TH SarabunPSK"/>
        <family val="2"/>
      </rPr>
      <t>16:00-19:00 </t>
    </r>
    <r>
      <rPr>
        <u/>
        <sz val="16"/>
        <color rgb="FF808080"/>
        <rFont val="TH SarabunPSK"/>
        <family val="2"/>
      </rPr>
      <t>อาคาร 77</t>
    </r>
  </si>
  <si>
    <r>
      <t>FR</t>
    </r>
    <r>
      <rPr>
        <sz val="16"/>
        <color rgb="FF808080"/>
        <rFont val="TH SarabunPSK"/>
        <family val="2"/>
      </rPr>
      <t>14:00-16:00 </t>
    </r>
    <r>
      <rPr>
        <u/>
        <sz val="16"/>
        <color rgb="FF808080"/>
        <rFont val="TH SarabunPSK"/>
        <family val="2"/>
      </rPr>
      <t>อาคาร 77</t>
    </r>
  </si>
  <si>
    <r>
      <t>TH</t>
    </r>
    <r>
      <rPr>
        <sz val="16"/>
        <color rgb="FF808080"/>
        <rFont val="TH SarabunPSK"/>
        <family val="2"/>
      </rPr>
      <t>12:00-15:00 </t>
    </r>
    <r>
      <rPr>
        <u/>
        <sz val="16"/>
        <color rgb="FF808080"/>
        <rFont val="TH SarabunPSK"/>
        <family val="2"/>
      </rPr>
      <t>บ.เนื้อเยื่อ</t>
    </r>
  </si>
  <si>
    <r>
      <t>TH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เนื้อเยื่อ ชั้น2</t>
    </r>
  </si>
  <si>
    <r>
      <t>FR</t>
    </r>
    <r>
      <rPr>
        <sz val="16"/>
        <color rgb="FF808080"/>
        <rFont val="TH SarabunPSK"/>
        <family val="2"/>
      </rPr>
      <t>17:00-20:00 </t>
    </r>
    <r>
      <rPr>
        <u/>
        <sz val="16"/>
        <color rgb="FF808080"/>
        <rFont val="TH SarabunPSK"/>
        <family val="2"/>
      </rPr>
      <t>สาขาพืชผัก</t>
    </r>
  </si>
  <si>
    <r>
      <t>TH</t>
    </r>
    <r>
      <rPr>
        <sz val="16"/>
        <color rgb="FF808080"/>
        <rFont val="TH SarabunPSK"/>
        <family val="2"/>
      </rPr>
      <t>17:00-19:00 </t>
    </r>
    <r>
      <rPr>
        <u/>
        <sz val="16"/>
        <color rgb="FF808080"/>
        <rFont val="TH SarabunPSK"/>
        <family val="2"/>
      </rPr>
      <t>Lec.พืชผัก</t>
    </r>
  </si>
  <si>
    <r>
      <t>TU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Lab.ไม้ผล</t>
    </r>
  </si>
  <si>
    <r>
      <t>TU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Lab.ไม้ผล</t>
    </r>
  </si>
  <si>
    <r>
      <t>MO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PT118</t>
    </r>
  </si>
  <si>
    <r>
      <t>MO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Lab.ไม้ผล</t>
    </r>
  </si>
  <si>
    <r>
      <t>WE</t>
    </r>
    <r>
      <rPr>
        <sz val="16"/>
        <color rgb="FF808080"/>
        <rFont val="TH SarabunPSK"/>
        <family val="2"/>
      </rPr>
      <t>07:00-10:00 </t>
    </r>
    <r>
      <rPr>
        <u/>
        <sz val="16"/>
        <color rgb="FF808080"/>
        <rFont val="TH SarabunPSK"/>
        <family val="2"/>
      </rPr>
      <t>สาขาพืชผัก</t>
    </r>
  </si>
  <si>
    <r>
      <t>MO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สาขาพืชผัก</t>
    </r>
  </si>
  <si>
    <r>
      <t>MO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Lec.พืชผัก</t>
    </r>
  </si>
  <si>
    <r>
      <t>WE</t>
    </r>
    <r>
      <rPr>
        <sz val="16"/>
        <color rgb="FF808080"/>
        <rFont val="TH SarabunPSK"/>
        <family val="2"/>
      </rPr>
      <t>10:00-13:00 </t>
    </r>
    <r>
      <rPr>
        <u/>
        <sz val="16"/>
        <color rgb="FF808080"/>
        <rFont val="TH SarabunPSK"/>
        <family val="2"/>
      </rPr>
      <t>LAB.พืชผัก</t>
    </r>
  </si>
  <si>
    <r>
      <t>MO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PT301</t>
    </r>
  </si>
  <si>
    <r>
      <t>MO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PT301</t>
    </r>
  </si>
  <si>
    <r>
      <t>TU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Lec.ไม้ผล</t>
    </r>
  </si>
  <si>
    <r>
      <t>TU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Lec.ไม้ผล</t>
    </r>
  </si>
  <si>
    <r>
      <t>FR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Lab.ไม้ผล</t>
    </r>
  </si>
  <si>
    <r>
      <t>SU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บรรยายไม้ผล</t>
    </r>
  </si>
  <si>
    <r>
      <t>TU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บรรยายไม้ผล</t>
    </r>
  </si>
  <si>
    <r>
      <t>TH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Lec.พืชผัก</t>
    </r>
  </si>
  <si>
    <r>
      <t>SU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Lab.ไม้ผล</t>
    </r>
  </si>
  <si>
    <r>
      <t>SU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Lec.ไม้ผล</t>
    </r>
  </si>
  <si>
    <r>
      <t>TU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สาขาพืชสวน</t>
    </r>
  </si>
  <si>
    <r>
      <t>SA</t>
    </r>
    <r>
      <rPr>
        <sz val="16"/>
        <color rgb="FF808080"/>
        <rFont val="TH SarabunPSK"/>
        <family val="2"/>
      </rPr>
      <t>17:00-20:00 </t>
    </r>
    <r>
      <rPr>
        <u/>
        <sz val="16"/>
        <color rgb="FF808080"/>
        <rFont val="TH SarabunPSK"/>
        <family val="2"/>
      </rPr>
      <t>สาขาพืชสวน</t>
    </r>
  </si>
  <si>
    <r>
      <t>SA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สาขาพืชสวน</t>
    </r>
  </si>
  <si>
    <r>
      <t>TU</t>
    </r>
    <r>
      <rPr>
        <sz val="16"/>
        <color rgb="FF808080"/>
        <rFont val="TH SarabunPSK"/>
        <family val="2"/>
      </rPr>
      <t>17:00-19:00 </t>
    </r>
    <r>
      <rPr>
        <u/>
        <sz val="16"/>
        <color rgb="FF808080"/>
        <rFont val="TH SarabunPSK"/>
        <family val="2"/>
      </rPr>
      <t>Lec.พืชผัก</t>
    </r>
  </si>
  <si>
    <r>
      <t>WE</t>
    </r>
    <r>
      <rPr>
        <sz val="16"/>
        <color rgb="FF808080"/>
        <rFont val="TH SarabunPSK"/>
        <family val="2"/>
      </rPr>
      <t>18:00-21:00 </t>
    </r>
    <r>
      <rPr>
        <u/>
        <sz val="16"/>
        <color rgb="FF808080"/>
        <rFont val="TH SarabunPSK"/>
        <family val="2"/>
      </rPr>
      <t>สาขาพืชผัก</t>
    </r>
  </si>
  <si>
    <r>
      <t>TH</t>
    </r>
    <r>
      <rPr>
        <sz val="16"/>
        <color rgb="FF808080"/>
        <rFont val="TH SarabunPSK"/>
        <family val="2"/>
      </rPr>
      <t>19:00-22:00 </t>
    </r>
    <r>
      <rPr>
        <u/>
        <sz val="16"/>
        <color rgb="FF808080"/>
        <rFont val="TH SarabunPSK"/>
        <family val="2"/>
      </rPr>
      <t>Lab.ไม้ผล</t>
    </r>
  </si>
  <si>
    <r>
      <t>TH</t>
    </r>
    <r>
      <rPr>
        <sz val="16"/>
        <color rgb="FF808080"/>
        <rFont val="TH SarabunPSK"/>
        <family val="2"/>
      </rPr>
      <t>17:00-19:00 </t>
    </r>
    <r>
      <rPr>
        <u/>
        <sz val="16"/>
        <color rgb="FF808080"/>
        <rFont val="TH SarabunPSK"/>
        <family val="2"/>
      </rPr>
      <t>Lec.ไม้ผล</t>
    </r>
  </si>
  <si>
    <r>
      <t>SU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Lab.ไม้ผล</t>
    </r>
  </si>
  <si>
    <r>
      <t>FR</t>
    </r>
    <r>
      <rPr>
        <sz val="16"/>
        <color rgb="FF808080"/>
        <rFont val="TH SarabunPSK"/>
        <family val="2"/>
      </rPr>
      <t>18:00-20:20 </t>
    </r>
    <r>
      <rPr>
        <u/>
        <sz val="16"/>
        <color rgb="FF808080"/>
        <rFont val="TH SarabunPSK"/>
        <family val="2"/>
      </rPr>
      <t>Lec.ไม้ผล</t>
    </r>
  </si>
  <si>
    <r>
      <t>MO</t>
    </r>
    <r>
      <rPr>
        <sz val="16"/>
        <color rgb="FF808080"/>
        <rFont val="TH SarabunPSK"/>
        <family val="2"/>
      </rPr>
      <t>14:00-16:00 </t>
    </r>
    <r>
      <rPr>
        <u/>
        <sz val="16"/>
        <color rgb="FF808080"/>
        <rFont val="TH SarabunPSK"/>
        <family val="2"/>
      </rPr>
      <t>PT412</t>
    </r>
  </si>
  <si>
    <r>
      <t>TU</t>
    </r>
    <r>
      <rPr>
        <sz val="16"/>
        <color rgb="FF808080"/>
        <rFont val="TH SarabunPSK"/>
        <family val="2"/>
      </rPr>
      <t>11:00-14:00 </t>
    </r>
    <r>
      <rPr>
        <u/>
        <sz val="16"/>
        <color rgb="FF808080"/>
        <rFont val="TH SarabunPSK"/>
        <family val="2"/>
      </rPr>
      <t>PT401</t>
    </r>
  </si>
  <si>
    <r>
      <t>TU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PT412</t>
    </r>
  </si>
  <si>
    <r>
      <t>FR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PT401</t>
    </r>
  </si>
  <si>
    <r>
      <t>TU</t>
    </r>
    <r>
      <rPr>
        <sz val="16"/>
        <color rgb="FF808080"/>
        <rFont val="TH SarabunPSK"/>
        <family val="2"/>
      </rPr>
      <t>18:00-20:00 </t>
    </r>
    <r>
      <rPr>
        <u/>
        <sz val="16"/>
        <color rgb="FF808080"/>
        <rFont val="TH SarabunPSK"/>
        <family val="2"/>
      </rPr>
      <t>PT412</t>
    </r>
  </si>
  <si>
    <r>
      <t>MO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PT105</t>
    </r>
  </si>
  <si>
    <r>
      <t>SU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AGS 01</t>
    </r>
  </si>
  <si>
    <r>
      <t>SU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AGS 01</t>
    </r>
  </si>
  <si>
    <r>
      <t>TU</t>
    </r>
    <r>
      <rPr>
        <sz val="16"/>
        <color rgb="FF808080"/>
        <rFont val="TH SarabunPSK"/>
        <family val="2"/>
      </rPr>
      <t>16:00-19:00 </t>
    </r>
    <r>
      <rPr>
        <u/>
        <sz val="16"/>
        <color rgb="FF808080"/>
        <rFont val="TH SarabunPSK"/>
        <family val="2"/>
      </rPr>
      <t>LAB ทางพืช</t>
    </r>
  </si>
  <si>
    <r>
      <t>MO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PT212B</t>
    </r>
  </si>
  <si>
    <r>
      <t>MO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PT212B</t>
    </r>
  </si>
  <si>
    <r>
      <t>TU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PT212B</t>
    </r>
  </si>
  <si>
    <r>
      <t>FR</t>
    </r>
    <r>
      <rPr>
        <sz val="16"/>
        <color rgb="FF808080"/>
        <rFont val="TH SarabunPSK"/>
        <family val="2"/>
      </rPr>
      <t>16:00-18:00 </t>
    </r>
    <r>
      <rPr>
        <u/>
        <sz val="16"/>
        <color rgb="FF808080"/>
        <rFont val="TH SarabunPSK"/>
        <family val="2"/>
      </rPr>
      <t>PT105</t>
    </r>
  </si>
  <si>
    <r>
      <t>SU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AGS 01</t>
    </r>
  </si>
  <si>
    <r>
      <t>SA</t>
    </r>
    <r>
      <rPr>
        <sz val="16"/>
        <color rgb="FF808080"/>
        <rFont val="TH SarabunPSK"/>
        <family val="2"/>
      </rPr>
      <t>14:00-16:00 </t>
    </r>
    <r>
      <rPr>
        <u/>
        <sz val="16"/>
        <color rgb="FF808080"/>
        <rFont val="TH SarabunPSK"/>
        <family val="2"/>
      </rPr>
      <t>AGS 01</t>
    </r>
  </si>
  <si>
    <r>
      <t>SA</t>
    </r>
    <r>
      <rPr>
        <sz val="16"/>
        <color rgb="FF808080"/>
        <rFont val="TH SarabunPSK"/>
        <family val="2"/>
      </rPr>
      <t>16:00-19:00 </t>
    </r>
    <r>
      <rPr>
        <u/>
        <sz val="16"/>
        <color rgb="FF808080"/>
        <rFont val="TH SarabunPSK"/>
        <family val="2"/>
      </rPr>
      <t>AGS 01</t>
    </r>
  </si>
  <si>
    <r>
      <t>TU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PT105</t>
    </r>
  </si>
  <si>
    <r>
      <t>TH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PT105</t>
    </r>
  </si>
  <si>
    <r>
      <t>SA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PT105</t>
    </r>
  </si>
  <si>
    <r>
      <t>SA</t>
    </r>
    <r>
      <rPr>
        <sz val="16"/>
        <color rgb="FF808080"/>
        <rFont val="TH SarabunPSK"/>
        <family val="2"/>
      </rPr>
      <t>10:00-13:00 </t>
    </r>
    <r>
      <rPr>
        <u/>
        <sz val="16"/>
        <color rgb="FF808080"/>
        <rFont val="TH SarabunPSK"/>
        <family val="2"/>
      </rPr>
      <t>PT105</t>
    </r>
  </si>
  <si>
    <r>
      <t>MO</t>
    </r>
    <r>
      <rPr>
        <sz val="16"/>
        <color rgb="FF808080"/>
        <rFont val="TH SarabunPSK"/>
        <family val="2"/>
      </rPr>
      <t>17:00-20:00 </t>
    </r>
    <r>
      <rPr>
        <u/>
        <sz val="16"/>
        <color rgb="FF808080"/>
        <rFont val="TH SarabunPSK"/>
        <family val="2"/>
      </rPr>
      <t>AGS 01</t>
    </r>
  </si>
  <si>
    <r>
      <t>MO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AGS 01</t>
    </r>
  </si>
  <si>
    <r>
      <t>TU</t>
    </r>
    <r>
      <rPr>
        <sz val="16"/>
        <color rgb="FF808080"/>
        <rFont val="TH SarabunPSK"/>
        <family val="2"/>
      </rPr>
      <t>16:00-18:00 </t>
    </r>
    <r>
      <rPr>
        <u/>
        <sz val="16"/>
        <color rgb="FF808080"/>
        <rFont val="TH SarabunPSK"/>
        <family val="2"/>
      </rPr>
      <t>AGS 01</t>
    </r>
  </si>
  <si>
    <r>
      <t>TU</t>
    </r>
    <r>
      <rPr>
        <sz val="16"/>
        <color rgb="FF808080"/>
        <rFont val="TH SarabunPSK"/>
        <family val="2"/>
      </rPr>
      <t>18:00-21:00 </t>
    </r>
    <r>
      <rPr>
        <u/>
        <sz val="16"/>
        <color rgb="FF808080"/>
        <rFont val="TH SarabunPSK"/>
        <family val="2"/>
      </rPr>
      <t>AGS 01</t>
    </r>
  </si>
  <si>
    <r>
      <t>TH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PT105</t>
    </r>
  </si>
  <si>
    <r>
      <t>WE</t>
    </r>
    <r>
      <rPr>
        <sz val="16"/>
        <color rgb="FF808080"/>
        <rFont val="TH SarabunPSK"/>
        <family val="2"/>
      </rPr>
      <t>12:00-14:00 </t>
    </r>
    <r>
      <rPr>
        <u/>
        <sz val="16"/>
        <color rgb="FF808080"/>
        <rFont val="TH SarabunPSK"/>
        <family val="2"/>
      </rPr>
      <t>PT105</t>
    </r>
  </si>
  <si>
    <r>
      <t>WE</t>
    </r>
    <r>
      <rPr>
        <sz val="16"/>
        <color rgb="FF808080"/>
        <rFont val="TH SarabunPSK"/>
        <family val="2"/>
      </rPr>
      <t>08:00-11:00 </t>
    </r>
    <r>
      <rPr>
        <u/>
        <sz val="16"/>
        <color rgb="FF808080"/>
        <rFont val="TH SarabunPSK"/>
        <family val="2"/>
      </rPr>
      <t>PT105</t>
    </r>
  </si>
  <si>
    <r>
      <t>MO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เหลืองโคราช</t>
    </r>
  </si>
  <si>
    <r>
      <t>TH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เหลืองโคราช</t>
    </r>
  </si>
  <si>
    <r>
      <t>TU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เอื้องกุหลาบน่าน</t>
    </r>
  </si>
  <si>
    <r>
      <t>TU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เอื้องกุหลาบน่าน</t>
    </r>
  </si>
  <si>
    <r>
      <t>TH</t>
    </r>
    <r>
      <rPr>
        <sz val="16"/>
        <color rgb="FF808080"/>
        <rFont val="TH SarabunPSK"/>
        <family val="2"/>
      </rPr>
      <t>09:00-11:00 </t>
    </r>
    <r>
      <rPr>
        <u/>
        <sz val="16"/>
        <color rgb="FF808080"/>
        <rFont val="TH SarabunPSK"/>
        <family val="2"/>
      </rPr>
      <t>เอื้องกุหลาบน่าน</t>
    </r>
  </si>
  <si>
    <r>
      <t>TH</t>
    </r>
    <r>
      <rPr>
        <sz val="16"/>
        <color rgb="FF808080"/>
        <rFont val="TH SarabunPSK"/>
        <family val="2"/>
      </rPr>
      <t>07:00-09:00 </t>
    </r>
    <r>
      <rPr>
        <u/>
        <sz val="16"/>
        <color rgb="FF808080"/>
        <rFont val="TH SarabunPSK"/>
        <family val="2"/>
      </rPr>
      <t>เอื้องกุหลาบน่าน</t>
    </r>
  </si>
  <si>
    <r>
      <t>TH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เอื้องกุหลาบน่าน</t>
    </r>
  </si>
  <si>
    <r>
      <t>TH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เอื้องกุหลาบน่าน</t>
    </r>
  </si>
  <si>
    <r>
      <t>FR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เอื้องกุหลาบน่าน</t>
    </r>
  </si>
  <si>
    <r>
      <t>FR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เอื้องกุหลาบน่าน</t>
    </r>
  </si>
  <si>
    <r>
      <t>WE</t>
    </r>
    <r>
      <rPr>
        <sz val="16"/>
        <color rgb="FF808080"/>
        <rFont val="TH SarabunPSK"/>
        <family val="2"/>
      </rPr>
      <t>12:00-14:00 </t>
    </r>
    <r>
      <rPr>
        <u/>
        <sz val="16"/>
        <color rgb="FF808080"/>
        <rFont val="TH SarabunPSK"/>
        <family val="2"/>
      </rPr>
      <t>เอื้องมัจฉานุ</t>
    </r>
  </si>
  <si>
    <r>
      <t>TU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เอื้องมัจฉานุ</t>
    </r>
  </si>
  <si>
    <r>
      <t>TH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เอื้องมัจฉานุ</t>
    </r>
  </si>
  <si>
    <r>
      <t>TH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เอื้องมัจฉานุ</t>
    </r>
  </si>
  <si>
    <r>
      <t>FR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กุหลาบอินทจักร</t>
    </r>
  </si>
  <si>
    <r>
      <t>FR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กุหลาบอินทจักร</t>
    </r>
  </si>
  <si>
    <r>
      <t>TH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กุหลาบอินทจักร</t>
    </r>
  </si>
  <si>
    <r>
      <t>FR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เอื้องกุหลาบน่าน</t>
    </r>
  </si>
  <si>
    <r>
      <t>FR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เอื้องกุหลาบน่าน</t>
    </r>
  </si>
  <si>
    <r>
      <t>TH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เหลืองโคราช</t>
    </r>
  </si>
  <si>
    <r>
      <t>TH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เหลืองโคราช</t>
    </r>
  </si>
  <si>
    <r>
      <t>FR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เหลืองโคราช</t>
    </r>
  </si>
  <si>
    <r>
      <t>FR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เหลืองโคราช</t>
    </r>
  </si>
  <si>
    <r>
      <t>WE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PT412</t>
    </r>
  </si>
  <si>
    <r>
      <t>TH</t>
    </r>
    <r>
      <rPr>
        <sz val="16"/>
        <color rgb="FF808080"/>
        <rFont val="TH SarabunPSK"/>
        <family val="2"/>
      </rPr>
      <t>10:00-13:00 </t>
    </r>
    <r>
      <rPr>
        <u/>
        <sz val="16"/>
        <color rgb="FF808080"/>
        <rFont val="TH SarabunPSK"/>
        <family val="2"/>
      </rPr>
      <t>PT420</t>
    </r>
  </si>
  <si>
    <r>
      <t>FR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PT420</t>
    </r>
  </si>
  <si>
    <r>
      <t>WE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PT412</t>
    </r>
  </si>
  <si>
    <r>
      <t>MO</t>
    </r>
    <r>
      <rPr>
        <sz val="16"/>
        <color rgb="FF808080"/>
        <rFont val="TH SarabunPSK"/>
        <family val="2"/>
      </rPr>
      <t>16:00-19:00 </t>
    </r>
    <r>
      <rPr>
        <u/>
        <sz val="16"/>
        <color rgb="FF808080"/>
        <rFont val="TH SarabunPSK"/>
        <family val="2"/>
      </rPr>
      <t>PT420</t>
    </r>
  </si>
  <si>
    <r>
      <t>SA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กุหลาบอินทจักร</t>
    </r>
  </si>
  <si>
    <r>
      <t>SU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เอื้องมัจฉานุ</t>
    </r>
  </si>
  <si>
    <r>
      <t>SU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เอื้องมัจฉานุ</t>
    </r>
  </si>
  <si>
    <r>
      <t>SA</t>
    </r>
    <r>
      <rPr>
        <sz val="16"/>
        <color rgb="FF808080"/>
        <rFont val="TH SarabunPSK"/>
        <family val="2"/>
      </rPr>
      <t>16:00-18:00 </t>
    </r>
    <r>
      <rPr>
        <u/>
        <sz val="16"/>
        <color rgb="FF808080"/>
        <rFont val="TH SarabunPSK"/>
        <family val="2"/>
      </rPr>
      <t>กุหลาบอินทจักร</t>
    </r>
  </si>
  <si>
    <r>
      <t>SA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เอื้องมัจฉานุ</t>
    </r>
  </si>
  <si>
    <r>
      <t>SA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เอื้องมัจฉานุ</t>
    </r>
  </si>
  <si>
    <r>
      <t>SA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เหลืองโคราช</t>
    </r>
  </si>
  <si>
    <r>
      <t>SA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เหลืองโคราช</t>
    </r>
  </si>
  <si>
    <t> 20102501 </t>
  </si>
  <si>
    <t>ระเบียบและวิธีวิจัยทางพืชสวน</t>
  </si>
  <si>
    <t> 20102503 </t>
  </si>
  <si>
    <t>นวัตกรรมทางพืชสวน</t>
  </si>
  <si>
    <t> 20102504 </t>
  </si>
  <si>
    <t>ชีววิทยาระดับโมเลกุลของพืชสวน</t>
  </si>
  <si>
    <t> 20102505 </t>
  </si>
  <si>
    <t>เรื่องเฉพาะทางพืชสวน</t>
  </si>
  <si>
    <t> 20102513 </t>
  </si>
  <si>
    <t>การเพาะเลี้ยงเนื้อเยื่อพืชขั้นสูง</t>
  </si>
  <si>
    <t> 20102521 </t>
  </si>
  <si>
    <t>การปรับปรุงพันธุ์พืชสวนขั้นสูง 1</t>
  </si>
  <si>
    <t>( ตกลงเวลากับอาจารย์ผู้สอน)</t>
  </si>
  <si>
    <t> 20102523 </t>
  </si>
  <si>
    <t>เครื่องหมายโมเลกุลในการปรับปรุงพันธุ์พืช</t>
  </si>
  <si>
    <t> 20102531 </t>
  </si>
  <si>
    <t>สรีรวิทยาพืชสวนขั้นสูง</t>
  </si>
  <si>
    <t> 20102591 </t>
  </si>
  <si>
    <t>สัมมนา 1</t>
  </si>
  <si>
    <t> 20102592 </t>
  </si>
  <si>
    <t>สัมมนา 2</t>
  </si>
  <si>
    <t> 20102593 </t>
  </si>
  <si>
    <t>สัมมนา 3</t>
  </si>
  <si>
    <t> 20102691 </t>
  </si>
  <si>
    <t>วิทยานิพนธ์ 1</t>
  </si>
  <si>
    <t> 6 (0-18-0)</t>
  </si>
  <si>
    <t> 20102692 </t>
  </si>
  <si>
    <t>วิทยานิพนธ์ 2</t>
  </si>
  <si>
    <t> 20102693 </t>
  </si>
  <si>
    <t>วิทยานิพนธ์ 3</t>
  </si>
  <si>
    <t> 12 (0-36-0)</t>
  </si>
  <si>
    <t> 20118513 </t>
  </si>
  <si>
    <t>การวางแผนและประเมินผลโครงการด้านทรัพยากร</t>
  </si>
  <si>
    <t>( แผน ก แบบ ก2 )</t>
  </si>
  <si>
    <t>ผู้ช่วยศาสตราจารย์ ดร.วิกานดา ใหม่เฟย</t>
  </si>
  <si>
    <t> 20118521 </t>
  </si>
  <si>
    <t>เศรษฐศาสตร์เพื่อการจัดการและพัฒนาทรัพยากร</t>
  </si>
  <si>
    <t>รองศาสตราจารย์ ดร.รภัสสรณ์ คงธนจารุอนันต์</t>
  </si>
  <si>
    <t> 20118542 </t>
  </si>
  <si>
    <t>การจัดการและพัฒนาทรัพยากรชุมชนท้องถิ่น</t>
  </si>
  <si>
    <t> 20118593 </t>
  </si>
  <si>
    <t> 20118594 </t>
  </si>
  <si>
    <t>สัมมนา 4</t>
  </si>
  <si>
    <t> 20118692 </t>
  </si>
  <si>
    <t> 20119501 </t>
  </si>
  <si>
    <t>ระเบียบวิธีวิจัย และแนวคิดสหวิทยาการเกษตร</t>
  </si>
  <si>
    <t>อาจารย์ ดร.สุชาดา สายทิ</t>
  </si>
  <si>
    <t> 20119512 </t>
  </si>
  <si>
    <t>สหวิทยาการเกษตร</t>
  </si>
  <si>
    <t> 6 (4-6-10)</t>
  </si>
  <si>
    <t> 20119543 </t>
  </si>
  <si>
    <t>วิทยาศาสตร์การประกอบอาหาร</t>
  </si>
  <si>
    <t>ผู้ช่วยศาสตราจารย์ ดร.ชุติมา คงจรูญ</t>
  </si>
  <si>
    <t> 20119591 </t>
  </si>
  <si>
    <t> 20119592 </t>
  </si>
  <si>
    <t> 20119593 </t>
  </si>
  <si>
    <t> 20119594 </t>
  </si>
  <si>
    <t> 20119691 </t>
  </si>
  <si>
    <t> 20119692 </t>
  </si>
  <si>
    <t> 20119693 </t>
  </si>
  <si>
    <t> 12 (0-25-0)</t>
  </si>
  <si>
    <t> 20119694 </t>
  </si>
  <si>
    <t>วิทยานิพนธ์4</t>
  </si>
  <si>
    <t> ดป511 </t>
  </si>
  <si>
    <t>การวิเคราะห์ดิน น้ำ และพืช</t>
  </si>
  <si>
    <t> ดป524 </t>
  </si>
  <si>
    <t>นิเวศวิทยาของดิน</t>
  </si>
  <si>
    <t> ดป541 </t>
  </si>
  <si>
    <t>ดินและธาตุอาหารพืช</t>
  </si>
  <si>
    <t> ดป582 </t>
  </si>
  <si>
    <t>ธรณีสัณฐานวิทยา</t>
  </si>
  <si>
    <t> ดป592 </t>
  </si>
  <si>
    <t> ดป593 </t>
  </si>
  <si>
    <t> ดป601 </t>
  </si>
  <si>
    <t>หัวข้อพิเศษในสาขาวิชาปฐพีศาสตร์ 1</t>
  </si>
  <si>
    <t> ดป651 </t>
  </si>
  <si>
    <t>เทคโนโลยีสารสนเทศทางภูมิศาสตร์ประยุกต์ขั้นสูง</t>
  </si>
  <si>
    <t> ดป691 </t>
  </si>
  <si>
    <t> ดป692 </t>
  </si>
  <si>
    <t> ดป694 </t>
  </si>
  <si>
    <t>วิทยานิพนธ์ 4</t>
  </si>
  <si>
    <t> บส694 </t>
  </si>
  <si>
    <t> พก692 </t>
  </si>
  <si>
    <t>( สาขาวิชาพัฒนาทรัพยากรและส่งเสริมการเกษตร)</t>
  </si>
  <si>
    <t> พร501 </t>
  </si>
  <si>
    <t>ระเบียบวิธีวิจัยทางการเกษตร</t>
  </si>
  <si>
    <t> พร510 </t>
  </si>
  <si>
    <t>เทคโนโลยีชีวภาพในการปรับปรุงและพัฒนาพันธุ์พืช</t>
  </si>
  <si>
    <t> พร512 </t>
  </si>
  <si>
    <t>ไบโอเมตริกในงานปรับปรุงพันธุ์พืช</t>
  </si>
  <si>
    <t> พร521 </t>
  </si>
  <si>
    <t>สรีรวิทยาของเมล็ดพันธุ์</t>
  </si>
  <si>
    <t> พร530 </t>
  </si>
  <si>
    <t>การวางแผนทดลองสำหรับงานวิจัยพืช</t>
  </si>
  <si>
    <t> พร541 </t>
  </si>
  <si>
    <t>นวัตกรรมการจัดการธาตุอาหารพืช</t>
  </si>
  <si>
    <t> พร543 </t>
  </si>
  <si>
    <t>เรื่องเฉพาะทางพืชไร่</t>
  </si>
  <si>
    <t> พร591 </t>
  </si>
  <si>
    <t> พร592 </t>
  </si>
  <si>
    <t> พร593 </t>
  </si>
  <si>
    <t> พร594 </t>
  </si>
  <si>
    <t> พร691 </t>
  </si>
  <si>
    <t> พร692 </t>
  </si>
  <si>
    <t> พร693 </t>
  </si>
  <si>
    <t>( เฉพาะ น.ส กมลทิพย์ ตั้งประดิษฐ์)</t>
  </si>
  <si>
    <t> พส531 </t>
  </si>
  <si>
    <t>สารควบคุมการเจริญเติบโตในพืชสวนขั้นสูง</t>
  </si>
  <si>
    <t> พส594 </t>
  </si>
  <si>
    <t> พส692 </t>
  </si>
  <si>
    <t> พส694 </t>
  </si>
  <si>
    <t> สพ501 </t>
  </si>
  <si>
    <t>ระเบียบวิธีวิจัยทางการส่งเสริมการเกษตรและการพัฒนาชนบท</t>
  </si>
  <si>
    <t>( สาขาวิชาส่งเสริมการเกษตรและการพัฒนาชนบท)</t>
  </si>
  <si>
    <t> สพ522 </t>
  </si>
  <si>
    <t>การวิเคราะห์ข้อมูลในการส่งเสริมการเกษตรและการพัฒนาชนบท</t>
  </si>
  <si>
    <t> สพ523 </t>
  </si>
  <si>
    <t>ทฤษฎีและยุทธศาสตร์ในการส่งเสริมการเกษตรและพัฒนาชนบท</t>
  </si>
  <si>
    <t> สพ532 </t>
  </si>
  <si>
    <t>การพัฒนาทรัพยากรเชิงกลยุทธในการส่งเสริมการเกษตรและการพัฒนาชนบท</t>
  </si>
  <si>
    <t> สพ591 </t>
  </si>
  <si>
    <t> สพ593 </t>
  </si>
  <si>
    <t> สพ611 </t>
  </si>
  <si>
    <t>การผลิตรายการวีดิทัศน์ดิจิทัลเพื่อส่งเสริมการเกษตรและการพัฒนาชนบท</t>
  </si>
  <si>
    <t> สพ641 </t>
  </si>
  <si>
    <t>การจัดการและพัฒนาทรัพยากรทางการเกษตรอย่างยั่งยืน</t>
  </si>
  <si>
    <t> สพ691 </t>
  </si>
  <si>
    <t> สพ692 </t>
  </si>
  <si>
    <r>
      <t>TU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ไอยเรศ</t>
    </r>
  </si>
  <si>
    <r>
      <t>TU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ไอยเรศ</t>
    </r>
  </si>
  <si>
    <r>
      <t>TU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ไอยเรศ</t>
    </r>
  </si>
  <si>
    <r>
      <t>TU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ไอยเรศ</t>
    </r>
  </si>
  <si>
    <r>
      <t>TH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ไอยเรศ</t>
    </r>
  </si>
  <si>
    <r>
      <t>TH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ไอยเรศ</t>
    </r>
  </si>
  <si>
    <r>
      <t>MO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ไอยเรศ</t>
    </r>
  </si>
  <si>
    <r>
      <t>MO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ไอยเรศ</t>
    </r>
  </si>
  <si>
    <r>
      <t>MO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AG02</t>
    </r>
  </si>
  <si>
    <r>
      <t>MO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AG02</t>
    </r>
  </si>
  <si>
    <r>
      <t>FR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AG02</t>
    </r>
  </si>
  <si>
    <r>
      <t>WE</t>
    </r>
    <r>
      <rPr>
        <sz val="16"/>
        <color rgb="FF808080"/>
        <rFont val="TH SarabunPSK"/>
        <family val="2"/>
      </rPr>
      <t>11:00-16:00 </t>
    </r>
    <r>
      <rPr>
        <u/>
        <sz val="16"/>
        <color rgb="FF808080"/>
        <rFont val="TH SarabunPSK"/>
        <family val="2"/>
      </rPr>
      <t>AG02</t>
    </r>
  </si>
  <si>
    <r>
      <t>TU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สร้อยระย้า</t>
    </r>
  </si>
  <si>
    <r>
      <t>TU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สร้อยระย้า</t>
    </r>
  </si>
  <si>
    <r>
      <t>TH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สร้อยระย้า</t>
    </r>
  </si>
  <si>
    <r>
      <t>TH</t>
    </r>
    <r>
      <rPr>
        <sz val="16"/>
        <color rgb="FF808080"/>
        <rFont val="TH SarabunPSK"/>
        <family val="2"/>
      </rPr>
      <t>07:00-09:00 </t>
    </r>
    <r>
      <rPr>
        <u/>
        <sz val="16"/>
        <color rgb="FF808080"/>
        <rFont val="TH SarabunPSK"/>
        <family val="2"/>
      </rPr>
      <t>สกาวอินทร์</t>
    </r>
  </si>
  <si>
    <r>
      <t>TH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สกาวอินทร์</t>
    </r>
  </si>
  <si>
    <r>
      <t>TU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สร้อยระย้า</t>
    </r>
  </si>
  <si>
    <r>
      <t>TU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สร้อยระย้า</t>
    </r>
  </si>
  <si>
    <r>
      <t>TH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สร้อยระย้า</t>
    </r>
  </si>
  <si>
    <r>
      <t>TU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สกาวอินทร์</t>
    </r>
  </si>
  <si>
    <r>
      <t>TU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สกาวอินทร์</t>
    </r>
  </si>
  <si>
    <r>
      <t>TU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สกาวอินทร์</t>
    </r>
  </si>
  <si>
    <r>
      <t>TH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สกาวอินทร์</t>
    </r>
  </si>
  <si>
    <t> 20117503 </t>
  </si>
  <si>
    <t>( สำหรับนักศึกษารหัส 65 ให้ผลคะแนน S, U อาจารย์ผู้รับผิดชอบ ผศ.ดร.ขนิษฐา เสถียรพีระกุล)</t>
  </si>
  <si>
    <t>ผู้ช่วยศาสตราจารย์ ดร.ขนิษฐา เสถียรพีระกุล</t>
  </si>
  <si>
    <t>ผู้ช่วยศาสตราจารย์ ดร.ปรารถนา ยศสุข</t>
  </si>
  <si>
    <t> 20117504 </t>
  </si>
  <si>
    <t>( สำหรับนักศึกษารหัส 65 ให้ผลคะแนน S, U (ทุนไทก้า) อาจารย์ ดร.รัชชานนท์ สมบูรณ์ชัย)</t>
  </si>
  <si>
    <t> 20117511 </t>
  </si>
  <si>
    <t>ปรัชญา ทฤษฎี และแนวคิดในการพัฒนา</t>
  </si>
  <si>
    <t>( สำหรับนักศึกษารหัส 66 ให้ผลคะแนน A-F อาจารย์ผู้รับผิดชอบ อ.ดร.รัชชานนท์ สมบูรณ์ชัย/อ.ดร.ปรมินทร์ )</t>
  </si>
  <si>
    <t> 20117512 </t>
  </si>
  <si>
    <t>พระราชปรัชญา</t>
  </si>
  <si>
    <t>( สำหรับนักศึกษารหัส 66 ให้ผลคะแนน A-F (ผศ.ดร.ผานิตย์ นาขยัน/อ.ดร.ปรมินทร์ นาระทะ )</t>
  </si>
  <si>
    <t> 20117513 </t>
  </si>
  <si>
    <t>แนวคิดและทฤษฎีในพระราชดำริ</t>
  </si>
  <si>
    <t>( สำหรับนักศึกษารหัส 66 ให้ผลคะแนน A-F (ผศ.ดร.ขนิษฐา เสถียรพีระกุล/รศ.ดร.เกรียงศักดิ์ ศรีเงินยวง/อ.ดร)</t>
  </si>
  <si>
    <t>รองศาสตราจารย์ ดร.เกรียงศักดิ์ ศรีเงินยวง</t>
  </si>
  <si>
    <t> 20117514 </t>
  </si>
  <si>
    <t>เศรษฐกิจพอเพียง</t>
  </si>
  <si>
    <t>( สำหรับนักศึกษารหัส 66 ให้ผลคะแนน A-F อาจารย์ผู้รับผิดชอบ อ.ดร.รัชชานนท์ สมบูรณ์ชัย/ผศ.ดร.ผานิตย์ น )</t>
  </si>
  <si>
    <t> 20117522 </t>
  </si>
  <si>
    <t>นวัตกรรมการจัดการทรัพยากรธรรมชาติ</t>
  </si>
  <si>
    <t>( สำหรับนักศึกษารหัส 65 (แผน ข) ให้ผลคะแนน A-F อาจารย์ผู้รับผิดชอบ ผศ.ดร.วิชญ์ภาส สังพาลี/ผศ.ดร.สุธีระ)</t>
  </si>
  <si>
    <t> 20117524 </t>
  </si>
  <si>
    <t>การจัดการความรู้และนวัตกรรมเพื่อการพัฒนา</t>
  </si>
  <si>
    <t>( สำหรับนักศึกษารหัส 65 (แผน ข) ให้ผลคะแนน A-F อาจารย์ผู้รับผิดชอบ อ.ดร.ทิพย์สุดา ตั้งตระกูล/ผศ.ดร.ปฏิ)</t>
  </si>
  <si>
    <t>อาจารย์ ดร.ทิพย์สุดา ตั้งตระกูล</t>
  </si>
  <si>
    <t> 20117535 </t>
  </si>
  <si>
    <t>วิทยานิพนธ์ 5</t>
  </si>
  <si>
    <t>( สำหรับนักศึกษารหัส 65 ให้ผลคะแนน S#, Uอาจารย์ผู้รับผิดชอบ อ.ดร.รัชชานนท์ สมบูรณ์ชัย/อ.ดร.ปรมินทร์ )</t>
  </si>
  <si>
    <t> 20118501 </t>
  </si>
  <si>
    <t>ระเบียบวิธีวิจัยสำหรับนักจัดการและพัฒนาทรัพยากร</t>
  </si>
  <si>
    <t> 20118511 </t>
  </si>
  <si>
    <t>ทฤษฎีและยุทธศาสตร์เพื่อการพัฒนาทรัพยากร</t>
  </si>
  <si>
    <t>อาจารย์ ดร.รัชนีวรรณ คำตัน</t>
  </si>
  <si>
    <t> 20118512 </t>
  </si>
  <si>
    <t>เทคโนโลยีดิจิทัลสำหรับนักจัดการและพัฒนาทรัพยากร</t>
  </si>
  <si>
    <t>ผู้ช่วยศาสตราจารย์ ดร.สนิท สิทธิ</t>
  </si>
  <si>
    <t>( แผน ข)</t>
  </si>
  <si>
    <t> 20118522 </t>
  </si>
  <si>
    <t>การจัดการทรัพยากรเกษตร ธรรมชาติและสิ่งแวดล้อม</t>
  </si>
  <si>
    <t> 20118523 </t>
  </si>
  <si>
    <t>องค์ความรู้และนวัตกรรมเพื่อการจัดการและพัฒนาทรัพยากร</t>
  </si>
  <si>
    <t> 20118535 </t>
  </si>
  <si>
    <t>การเป็นผู้ประกอบการบนฐานทรัพยากร</t>
  </si>
  <si>
    <t> 20118591 </t>
  </si>
  <si>
    <t>ผู้ช่วยศาสตราจารย์ ดร.พิณนภา หมวกยอด</t>
  </si>
  <si>
    <t> 20118695 </t>
  </si>
  <si>
    <t>การค้นคว้าอิสระ</t>
  </si>
  <si>
    <t>( ลงทะเบียนเพื่อรักษาสภาพการเป็นนักศึกษา)</t>
  </si>
  <si>
    <t> พภ594 </t>
  </si>
  <si>
    <t>( สำหรับนักศึกษารหัส 64 ให้ผลคะแนน S, U อาจารย์ผู้รับผิดชอบ ผศ.ดร.ขนิษฐา เสถียรพีระกุล)</t>
  </si>
  <si>
    <t> พภ690 </t>
  </si>
  <si>
    <t>( สำหรับนักศึกษารหัส 64 (แผน ข) ให้ผลคะแนน A-F, OP อาจารย์ผู้รับผิดชอบ ผศ.ดร.ผานิตย์ นาขยัน/อ.ดร.รัชช)</t>
  </si>
  <si>
    <t>( รักษาสภาพสำหรับนักศึกษารหัส 62,63 (แผน ข) ให้ผลคะแนน A-F, OP อาจารย์ผู้รับผิดชอบ อ.ดร.รัชชานนท์ สมบ)</t>
  </si>
  <si>
    <t> พภ696 </t>
  </si>
  <si>
    <t>วิทยานิพนธ์ 6</t>
  </si>
  <si>
    <t>( รักษาสภาพสำหรับนักศึกษารหัส 62,63,64 ให้ผลคะแนน S,U,OP อาจารย์ผู้รับผิดชอบ ผศ.ดร.ผานิตย์ นาขยัน/อ.ด)</t>
  </si>
  <si>
    <r>
      <t>SA</t>
    </r>
    <r>
      <rPr>
        <sz val="16"/>
        <color rgb="FF808080"/>
        <rFont val="TH SarabunPSK"/>
        <family val="2"/>
      </rPr>
      <t>17:00-19:00 </t>
    </r>
    <r>
      <rPr>
        <u/>
        <sz val="16"/>
        <color rgb="FF808080"/>
        <rFont val="TH SarabunPSK"/>
        <family val="2"/>
      </rPr>
      <t>พญาฉัททัณฑ์</t>
    </r>
  </si>
  <si>
    <r>
      <t>SA</t>
    </r>
    <r>
      <rPr>
        <sz val="16"/>
        <color rgb="FF808080"/>
        <rFont val="TH SarabunPSK"/>
        <family val="2"/>
      </rPr>
      <t>19:00-21:00 </t>
    </r>
    <r>
      <rPr>
        <u/>
        <sz val="16"/>
        <color rgb="FF808080"/>
        <rFont val="TH SarabunPSK"/>
        <family val="2"/>
      </rPr>
      <t>พญาฉัททัณฑ์</t>
    </r>
  </si>
  <si>
    <r>
      <t>SU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พญาฉัททัณฑ์</t>
    </r>
  </si>
  <si>
    <r>
      <t>SU</t>
    </r>
    <r>
      <rPr>
        <sz val="16"/>
        <color rgb="FF808080"/>
        <rFont val="TH SarabunPSK"/>
        <family val="2"/>
      </rPr>
      <t>17:00-19:00 </t>
    </r>
    <r>
      <rPr>
        <u/>
        <sz val="16"/>
        <color rgb="FF808080"/>
        <rFont val="TH SarabunPSK"/>
        <family val="2"/>
      </rPr>
      <t>พญาฉัททัณฑ์</t>
    </r>
  </si>
  <si>
    <r>
      <t>SU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พญาฉัททัณฑ์</t>
    </r>
  </si>
  <si>
    <r>
      <t>SU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พญาฉัททัณฑ์</t>
    </r>
  </si>
  <si>
    <r>
      <t>SA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ไอยเรศ</t>
    </r>
  </si>
  <si>
    <r>
      <t>SA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ไอยเรศ</t>
    </r>
  </si>
  <si>
    <r>
      <t>SU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ไอยเรศ</t>
    </r>
  </si>
  <si>
    <r>
      <t>SU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ไอยเรศ</t>
    </r>
  </si>
  <si>
    <r>
      <t>SA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พญาฉัททัณฑ์</t>
    </r>
  </si>
  <si>
    <r>
      <t>SA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พญาฉัททัณฑ์</t>
    </r>
  </si>
  <si>
    <r>
      <t>SA</t>
    </r>
    <r>
      <rPr>
        <sz val="16"/>
        <color rgb="FF808080"/>
        <rFont val="TH SarabunPSK"/>
        <family val="2"/>
      </rPr>
      <t>17:00-19:00 </t>
    </r>
    <r>
      <rPr>
        <u/>
        <sz val="16"/>
        <color rgb="FF808080"/>
        <rFont val="TH SarabunPSK"/>
        <family val="2"/>
      </rPr>
      <t>ไอยเรศ</t>
    </r>
  </si>
  <si>
    <r>
      <t>SA</t>
    </r>
    <r>
      <rPr>
        <sz val="16"/>
        <color rgb="FF808080"/>
        <rFont val="TH SarabunPSK"/>
        <family val="2"/>
      </rPr>
      <t>19:00-21:00 </t>
    </r>
    <r>
      <rPr>
        <u/>
        <sz val="16"/>
        <color rgb="FF808080"/>
        <rFont val="TH SarabunPSK"/>
        <family val="2"/>
      </rPr>
      <t>ไอยเรศ</t>
    </r>
  </si>
  <si>
    <r>
      <t>SA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ไอยเรศ</t>
    </r>
  </si>
  <si>
    <r>
      <t>SA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ไอยเรศ</t>
    </r>
  </si>
  <si>
    <r>
      <t>SU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ไอยเรศ</t>
    </r>
  </si>
  <si>
    <r>
      <t>SU</t>
    </r>
    <r>
      <rPr>
        <sz val="16"/>
        <color rgb="FF808080"/>
        <rFont val="TH SarabunPSK"/>
        <family val="2"/>
      </rPr>
      <t>17:00-19:00 </t>
    </r>
    <r>
      <rPr>
        <u/>
        <sz val="16"/>
        <color rgb="FF808080"/>
        <rFont val="TH SarabunPSK"/>
        <family val="2"/>
      </rPr>
      <t>ไอยเรศ</t>
    </r>
  </si>
  <si>
    <r>
      <t>SU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พญาฉัททัณฑ์</t>
    </r>
  </si>
  <si>
    <r>
      <t>SU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ไอยเรศ</t>
    </r>
  </si>
  <si>
    <r>
      <t>SU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สร้อยระย้า</t>
    </r>
  </si>
  <si>
    <r>
      <t>SU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สร้อยระย้า</t>
    </r>
  </si>
  <si>
    <r>
      <t>SA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สร้อยระย้า</t>
    </r>
  </si>
  <si>
    <r>
      <t>SA</t>
    </r>
    <r>
      <rPr>
        <sz val="16"/>
        <color rgb="FF808080"/>
        <rFont val="TH SarabunPSK"/>
        <family val="2"/>
      </rPr>
      <t>07:00-09:00 </t>
    </r>
    <r>
      <rPr>
        <u/>
        <sz val="16"/>
        <color rgb="FF808080"/>
        <rFont val="TH SarabunPSK"/>
        <family val="2"/>
      </rPr>
      <t>สร้อยระย้า</t>
    </r>
  </si>
  <si>
    <r>
      <t>SA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สร้อยระย้า</t>
    </r>
  </si>
  <si>
    <r>
      <t>SA</t>
    </r>
    <r>
      <rPr>
        <sz val="16"/>
        <color rgb="FF808080"/>
        <rFont val="TH SarabunPSK"/>
        <family val="2"/>
      </rPr>
      <t>16:00-18:00 </t>
    </r>
    <r>
      <rPr>
        <u/>
        <sz val="16"/>
        <color rgb="FF808080"/>
        <rFont val="TH SarabunPSK"/>
        <family val="2"/>
      </rPr>
      <t>สร้อยระย้า</t>
    </r>
  </si>
  <si>
    <t xml:space="preserve">                 ปริญญาโท ภาคปกติ</t>
  </si>
  <si>
    <t xml:space="preserve">                 ปริญญาโท ภาคสมทบ</t>
  </si>
  <si>
    <t> 30115701 </t>
  </si>
  <si>
    <t>ระเบียบวิธีวิจัยทางสังคมศาสตร์ขั้นสูง</t>
  </si>
  <si>
    <t> 30115791 </t>
  </si>
  <si>
    <t> 30115794 </t>
  </si>
  <si>
    <t> 30115891 </t>
  </si>
  <si>
    <t>ดุษฎีนิพนธ์ 1</t>
  </si>
  <si>
    <t> 30115893 </t>
  </si>
  <si>
    <t>ดุษฎีนิพนธ์ 3</t>
  </si>
  <si>
    <t> 30115894 </t>
  </si>
  <si>
    <t>ดุษฎีนิพนธ์ 4</t>
  </si>
  <si>
    <t> 30118701 </t>
  </si>
  <si>
    <t>ระเบียบวิธีวิจัยสำหรับนักบริหารและพัฒนาทรัพยากรขั้นสูง</t>
  </si>
  <si>
    <t> 30118721 </t>
  </si>
  <si>
    <t>นวัตกรรมเพื่อการบริหารและพัฒนาทรัพยากรขั้นสูง</t>
  </si>
  <si>
    <t>( แผน 2 แบบ 2.1)</t>
  </si>
  <si>
    <t> 30118743 </t>
  </si>
  <si>
    <t>เศรษฐศาสตร์เพื่อการบริหารและพัฒนาทรัพยากรขั้นสูง</t>
  </si>
  <si>
    <t> 30118791 </t>
  </si>
  <si>
    <t> 30118793 </t>
  </si>
  <si>
    <t>( แผน 1 แบบ 1.1 )</t>
  </si>
  <si>
    <t> 30118794 </t>
  </si>
  <si>
    <t> 30118796 </t>
  </si>
  <si>
    <t>สัมมนา 6</t>
  </si>
  <si>
    <t> 30118891 </t>
  </si>
  <si>
    <t> 30118892 </t>
  </si>
  <si>
    <t>ดุษฎีนิพนธ์ 2</t>
  </si>
  <si>
    <t> 30118893 </t>
  </si>
  <si>
    <t>( แผน 1 แบบ 1.1 และ แผน 2 แบบ 2.1)</t>
  </si>
  <si>
    <t> 30118895 </t>
  </si>
  <si>
    <t>ดุษฎีนิพนธ์ 5</t>
  </si>
  <si>
    <t> 30120701 </t>
  </si>
  <si>
    <t>ระเบียบวิธีวิจัย และปรัชญาสหวิทยาการเกษตร</t>
  </si>
  <si>
    <t> 30120791 </t>
  </si>
  <si>
    <t> 30120891 </t>
  </si>
  <si>
    <t> บส793 </t>
  </si>
  <si>
    <t> บส794 </t>
  </si>
  <si>
    <t> บส894 </t>
  </si>
  <si>
    <t> พก896 </t>
  </si>
  <si>
    <t>ดุษฎีนิพนธ์ 6</t>
  </si>
  <si>
    <t> พร795 </t>
  </si>
  <si>
    <t>สัมมนา 5</t>
  </si>
  <si>
    <t> พร895 </t>
  </si>
  <si>
    <r>
      <t>MO</t>
    </r>
    <r>
      <rPr>
        <sz val="16"/>
        <color rgb="FF808080"/>
        <rFont val="TH SarabunPSK"/>
        <family val="2"/>
      </rPr>
      <t>08:00-12:00 </t>
    </r>
    <r>
      <rPr>
        <u/>
        <sz val="16"/>
        <color rgb="FF808080"/>
        <rFont val="TH SarabunPSK"/>
        <family val="2"/>
      </rPr>
      <t>สกาวอินทร์</t>
    </r>
  </si>
  <si>
    <r>
      <t>MO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สกาวอินทร์</t>
    </r>
  </si>
  <si>
    <r>
      <t>FR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สกาวอินทร์</t>
    </r>
  </si>
  <si>
    <r>
      <t>FR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ไอยเรศ</t>
    </r>
  </si>
  <si>
    <r>
      <t>FR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ไอยเรศ</t>
    </r>
  </si>
  <si>
    <r>
      <t>TH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ไอยเรศ</t>
    </r>
  </si>
  <si>
    <r>
      <t>TH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ไอยเรศ</t>
    </r>
  </si>
  <si>
    <r>
      <t>TU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พญาฉัททัณฑ์</t>
    </r>
  </si>
  <si>
    <r>
      <t>TU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พญาฉัททัณฑ์</t>
    </r>
  </si>
  <si>
    <r>
      <t>FR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ไอยเรศ</t>
    </r>
  </si>
  <si>
    <r>
      <t>TH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พญาฉัททัณฑ์</t>
    </r>
  </si>
  <si>
    <r>
      <t>FR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ไอยเรศ</t>
    </r>
  </si>
  <si>
    <r>
      <t>TU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พญาฉัททัณฑ์</t>
    </r>
  </si>
  <si>
    <r>
      <t>TH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พญาฉัททัณฑ์</t>
    </r>
  </si>
  <si>
    <t> 30115711 </t>
  </si>
  <si>
    <t>การสื่อสารดิจิทัลในการส่งเสริมการเกษตรและการพัฒนาชนบท</t>
  </si>
  <si>
    <t> 30115741 </t>
  </si>
  <si>
    <t>นโยบาย แผน และโครงการด้านการส่งเสริมการเกษตรและการพัฒนาชนบท</t>
  </si>
  <si>
    <t> 30115792 </t>
  </si>
  <si>
    <t> 30115795 </t>
  </si>
  <si>
    <t> 30118894 </t>
  </si>
  <si>
    <t>( แผน 1 แบบ 1.1)</t>
  </si>
  <si>
    <t> 30118896 </t>
  </si>
  <si>
    <r>
      <t>SA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สกาวอินทร์</t>
    </r>
  </si>
  <si>
    <r>
      <t>SA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สกาวอินทร์</t>
    </r>
  </si>
  <si>
    <r>
      <t>SA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สกาวอินทร์</t>
    </r>
  </si>
  <si>
    <r>
      <t>SA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สกาวอินทร์</t>
    </r>
  </si>
  <si>
    <r>
      <t>SU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สกาวอินทร์</t>
    </r>
  </si>
  <si>
    <r>
      <t>SU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สกาวอินทร์</t>
    </r>
  </si>
  <si>
    <r>
      <t>SA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พญาฉัททัณฑ์</t>
    </r>
  </si>
  <si>
    <r>
      <t>SA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พญาฉัททัณฑ์</t>
    </r>
  </si>
  <si>
    <r>
      <t>SA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เอื้องเสือแผ้วน้</t>
    </r>
  </si>
  <si>
    <r>
      <t>SU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เอื้องเสือแผ้วน้</t>
    </r>
  </si>
  <si>
    <r>
      <t>SU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เอื้องเสือแผ้วน้</t>
    </r>
  </si>
  <si>
    <t xml:space="preserve">                 ปริญญาเอก ภาคปกติ</t>
  </si>
  <si>
    <t xml:space="preserve">                 ปริญญาเอก ภาคสมทบ</t>
  </si>
  <si>
    <t> 20102502 </t>
  </si>
  <si>
    <t>เทคนิคการวางแผนวิจัยและการทดลองทางพืชสวน</t>
  </si>
  <si>
    <t>( 1. ตกลงเวลากับอาจารย์ผู้สอน 2. ถ้านักศึกษาที่ลงทะเบียนไม่ถึง 3 คน ขอปิดรายวิชานี้)</t>
  </si>
  <si>
    <t> 20102506 </t>
  </si>
  <si>
    <t>สื่อและการถ่ายทอดเทคโนโลยีทางพืชสวน</t>
  </si>
  <si>
    <t> 20102512 </t>
  </si>
  <si>
    <t>การปลูกพืชในระบบโรงงานพืช</t>
  </si>
  <si>
    <t> 20102522 </t>
  </si>
  <si>
    <t>การปรับปรุงพันธุ์พืชสวนขั้นสูง 2</t>
  </si>
  <si>
    <t> 20102532 </t>
  </si>
  <si>
    <t>สรีรวิทยาความเครียดของพืชสวน</t>
  </si>
  <si>
    <t> 20102534 </t>
  </si>
  <si>
    <t>ธาตุอาหารพืชสวน</t>
  </si>
  <si>
    <t> 20102594 </t>
  </si>
  <si>
    <t> 20102694 </t>
  </si>
  <si>
    <t> 20110501 </t>
  </si>
  <si>
    <t>ระเบียบวิธีวิจัยทางปฐพีศาสตร์</t>
  </si>
  <si>
    <t> 20110571 </t>
  </si>
  <si>
    <t>การกำเนิดดินและการจำแนกดิน</t>
  </si>
  <si>
    <t> 20110591 </t>
  </si>
  <si>
    <t> 20110641 </t>
  </si>
  <si>
    <t>ความอุดมสมบูรณ์ของดินขั้นสูง</t>
  </si>
  <si>
    <t> 20110671 </t>
  </si>
  <si>
    <t>การจัดการและใช้ฐานข้อมูลขนาดใหญ่ทางด้านทรัพยากรดินและสิ่งแวดล้อม</t>
  </si>
  <si>
    <t>( แผน ก แบบ ก 1)</t>
  </si>
  <si>
    <t>( แผน ก แบบ ก 2)</t>
  </si>
  <si>
    <t> ดป594 </t>
  </si>
  <si>
    <t> ดป603 </t>
  </si>
  <si>
    <t>หัวข้อพิเศษในสาขาวิชาปฐพีศาสตร์ 3</t>
  </si>
  <si>
    <t> พร520 </t>
  </si>
  <si>
    <t>สรีรวิทยาการผลิตพืชไร่ขั้นสูง</t>
  </si>
  <si>
    <t> พร540 </t>
  </si>
  <si>
    <t>นวัตกรรมการผลิตพืชอย่างแม่นยำ</t>
  </si>
  <si>
    <t> พร694 </t>
  </si>
  <si>
    <t> สพ511 </t>
  </si>
  <si>
    <t>การสื่อสารดิจิทัลเพื่อการพัฒนา</t>
  </si>
  <si>
    <t> สพ531 </t>
  </si>
  <si>
    <t>สังคมวิทยาและเศรษฐศาสตร์ในการส่งเสริมการเกษตรและพัฒนาชนบท</t>
  </si>
  <si>
    <t> สพ592 </t>
  </si>
  <si>
    <t> สพ594 </t>
  </si>
  <si>
    <t> สพ632 </t>
  </si>
  <si>
    <t>การวางแผนและประเมินผลโครงการเกษตร</t>
  </si>
  <si>
    <t> 20117501 </t>
  </si>
  <si>
    <t>วิธีวิทยาการวิจัยเพื่อการพัฒนา</t>
  </si>
  <si>
    <t>( สำหรับนักศึกษารหัส 66 (อ.ดร.รัชชานนท์ สมบูรณ์ชัย/ผศ.ดร.ขนิษฐา เสถียรพีระกุล))</t>
  </si>
  <si>
    <t> 20117502 </t>
  </si>
  <si>
    <t>( สำหรับนักศึกษารหัส 66 ให้ผลคะแนน S, U (ผศ.ดร.ขนิษฐา เสถียรพีระกุล/รศ.ดร.เกรียงศักดิ์ ศรีเงินยวง))</t>
  </si>
  <si>
    <t>( สำหรับนักศึกษารหัส 65 ให้ผลคะแนน S, U (ผศ.ดร.ผานิตย์ นาขยัน/อ.ดร.รัชชานนท์ สมบูรณ์ชัย/อ.ดร.ปรมินทร์ )</t>
  </si>
  <si>
    <t> 20117505 </t>
  </si>
  <si>
    <t> 20117515 </t>
  </si>
  <si>
    <t>การบริหารโครงการพัฒนาตามภูมิสังคม</t>
  </si>
  <si>
    <t>( สำหรับนักศึกษารหัส 66 (ผศ.ดร.ผานิตย์ นาขยัน/อ.ดร.รัชชานนท์ สมบูรณ์ชัย/อ.ดร.ปรมินทร์ นาระทะ))</t>
  </si>
  <si>
    <t> 20117516 </t>
  </si>
  <si>
    <t>การวิเคราะห์พื้นที่เพื่อการพัฒนา</t>
  </si>
  <si>
    <t>( สำหรับนักศึกษารหัส 66 (ผศ.ดร.ปฏิภาณ สุทธิกุลบุตร/อ.ดร.ทิพย์สุดา ตั้งตระกูล/ผศ.ดร.ผานิตย์ นาขยัน))</t>
  </si>
  <si>
    <t> 20117536 </t>
  </si>
  <si>
    <t>( สำหรับนักศึกษารหัส 65 แผน ก (ก2) ให้ผลคะแนน S, U, OP (อ.ดร.ปรมินทร์ นาระทะ))</t>
  </si>
  <si>
    <t>( แผน ก แบบ ก2 และ แผน ข)</t>
  </si>
  <si>
    <t> 20118514 </t>
  </si>
  <si>
    <t>กลยุทธ์การจัดการการเปลี่ยนแปลงด้านทรัพยากร</t>
  </si>
  <si>
    <t> 20118531 </t>
  </si>
  <si>
    <t>จิตวิทยาสำหรับนักจัดการและพัฒนาทรัพยากร</t>
  </si>
  <si>
    <t> 20118592 </t>
  </si>
  <si>
    <t> 20118691 </t>
  </si>
  <si>
    <t>( สำหรับนักศึกษารักษาสภาพรหัส 62,63,64 แผน ข ให้ผลคะแนน A-F, OP (ผศ.ดร.ผานิตย์ นาขยัน))</t>
  </si>
  <si>
    <t>( สำหรับนักศึกษารักษาสภาพรหัส 62,63,64 แผน ก (ก2) ให้ผลคะแนน S, U, OP (อ.ดร.รัชชานนท์ สมบูรณ์ชัย))</t>
  </si>
  <si>
    <r>
      <t>MO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ไอยเรศ</t>
    </r>
  </si>
  <si>
    <r>
      <t>TU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L เนื้อเยื่อ</t>
    </r>
  </si>
  <si>
    <r>
      <t>TU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L เนื้อเยื่อ</t>
    </r>
  </si>
  <si>
    <r>
      <t>TU</t>
    </r>
    <r>
      <rPr>
        <sz val="16"/>
        <color rgb="FF808080"/>
        <rFont val="TH SarabunPSK"/>
        <family val="2"/>
      </rPr>
      <t>12:00-14:00 </t>
    </r>
    <r>
      <rPr>
        <u/>
        <sz val="16"/>
        <color rgb="FF808080"/>
        <rFont val="TH SarabunPSK"/>
        <family val="2"/>
      </rPr>
      <t>L เนื้อเยื่อ</t>
    </r>
  </si>
  <si>
    <r>
      <t>TU</t>
    </r>
    <r>
      <rPr>
        <sz val="16"/>
        <color rgb="FF808080"/>
        <rFont val="TH SarabunPSK"/>
        <family val="2"/>
      </rPr>
      <t>14:00-16:00 </t>
    </r>
    <r>
      <rPr>
        <u/>
        <sz val="16"/>
        <color rgb="FF808080"/>
        <rFont val="TH SarabunPSK"/>
        <family val="2"/>
      </rPr>
      <t>L เนื้อเยื่อ</t>
    </r>
  </si>
  <si>
    <r>
      <t>TU</t>
    </r>
    <r>
      <rPr>
        <sz val="16"/>
        <color rgb="FF808080"/>
        <rFont val="TH SarabunPSK"/>
        <family val="2"/>
      </rPr>
      <t>16:00-18:00 </t>
    </r>
    <r>
      <rPr>
        <u/>
        <sz val="16"/>
        <color rgb="FF808080"/>
        <rFont val="TH SarabunPSK"/>
        <family val="2"/>
      </rPr>
      <t>L เนื้อเยื่อ</t>
    </r>
  </si>
  <si>
    <r>
      <t>TU</t>
    </r>
    <r>
      <rPr>
        <sz val="16"/>
        <color rgb="FF808080"/>
        <rFont val="TH SarabunPSK"/>
        <family val="2"/>
      </rPr>
      <t>18:00-20:00 </t>
    </r>
    <r>
      <rPr>
        <u/>
        <sz val="16"/>
        <color rgb="FF808080"/>
        <rFont val="TH SarabunPSK"/>
        <family val="2"/>
      </rPr>
      <t>L เนื้อเยื่อ</t>
    </r>
  </si>
  <si>
    <r>
      <t>WE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L เนื้อเยื่อ</t>
    </r>
  </si>
  <si>
    <r>
      <t>WE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L เนื้อเยื่อ</t>
    </r>
  </si>
  <si>
    <r>
      <t>WE</t>
    </r>
    <r>
      <rPr>
        <sz val="16"/>
        <color rgb="FF808080"/>
        <rFont val="TH SarabunPSK"/>
        <family val="2"/>
      </rPr>
      <t>12:00-14:00 </t>
    </r>
    <r>
      <rPr>
        <u/>
        <sz val="16"/>
        <color rgb="FF808080"/>
        <rFont val="TH SarabunPSK"/>
        <family val="2"/>
      </rPr>
      <t>L เนื้อเยื่อ</t>
    </r>
  </si>
  <si>
    <r>
      <t>TH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L เนื้อเยื่อ</t>
    </r>
  </si>
  <si>
    <r>
      <t>TH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L เนื้อเยื่อ</t>
    </r>
  </si>
  <si>
    <r>
      <t>TH</t>
    </r>
    <r>
      <rPr>
        <sz val="16"/>
        <color rgb="FF808080"/>
        <rFont val="TH SarabunPSK"/>
        <family val="2"/>
      </rPr>
      <t>12:00-14:00 </t>
    </r>
    <r>
      <rPr>
        <u/>
        <sz val="16"/>
        <color rgb="FF808080"/>
        <rFont val="TH SarabunPSK"/>
        <family val="2"/>
      </rPr>
      <t>L เนื้อเยื่อ</t>
    </r>
  </si>
  <si>
    <r>
      <t>TH</t>
    </r>
    <r>
      <rPr>
        <sz val="16"/>
        <color rgb="FF808080"/>
        <rFont val="TH SarabunPSK"/>
        <family val="2"/>
      </rPr>
      <t>14:00-16:00 </t>
    </r>
    <r>
      <rPr>
        <u/>
        <sz val="16"/>
        <color rgb="FF808080"/>
        <rFont val="TH SarabunPSK"/>
        <family val="2"/>
      </rPr>
      <t>L เนื้อเยื่อ</t>
    </r>
  </si>
  <si>
    <r>
      <t>TH</t>
    </r>
    <r>
      <rPr>
        <sz val="16"/>
        <color rgb="FF808080"/>
        <rFont val="TH SarabunPSK"/>
        <family val="2"/>
      </rPr>
      <t>16:00-18:00 </t>
    </r>
    <r>
      <rPr>
        <u/>
        <sz val="16"/>
        <color rgb="FF808080"/>
        <rFont val="TH SarabunPSK"/>
        <family val="2"/>
      </rPr>
      <t>L เนื้อเยื่อ</t>
    </r>
  </si>
  <si>
    <r>
      <t>FR</t>
    </r>
    <r>
      <rPr>
        <sz val="16"/>
        <color rgb="FF808080"/>
        <rFont val="TH SarabunPSK"/>
        <family val="2"/>
      </rPr>
      <t>18:00-20:00 </t>
    </r>
    <r>
      <rPr>
        <u/>
        <sz val="16"/>
        <color rgb="FF808080"/>
        <rFont val="TH SarabunPSK"/>
        <family val="2"/>
      </rPr>
      <t>L เนื้อเยื่อ</t>
    </r>
  </si>
  <si>
    <r>
      <t>FR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L เนื้อเยื่อ</t>
    </r>
  </si>
  <si>
    <r>
      <t>TU</t>
    </r>
    <r>
      <rPr>
        <sz val="16"/>
        <color rgb="FF808080"/>
        <rFont val="TH SarabunPSK"/>
        <family val="2"/>
      </rPr>
      <t>08:00-13:00 </t>
    </r>
    <r>
      <rPr>
        <u/>
        <sz val="16"/>
        <color rgb="FF808080"/>
        <rFont val="TH SarabunPSK"/>
        <family val="2"/>
      </rPr>
      <t>AG02</t>
    </r>
  </si>
  <si>
    <r>
      <t>WE</t>
    </r>
    <r>
      <rPr>
        <sz val="16"/>
        <color rgb="FF808080"/>
        <rFont val="TH SarabunPSK"/>
        <family val="2"/>
      </rPr>
      <t>08:00-13:00 </t>
    </r>
    <r>
      <rPr>
        <u/>
        <sz val="16"/>
        <color rgb="FF808080"/>
        <rFont val="TH SarabunPSK"/>
        <family val="2"/>
      </rPr>
      <t>AG02</t>
    </r>
  </si>
  <si>
    <r>
      <t>TH</t>
    </r>
    <r>
      <rPr>
        <sz val="16"/>
        <color rgb="FF808080"/>
        <rFont val="TH SarabunPSK"/>
        <family val="2"/>
      </rPr>
      <t>09:00-12:00 </t>
    </r>
    <r>
      <rPr>
        <u/>
        <sz val="16"/>
        <color rgb="FF808080"/>
        <rFont val="TH SarabunPSK"/>
        <family val="2"/>
      </rPr>
      <t>สร้อยระย้า</t>
    </r>
  </si>
  <si>
    <r>
      <t>TH</t>
    </r>
    <r>
      <rPr>
        <sz val="16"/>
        <color rgb="FF808080"/>
        <rFont val="TH SarabunPSK"/>
        <family val="2"/>
      </rPr>
      <t>07:00-09:00 </t>
    </r>
    <r>
      <rPr>
        <u/>
        <sz val="16"/>
        <color rgb="FF808080"/>
        <rFont val="TH SarabunPSK"/>
        <family val="2"/>
      </rPr>
      <t>สร้อยระย้า</t>
    </r>
  </si>
  <si>
    <r>
      <t>TU</t>
    </r>
    <r>
      <rPr>
        <sz val="16"/>
        <color rgb="FF808080"/>
        <rFont val="TH SarabunPSK"/>
        <family val="2"/>
      </rPr>
      <t>13:00-16:00 </t>
    </r>
    <r>
      <rPr>
        <u/>
        <sz val="16"/>
        <color rgb="FF808080"/>
        <rFont val="TH SarabunPSK"/>
        <family val="2"/>
      </rPr>
      <t>สร้อยระย้า</t>
    </r>
  </si>
  <si>
    <r>
      <t>FR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สร้อยระย้า</t>
    </r>
  </si>
  <si>
    <r>
      <t>SA</t>
    </r>
    <r>
      <rPr>
        <sz val="16"/>
        <color rgb="FF808080"/>
        <rFont val="TH SarabunPSK"/>
        <family val="2"/>
      </rPr>
      <t>18:00-21:00 </t>
    </r>
    <r>
      <rPr>
        <u/>
        <sz val="16"/>
        <color rgb="FF808080"/>
        <rFont val="TH SarabunPSK"/>
        <family val="2"/>
      </rPr>
      <t>สร้อยระย้า</t>
    </r>
  </si>
  <si>
    <r>
      <t>SA</t>
    </r>
    <r>
      <rPr>
        <sz val="16"/>
        <color rgb="FF808080"/>
        <rFont val="TH SarabunPSK"/>
        <family val="2"/>
      </rPr>
      <t>06:00-09:00 </t>
    </r>
    <r>
      <rPr>
        <u/>
        <sz val="16"/>
        <color rgb="FF808080"/>
        <rFont val="TH SarabunPSK"/>
        <family val="2"/>
      </rPr>
      <t>สร้อยระย้า</t>
    </r>
  </si>
  <si>
    <r>
      <t>SU</t>
    </r>
    <r>
      <rPr>
        <sz val="16"/>
        <color rgb="FF808080"/>
        <rFont val="TH SarabunPSK"/>
        <family val="2"/>
      </rPr>
      <t>07:00-09:00 </t>
    </r>
    <r>
      <rPr>
        <u/>
        <sz val="16"/>
        <color rgb="FF808080"/>
        <rFont val="TH SarabunPSK"/>
        <family val="2"/>
      </rPr>
      <t>สร้อยระย้า</t>
    </r>
  </si>
  <si>
    <r>
      <t>SU</t>
    </r>
    <r>
      <rPr>
        <sz val="16"/>
        <color rgb="FF808080"/>
        <rFont val="TH SarabunPSK"/>
        <family val="2"/>
      </rPr>
      <t>16:00-18:00 </t>
    </r>
    <r>
      <rPr>
        <u/>
        <sz val="16"/>
        <color rgb="FF808080"/>
        <rFont val="TH SarabunPSK"/>
        <family val="2"/>
      </rPr>
      <t>สร้อยระย้า</t>
    </r>
  </si>
  <si>
    <r>
      <t>SU</t>
    </r>
    <r>
      <rPr>
        <sz val="16"/>
        <color rgb="FF808080"/>
        <rFont val="TH SarabunPSK"/>
        <family val="2"/>
      </rPr>
      <t>18:00-20:00 </t>
    </r>
    <r>
      <rPr>
        <u/>
        <sz val="16"/>
        <color rgb="FF808080"/>
        <rFont val="TH SarabunPSK"/>
        <family val="2"/>
      </rPr>
      <t>สร้อยระย้า</t>
    </r>
  </si>
  <si>
    <t xml:space="preserve">        ปริญญาโท ภาคปกติ</t>
  </si>
  <si>
    <t xml:space="preserve">        ปริญญาโท ภาคสมทบ</t>
  </si>
  <si>
    <t xml:space="preserve">        ปริญญาเอก ภาคปกติ</t>
  </si>
  <si>
    <t xml:space="preserve">        ปริญญาเอก ภาคสมทบ</t>
  </si>
  <si>
    <t> 30115722 </t>
  </si>
  <si>
    <t>การวิเคราะห์ข้อมูลทางสังคมศาสตร์ขั้นสูง</t>
  </si>
  <si>
    <t> 30115723 </t>
  </si>
  <si>
    <t>ปรัชญาและทฤษฎีของการพัฒนา</t>
  </si>
  <si>
    <t> 30118711 </t>
  </si>
  <si>
    <t>การบริหารทรัพยากรเกษตร ธรรมชาติและสิ่งแวดล้อมขั้นสูง</t>
  </si>
  <si>
    <t> 30118712 </t>
  </si>
  <si>
    <t>เทคโนโลยีดิจิทัลสำหรับนักบริหารทรัพยากร</t>
  </si>
  <si>
    <t> 30118792 </t>
  </si>
  <si>
    <t>( แผน 2 แบบ 2.1 )</t>
  </si>
  <si>
    <t> 30118795 </t>
  </si>
  <si>
    <t> 30120792 </t>
  </si>
  <si>
    <t> 30120793 </t>
  </si>
  <si>
    <t> 30120794 </t>
  </si>
  <si>
    <t> 30120795 </t>
  </si>
  <si>
    <t> 30120796 </t>
  </si>
  <si>
    <t> 30120797 </t>
  </si>
  <si>
    <t>สัมมนา 7</t>
  </si>
  <si>
    <t> 30120798 </t>
  </si>
  <si>
    <t>สัมมนา 8</t>
  </si>
  <si>
    <t> 30120799 </t>
  </si>
  <si>
    <t>สัมมนา 9</t>
  </si>
  <si>
    <t> 30120800 </t>
  </si>
  <si>
    <t>สัมมนา 10</t>
  </si>
  <si>
    <t> 30120892 </t>
  </si>
  <si>
    <t> 30120893 </t>
  </si>
  <si>
    <t> 30120894 </t>
  </si>
  <si>
    <t> 30120895 </t>
  </si>
  <si>
    <t> 30120896 </t>
  </si>
  <si>
    <t> 30120897 </t>
  </si>
  <si>
    <t>ดุษฎีนิพนธ์ 7</t>
  </si>
  <si>
    <t> 30120898 </t>
  </si>
  <si>
    <t>ดุษฎีนิพนธ์ 8</t>
  </si>
  <si>
    <t> 30120899 </t>
  </si>
  <si>
    <t>ดุษฎีนิพนธ์ 9</t>
  </si>
  <si>
    <t> 30120900 </t>
  </si>
  <si>
    <t>ดุษฎีนิพนธ์ 10</t>
  </si>
  <si>
    <t> บส795 </t>
  </si>
  <si>
    <t> บส895 </t>
  </si>
  <si>
    <t> พร701 </t>
  </si>
  <si>
    <t>ระเบียบวิธีวิจัยทางพืชไร่</t>
  </si>
  <si>
    <t> พร791 </t>
  </si>
  <si>
    <t> พร796 </t>
  </si>
  <si>
    <t> พร891 </t>
  </si>
  <si>
    <t> พร896 </t>
  </si>
  <si>
    <t> 30115793 </t>
  </si>
  <si>
    <t> 30115796 </t>
  </si>
  <si>
    <t> 30115892 </t>
  </si>
  <si>
    <t> 30115895 </t>
  </si>
  <si>
    <r>
      <t>FR</t>
    </r>
    <r>
      <rPr>
        <sz val="16"/>
        <color rgb="FF808080"/>
        <rFont val="TH SarabunPSK"/>
        <family val="2"/>
      </rPr>
      <t>08:00-12:00 </t>
    </r>
    <r>
      <rPr>
        <u/>
        <sz val="16"/>
        <color rgb="FF808080"/>
        <rFont val="TH SarabunPSK"/>
        <family val="2"/>
      </rPr>
      <t>สกาวอินทร์</t>
    </r>
  </si>
  <si>
    <r>
      <t>FR</t>
    </r>
    <r>
      <rPr>
        <sz val="16"/>
        <color rgb="FF808080"/>
        <rFont val="TH SarabunPSK"/>
        <family val="2"/>
      </rPr>
      <t>13:00-17:00 </t>
    </r>
    <r>
      <rPr>
        <u/>
        <sz val="16"/>
        <color rgb="FF808080"/>
        <rFont val="TH SarabunPSK"/>
        <family val="2"/>
      </rPr>
      <t>สกาวอินทร์</t>
    </r>
  </si>
  <si>
    <r>
      <t>WE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สกาวอินทร์</t>
    </r>
  </si>
  <si>
    <r>
      <t>FR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เอื้องเสือแผ้วน้</t>
    </r>
  </si>
  <si>
    <r>
      <t>FR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เอื้องเสือแผ้วน้</t>
    </r>
  </si>
  <si>
    <r>
      <t>MO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ไอยเรศ</t>
    </r>
  </si>
  <si>
    <r>
      <t>FR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เอื้องเสือแผ้วน้</t>
    </r>
  </si>
  <si>
    <r>
      <t>TH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พญาฉัททัณฑ์</t>
    </r>
  </si>
  <si>
    <r>
      <t>FR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L เนื้อเยื่อ</t>
    </r>
  </si>
  <si>
    <r>
      <t>FR</t>
    </r>
    <r>
      <rPr>
        <sz val="16"/>
        <color rgb="FF808080"/>
        <rFont val="TH SarabunPSK"/>
        <family val="2"/>
      </rPr>
      <t>12:00-14:00 </t>
    </r>
    <r>
      <rPr>
        <u/>
        <sz val="16"/>
        <color rgb="FF808080"/>
        <rFont val="TH SarabunPSK"/>
        <family val="2"/>
      </rPr>
      <t>L เนื้อเยื่อ</t>
    </r>
  </si>
  <si>
    <r>
      <t>FR</t>
    </r>
    <r>
      <rPr>
        <sz val="16"/>
        <color rgb="FF808080"/>
        <rFont val="TH SarabunPSK"/>
        <family val="2"/>
      </rPr>
      <t>14:00-16:00 </t>
    </r>
    <r>
      <rPr>
        <u/>
        <sz val="16"/>
        <color rgb="FF808080"/>
        <rFont val="TH SarabunPSK"/>
        <family val="2"/>
      </rPr>
      <t>L เนื้อเยื่อ</t>
    </r>
  </si>
  <si>
    <r>
      <t>FR</t>
    </r>
    <r>
      <rPr>
        <sz val="16"/>
        <color rgb="FF808080"/>
        <rFont val="TH SarabunPSK"/>
        <family val="2"/>
      </rPr>
      <t>16:00-18:00 </t>
    </r>
    <r>
      <rPr>
        <u/>
        <sz val="16"/>
        <color rgb="FF808080"/>
        <rFont val="TH SarabunPSK"/>
        <family val="2"/>
      </rPr>
      <t>L เนื้อเยื่อ</t>
    </r>
  </si>
  <si>
    <r>
      <t>FR</t>
    </r>
    <r>
      <rPr>
        <sz val="16"/>
        <color rgb="FF808080"/>
        <rFont val="TH SarabunPSK"/>
        <family val="2"/>
      </rPr>
      <t>20:00-22:00 </t>
    </r>
    <r>
      <rPr>
        <u/>
        <sz val="16"/>
        <color rgb="FF808080"/>
        <rFont val="TH SarabunPSK"/>
        <family val="2"/>
      </rPr>
      <t>L เนื้อเยื่อ</t>
    </r>
  </si>
  <si>
    <r>
      <t>MO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L เนื้อเยื่อ</t>
    </r>
  </si>
  <si>
    <r>
      <t>MO</t>
    </r>
    <r>
      <rPr>
        <sz val="16"/>
        <color rgb="FF808080"/>
        <rFont val="TH SarabunPSK"/>
        <family val="2"/>
      </rPr>
      <t>10:00-12:00 </t>
    </r>
    <r>
      <rPr>
        <u/>
        <sz val="16"/>
        <color rgb="FF808080"/>
        <rFont val="TH SarabunPSK"/>
        <family val="2"/>
      </rPr>
      <t>L เนื้อเยื่อ</t>
    </r>
  </si>
  <si>
    <r>
      <t>MO</t>
    </r>
    <r>
      <rPr>
        <sz val="16"/>
        <color rgb="FF808080"/>
        <rFont val="TH SarabunPSK"/>
        <family val="2"/>
      </rPr>
      <t>12:00-14:00 </t>
    </r>
    <r>
      <rPr>
        <u/>
        <sz val="16"/>
        <color rgb="FF808080"/>
        <rFont val="TH SarabunPSK"/>
        <family val="2"/>
      </rPr>
      <t>L เนื้อเยื่อ</t>
    </r>
  </si>
  <si>
    <r>
      <t>MO</t>
    </r>
    <r>
      <rPr>
        <sz val="16"/>
        <color rgb="FF808080"/>
        <rFont val="TH SarabunPSK"/>
        <family val="2"/>
      </rPr>
      <t>14:00-16:00 </t>
    </r>
    <r>
      <rPr>
        <u/>
        <sz val="16"/>
        <color rgb="FF808080"/>
        <rFont val="TH SarabunPSK"/>
        <family val="2"/>
      </rPr>
      <t>L เนื้อเยื่อ</t>
    </r>
  </si>
  <si>
    <r>
      <t>MO</t>
    </r>
    <r>
      <rPr>
        <sz val="16"/>
        <color rgb="FF808080"/>
        <rFont val="TH SarabunPSK"/>
        <family val="2"/>
      </rPr>
      <t>16:00-18:00 </t>
    </r>
    <r>
      <rPr>
        <u/>
        <sz val="16"/>
        <color rgb="FF808080"/>
        <rFont val="TH SarabunPSK"/>
        <family val="2"/>
      </rPr>
      <t>L เนื้อเยื่อ</t>
    </r>
  </si>
  <si>
    <r>
      <t>MO</t>
    </r>
    <r>
      <rPr>
        <sz val="16"/>
        <color rgb="FF808080"/>
        <rFont val="TH SarabunPSK"/>
        <family val="2"/>
      </rPr>
      <t>18:00-20:00 </t>
    </r>
    <r>
      <rPr>
        <u/>
        <sz val="16"/>
        <color rgb="FF808080"/>
        <rFont val="TH SarabunPSK"/>
        <family val="2"/>
      </rPr>
      <t>L เนื้อเยื่อ</t>
    </r>
  </si>
  <si>
    <r>
      <t>MO</t>
    </r>
    <r>
      <rPr>
        <sz val="16"/>
        <color rgb="FF808080"/>
        <rFont val="TH SarabunPSK"/>
        <family val="2"/>
      </rPr>
      <t>20:00-22:00 </t>
    </r>
    <r>
      <rPr>
        <u/>
        <sz val="16"/>
        <color rgb="FF808080"/>
        <rFont val="TH SarabunPSK"/>
        <family val="2"/>
      </rPr>
      <t>L เนื้อเยื่อ</t>
    </r>
  </si>
  <si>
    <r>
      <t>SA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เอื้องเสือแผ้วน้</t>
    </r>
  </si>
  <si>
    <r>
      <t>SA</t>
    </r>
    <r>
      <rPr>
        <sz val="16"/>
        <color rgb="FF808080"/>
        <rFont val="TH SarabunPSK"/>
        <family val="2"/>
      </rPr>
      <t>17:00-19:00 </t>
    </r>
    <r>
      <rPr>
        <u/>
        <sz val="16"/>
        <color rgb="FF808080"/>
        <rFont val="TH SarabunPSK"/>
        <family val="2"/>
      </rPr>
      <t>เอื้องเสือแผ้วน้</t>
    </r>
  </si>
  <si>
    <r>
      <t>SU</t>
    </r>
    <r>
      <rPr>
        <sz val="16"/>
        <color rgb="FF808080"/>
        <rFont val="TH SarabunPSK"/>
        <family val="2"/>
      </rPr>
      <t>15:00-17:00 </t>
    </r>
    <r>
      <rPr>
        <u/>
        <sz val="16"/>
        <color rgb="FF808080"/>
        <rFont val="TH SarabunPSK"/>
        <family val="2"/>
      </rPr>
      <t>เอื้องเสือแผ้วน้</t>
    </r>
  </si>
  <si>
    <r>
      <t>SU</t>
    </r>
    <r>
      <rPr>
        <sz val="16"/>
        <color rgb="FF808080"/>
        <rFont val="TH SarabunPSK"/>
        <family val="2"/>
      </rPr>
      <t>17:00-19:00 </t>
    </r>
    <r>
      <rPr>
        <u/>
        <sz val="16"/>
        <color rgb="FF808080"/>
        <rFont val="TH SarabunPSK"/>
        <family val="2"/>
      </rPr>
      <t>เอื้องเสือแผ้วน้</t>
    </r>
  </si>
  <si>
    <r>
      <t>SA</t>
    </r>
    <r>
      <rPr>
        <sz val="16"/>
        <color rgb="FF808080"/>
        <rFont val="TH SarabunPSK"/>
        <family val="2"/>
      </rPr>
      <t>08:00-10:00 </t>
    </r>
    <r>
      <rPr>
        <u/>
        <sz val="16"/>
        <color rgb="FF808080"/>
        <rFont val="TH SarabunPSK"/>
        <family val="2"/>
      </rPr>
      <t>เอื้องเสือแผ้วน้</t>
    </r>
  </si>
  <si>
    <r>
      <t>SA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เอื้องเสือแผ้วน้</t>
    </r>
  </si>
  <si>
    <r>
      <t>SU</t>
    </r>
    <r>
      <rPr>
        <sz val="16"/>
        <color rgb="FF808080"/>
        <rFont val="TH SarabunPSK"/>
        <family val="2"/>
      </rPr>
      <t>13:00-15:00 </t>
    </r>
    <r>
      <rPr>
        <u/>
        <sz val="16"/>
        <color rgb="FF808080"/>
        <rFont val="TH SarabunPSK"/>
        <family val="2"/>
      </rPr>
      <t>เอื้องเสือแผ้วน้</t>
    </r>
  </si>
  <si>
    <t>คณะผลิตกรรมการเกษตร มหาวิทยาลัยแม่โจ้</t>
  </si>
  <si>
    <t>รายวิชาที่เปิดสอน ภาคเรียนที่ 1 ปีการศึกษา 2566 (ระดับปริญญาตรี)</t>
  </si>
  <si>
    <t>ระดับปริญญาตรี ภาคปกติ</t>
  </si>
  <si>
    <t> ข้อมูลลงทะเบียน เทอม 1/2566</t>
  </si>
  <si>
    <t>ระดับปริญญาโท ภาคปกติ</t>
  </si>
  <si>
    <t>รายวิชาที่เปิดสอน ภาคเรียนที่ 1 ปีการศึกษา 2566 (ระดับปริญญาโท)</t>
  </si>
  <si>
    <t>รายวิชาที่เปิดสอน ภาคเรียนที่ 1 ปีการศึกษา 2566 (ระดับปริญญาเอก)</t>
  </si>
  <si>
    <t>ระดับปริญญาเอก ภาคปกติ</t>
  </si>
  <si>
    <t>ระดับปริญญาโท ภาคสมทบ</t>
  </si>
  <si>
    <t>ระดับปริญญาเอก ภาคสมทบ</t>
  </si>
  <si>
    <t>ฟอร์ม 1.1-2566</t>
  </si>
  <si>
    <t>ฟอร์ม 301.1-2566</t>
  </si>
  <si>
    <t>ฟอร์ม 201.1-2566</t>
  </si>
  <si>
    <t>ฟอร์ม 101.1-2566</t>
  </si>
  <si>
    <t>ฟอร์ม 2.1-2566</t>
  </si>
  <si>
    <r>
      <t>TU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ศร301</t>
    </r>
    <r>
      <rPr>
        <b/>
        <sz val="16"/>
        <color rgb="FF5080E0"/>
        <rFont val="TH SarabunPSK"/>
        <family val="2"/>
      </rPr>
      <t xml:space="preserve">
TU</t>
    </r>
    <r>
      <rPr>
        <b/>
        <sz val="16"/>
        <color theme="2" tint="-0.249977111117893"/>
        <rFont val="TH SarabunPSK"/>
        <family val="2"/>
      </rPr>
      <t>15:00-18:00 </t>
    </r>
    <r>
      <rPr>
        <b/>
        <u/>
        <sz val="16"/>
        <color theme="2" tint="-0.249977111117893"/>
        <rFont val="TH SarabunPSK"/>
        <family val="2"/>
      </rPr>
      <t>PT106</t>
    </r>
  </si>
  <si>
    <r>
      <t>TU</t>
    </r>
    <r>
      <rPr>
        <sz val="16"/>
        <color rgb="FF808080"/>
        <rFont val="TH SarabunPSK"/>
        <family val="2"/>
      </rPr>
      <t>15:00-18:00 </t>
    </r>
    <r>
      <rPr>
        <u/>
        <sz val="16"/>
        <color rgb="FF808080"/>
        <rFont val="TH SarabunPSK"/>
        <family val="2"/>
      </rPr>
      <t>FT(ประมง) 1301</t>
    </r>
    <r>
      <rPr>
        <b/>
        <sz val="16"/>
        <color rgb="FF5080E0"/>
        <rFont val="TH SarabunPSK"/>
        <family val="2"/>
      </rPr>
      <t xml:space="preserve">
TU</t>
    </r>
    <r>
      <rPr>
        <b/>
        <sz val="16"/>
        <color theme="2" tint="-0.249977111117893"/>
        <rFont val="TH SarabunPSK"/>
        <family val="2"/>
      </rPr>
      <t>15:00-18:00 </t>
    </r>
    <r>
      <rPr>
        <b/>
        <u/>
        <sz val="16"/>
        <color theme="2" tint="-0.249977111117893"/>
        <rFont val="TH SarabunPSK"/>
        <family val="2"/>
      </rPr>
      <t>ศกม ชั้น 5</t>
    </r>
  </si>
  <si>
    <t>*</t>
  </si>
  <si>
    <t>ปิดรายวิชา</t>
  </si>
  <si>
    <t>ไม่มี นศ. 
ลงทะเบียน</t>
  </si>
  <si>
    <t>ฟอร์ม 3.1-2566</t>
  </si>
  <si>
    <t>( ตกลงเวลากับอาจารย์ผู้สอน)</t>
  </si>
  <si>
    <t>ไม่มี นศ.
ลงทะเบียน</t>
  </si>
  <si>
    <t>ฟอร์ม 4.1-2566</t>
  </si>
  <si>
    <t>รายวิชาที่เปิดสอน ภาคเรียนที่ 1 ปีการศึกษา 2566</t>
  </si>
  <si>
    <t>ฟอร์ม 5.1-2566</t>
  </si>
  <si>
    <t>ฟอร์ม 6.1-2566</t>
  </si>
  <si>
    <t>ฟอร์ม 7.1-2566</t>
  </si>
  <si>
    <t>โปรดระบุ อาจารย์ผู้สอน</t>
  </si>
  <si>
    <t>ฟอร์ม 101.2-2566</t>
  </si>
  <si>
    <t>ฟอร์ม 201.2-2566</t>
  </si>
  <si>
    <t>รายวิชาที่เปิดสอน ภาคเรียนที่ 2 ปีการศึกษา 2566 (ระดับปริญญาตรี)</t>
  </si>
  <si>
    <t>รายวิชาที่เปิดสอน ภาคเรียนที่ 2 ปีการศึกษา 2566 (ระดับปริญญาโท)</t>
  </si>
  <si>
    <t>รายวิชาที่เปิดสอน ภาคเรียนที่ 2 ปีการศึกษา 2566 (ระดับปริญญาเอก)</t>
  </si>
  <si>
    <t>ฟอร์ม 301.2-2566</t>
  </si>
  <si>
    <t>ฟอร์ม 7.2-2566</t>
  </si>
  <si>
    <t>รายวิชาที่เปิดสอน ภาคเรียนที่ 2 ปีการศึกษา 2566</t>
  </si>
  <si>
    <t>ฟอร์ม 6.2-2566</t>
  </si>
  <si>
    <t>ฟอร์ม 5.2-2566</t>
  </si>
  <si>
    <t>ฟอร์ม 4.2-2566</t>
  </si>
  <si>
    <t>ฟอร์ม 3.2-2566</t>
  </si>
  <si>
    <t>ฟอร์ม 2.2-2566</t>
  </si>
  <si>
    <t>ฟอร์ม 1.2-2566</t>
  </si>
  <si>
    <t>( 1. ตกลงเวลากับอาจารย์ผู้เสอน 2. ถ้านักศึกษาที่ลงทะเบียนไม่ถึง 3 คน ขอปิดรายวิชานี้)</t>
  </si>
  <si>
    <t>ตารางสรุปสถานภาพอัตรากำลังของบุคลากรสายวิชาการ</t>
  </si>
  <si>
    <t>สำรวจ  ณ  วันที่  17  เดือน  มกราคม  พ.ศ.  2567</t>
  </si>
  <si>
    <t xml:space="preserve">อ. ภรนาลินท์ สิงหบำรุง </t>
  </si>
  <si>
    <t xml:space="preserve">ผศ. ดร.ปัทมา หาญนอก </t>
  </si>
  <si>
    <t xml:space="preserve">อ. ดร.กาญจนา จอมสังข์ </t>
  </si>
  <si>
    <t xml:space="preserve">อ. ดร.จุฑามาศ อาจนาเสียว </t>
  </si>
  <si>
    <t xml:space="preserve">อ. ดร.ธิดารัตน์ ศิริบูรณ์ </t>
  </si>
  <si>
    <t xml:space="preserve">อ. ดร.วาริน สุทนต์ </t>
  </si>
  <si>
    <t>อ. ดร.เทิดศักดิ์ โทณลักษณ์</t>
  </si>
  <si>
    <t>อ. วินัย แสงแก้ว</t>
  </si>
  <si>
    <t xml:space="preserve">ผศ. ดร.สาวิกา กอนแสง </t>
  </si>
  <si>
    <t xml:space="preserve">ผศ. ดร.จีราภรณ์ อินทสาร </t>
  </si>
  <si>
    <t>ผศ. ดร.วาสนา วิรุญรัตน์</t>
  </si>
  <si>
    <t xml:space="preserve">อ. ดร.จักรพงษ์ ไชยวงศ์ </t>
  </si>
  <si>
    <t xml:space="preserve">ผศ. ดร.วีณา นิลวงศ์ </t>
  </si>
  <si>
    <t xml:space="preserve">ผศ. ดร.ณัฏฐ์พัชร เถียรวรกานต์ </t>
  </si>
  <si>
    <t xml:space="preserve">ผศ. ดร.สุรีย์วัลย์ เมฆกมล </t>
  </si>
  <si>
    <t xml:space="preserve">อ. ดร.ฉัตรสุดา เผือกใจแผ้ว </t>
  </si>
  <si>
    <t xml:space="preserve">ผศ. ดร.พิภัทร เจียมพิริยะกุล </t>
  </si>
  <si>
    <t xml:space="preserve">ผศ. ดร.เจนจิรา หม่องอ้น </t>
  </si>
  <si>
    <t>อ. ดร.ชัชวิจก์ ถนอมถิ่น</t>
  </si>
  <si>
    <t xml:space="preserve">อ. ดร.กุลชา ชยรพ </t>
  </si>
  <si>
    <t xml:space="preserve">รศ. ดร.ระวี คเณชาบริรักษ์ </t>
  </si>
  <si>
    <t>รศ. ดร.ณัฐดนัย ลิขิตตระการ</t>
  </si>
  <si>
    <t xml:space="preserve">อ. ดร.วงค์พันธ์ พรหมวงศ์ </t>
  </si>
  <si>
    <t xml:space="preserve">ผศ. ดร.วิชญ์ภาส สังพาลี </t>
  </si>
  <si>
    <t xml:space="preserve">ผศ. ดร.สุธีระ เหิมฮึก </t>
  </si>
  <si>
    <t>ผศ. ดร.ปฏิภาณ สุทธิกุลบุตร</t>
  </si>
  <si>
    <t xml:space="preserve">รศ. ดร.ศุภธิดา อ่ำทอง </t>
  </si>
  <si>
    <t xml:space="preserve">ผศ. ดร.จักรพงษ์ กางโสภา </t>
  </si>
  <si>
    <t xml:space="preserve">ผศ. ดร.รัชนี พุทธา </t>
  </si>
  <si>
    <t xml:space="preserve">ผศ. ดร.เนตรนภา อินสลุด </t>
  </si>
  <si>
    <t xml:space="preserve">อ. ดร.ธนะภูมิ เหล่าจันตา </t>
  </si>
  <si>
    <t>อ. ดร.ธีรนิติ พวงกฤษ</t>
  </si>
  <si>
    <t>อ. ดร.ปิยธิดา อำนวยการ</t>
  </si>
  <si>
    <t xml:space="preserve">อ. ดร.จุฑามาศ พิลาดี </t>
  </si>
  <si>
    <t xml:space="preserve">ผศ. ดร.เฉลิมศรี นนทสวัสดิ์ศรี </t>
  </si>
  <si>
    <t xml:space="preserve">อ. ดร.แสงเดือน อินชนบท </t>
  </si>
  <si>
    <t xml:space="preserve">อ. ดร.สุเทพ วัชรเวชศฤงคาร </t>
  </si>
  <si>
    <t xml:space="preserve">อ. ทวีป เสนคำวงศ์ </t>
  </si>
  <si>
    <t xml:space="preserve">ผศ. ดร.นพพร บุญปลอด </t>
  </si>
  <si>
    <t xml:space="preserve">อ. ดร.อำพล สอนสระเกษ </t>
  </si>
  <si>
    <t xml:space="preserve">ผศ. ดร.ชินพันธ์ ธนารุจ </t>
  </si>
  <si>
    <t xml:space="preserve">ผศ. ดร.วินัย วิริยะอลงกรณ์ </t>
  </si>
  <si>
    <t xml:space="preserve">ผศ. พาวิน มะโนชัย </t>
  </si>
  <si>
    <t>อ. ดร.ประนอม ยังคำมั่น (พืชสวนประดับ)</t>
  </si>
  <si>
    <t>ผศ. ดร.อรพินธุ์ สฤษดิ์นำ (ไม้ผล)</t>
  </si>
  <si>
    <t>รศ. ดร.ธีรนุช เจริญกิจ (ไม้ผล)</t>
  </si>
  <si>
    <t xml:space="preserve">รศ. ดร.นคเรศ รังควัต </t>
  </si>
  <si>
    <t>รศ. ดร.จักรพงษ์ พวงงามชื่น</t>
  </si>
  <si>
    <t xml:space="preserve">ผศ. ดร.ปิยะ พละปัญญา </t>
  </si>
  <si>
    <t>ผศ. ดร.กังสดาล กนกหงษ์</t>
  </si>
  <si>
    <t xml:space="preserve">อ. ดร.นภารัศม์ เวชสิทธิ์นิรภัย </t>
  </si>
  <si>
    <t xml:space="preserve">รศ. ดร.พุฒิสรรค์ เครือคำ </t>
  </si>
  <si>
    <t xml:space="preserve">รศ. ดร.สายสกุล ฟองมูล </t>
  </si>
  <si>
    <t xml:space="preserve">ผศ. ดร.พหล ศักดิ์คะทัศน์ </t>
  </si>
  <si>
    <t xml:space="preserve">อ. ดร.รัชชานนท์ สมบูรณ์ชัย </t>
  </si>
  <si>
    <t>อ. ดร.ปรมินทร์ นาระทะ</t>
  </si>
  <si>
    <t xml:space="preserve">ผศ. ดร.ผานิตย์ นาขยัน </t>
  </si>
  <si>
    <t>ผศ. ดร.ภาวิณี อารีศรีสม</t>
  </si>
  <si>
    <t xml:space="preserve">อ. ดร.กอบลาภ อารีศรีสม </t>
  </si>
  <si>
    <t>ผศ. ดร.ปรีดา นาเทเวศน์ (พืชผัก)</t>
  </si>
  <si>
    <t>รศ. ดร.สิริวัฒน์ สาครวาสี (พืชผัก)</t>
  </si>
  <si>
    <t xml:space="preserve">ศ. ดร.อานัฐ ตันโช </t>
  </si>
  <si>
    <t>ชื่อ - นามสกุล</t>
  </si>
  <si>
    <t>ข้าราชการ</t>
  </si>
  <si>
    <t>เกษียณอายุ (ปีงบประมาณ)</t>
  </si>
  <si>
    <t>P</t>
  </si>
  <si>
    <t>O</t>
  </si>
  <si>
    <t>(3 คน)</t>
  </si>
  <si>
    <t>(2 คน)</t>
  </si>
  <si>
    <t>(4 คน)</t>
  </si>
  <si>
    <t>ประเภท</t>
  </si>
  <si>
    <t>พนง. มหาวิทยาลัย</t>
  </si>
  <si>
    <t xml:space="preserve">4) </t>
  </si>
  <si>
    <t xml:space="preserve">5) </t>
  </si>
  <si>
    <t xml:space="preserve">3) </t>
  </si>
  <si>
    <t xml:space="preserve">2) </t>
  </si>
  <si>
    <t xml:space="preserve">1) </t>
  </si>
  <si>
    <t>ได้รับการจัดสรรอัตรากำลัง (ปีงบประมาณ)</t>
  </si>
  <si>
    <t>(1 คน)</t>
  </si>
  <si>
    <t xml:space="preserve"> -</t>
  </si>
  <si>
    <t>SCH</t>
  </si>
  <si>
    <t>FTES</t>
  </si>
  <si>
    <t xml:space="preserve">                 - กลุ่มวิชาอารักขาพืช</t>
  </si>
  <si>
    <t>FTES1</t>
  </si>
  <si>
    <t>FTES2</t>
  </si>
  <si>
    <t>ตรี</t>
  </si>
  <si>
    <t>บันฑิต</t>
  </si>
  <si>
    <t>เกณฑ์
1 : 20</t>
  </si>
  <si>
    <t>FTES1/2</t>
  </si>
  <si>
    <t>คน</t>
  </si>
  <si>
    <t>อาจารย์ผู้รับผิดชอบหลักสูตร</t>
  </si>
  <si>
    <t>เทอม 1 ปีการศึกษา 2566</t>
  </si>
  <si>
    <t>เทอม 2 ปีการศึกษา 2566</t>
  </si>
  <si>
    <t>นศ.</t>
  </si>
  <si>
    <t>FTES/2</t>
  </si>
  <si>
    <t>FTES*2</t>
  </si>
  <si>
    <t>ป.ตรี สมทบ/2 หรือไม่ อ้างอิง รายงานสรุปสัดส่วนจำนวนนักศึกษาเต็มเวลาต่ออาจารย์ประจำ (erp) นำมา /2</t>
  </si>
  <si>
    <t>บัณฑิต สมทบ *2 หรือ /2  อ้างอิง รายงานสรุปสัดส่วนจำนวนนักศึกษาเต็มเวลาต่ออาจารย์ประจำ (erp) บางรายวิชา *2 บางรายวิชา /2 สัดส่วนที่แสดง เทอม 1 และเทอม 2 ไม่เท่ากัน แต่ถูกปรับค่า ป.ตรี เหมือนเทอม 1</t>
  </si>
  <si>
    <t>รอสอบถาม</t>
  </si>
  <si>
    <t>ตัวอย่าง</t>
  </si>
  <si>
    <t>นักศึกษาเต็มเวลา (Full-time Equivalent sutdent : FTES)</t>
  </si>
  <si>
    <t>ปีการศึกษา 2566</t>
  </si>
  <si>
    <t>FTES1+2</t>
  </si>
  <si>
    <t xml:space="preserve">        - กลุ่มวิชาเกษตรศาสตร์</t>
  </si>
  <si>
    <t xml:space="preserve">        - กลุ่มวิชาพืชสวน</t>
  </si>
  <si>
    <t>อยู่ระหว่างการตรวจสอบข้อมูล</t>
  </si>
  <si>
    <t>**</t>
  </si>
  <si>
    <t>( แผน ก แบบ ก2)</t>
  </si>
  <si>
    <t>.....</t>
  </si>
  <si>
    <t xml:space="preserve">รองศาสตราจารย์ ดร.ณัฐดนัย ลิขิตตระการ </t>
  </si>
  <si>
    <t>อจ.ผู้รับผิดชอบ วท.บ. เกษตรศาสตร์ (วิชาเอกพืชไร่)</t>
  </si>
  <si>
    <t>อจ.ผู้รับผิดชอบ วท.บ. เกษตรศาสตร์ (วิชาเอกป่าไม้และการจัดการ)</t>
  </si>
  <si>
    <t>อจ.ผู้รับผิดชอบ วท.บ. เกษตรศาสตร์ (วิชาเอกสมุนไพร)</t>
  </si>
  <si>
    <t>อจ.ผู้รับผิดชอบ วท.บ. เกษตรศาสตร์ (วิชาเอกเกษตรเคมี)</t>
  </si>
  <si>
    <t>อจ.ผู้รับผิดชอบ วท.บ. เกษตรศาสตร์ (วิชาเอกปฐพีศาสตร์)</t>
  </si>
  <si>
    <t>อจ.ผู้รับผิดชอบ วท.บ. การส่งเสริมและสื่อสารเกษตร</t>
  </si>
  <si>
    <t>อจ.ผู้รับผิดชอบ วท.บ. เกษตรศาสตร์ (วิชาเอกเกษตรอินทีรย์)</t>
  </si>
  <si>
    <t>อจ.ผู้รับผิดชอบ วท.บ. เกษตรศาสตร์ (วิชาเอกอารักขาพืช)</t>
  </si>
  <si>
    <t xml:space="preserve"> - </t>
  </si>
  <si>
    <t>อจ.ผู้รับผิดชอบ วท.ม ปฐพีศาสตร์</t>
  </si>
  <si>
    <t>อจ.ผู้รับผิดชอบ วท.ม / ปร.ด. พืชไร่</t>
  </si>
  <si>
    <t>อจ.ผู้รับผิดชอบ วท.บ. พืชสวน</t>
  </si>
  <si>
    <t>อจ.ผู้รับผิดชอบ วท.ม. / ปร.ด. สหวิทยาการเกษตร</t>
  </si>
  <si>
    <t>อจ.ผู้รับผิดชอบ วท.ม. พืชสวน</t>
  </si>
  <si>
    <t>อจ.ผู้รับผิดชอบ วท.ม. / ปร.ด. ส่งเสริมการเกษตรและการพัฒนาชนบท</t>
  </si>
  <si>
    <t>อจ.ผู้รับผิดชอบ วท.ม. พัฒนาภูมิสังคมอย่างยั่งยืน</t>
  </si>
  <si>
    <t>อจ.ผู้รับผิดชอบ วท.ม. จัดการและพัฒนาทรัพยากร</t>
  </si>
  <si>
    <t>*** ยืมคณาจารย์จากคณะอื่นเป็น อจ.ผู้รับผิดชอบหลักสูตร 1 คน ***</t>
  </si>
  <si>
    <t>*** อาจารย์พืชสวน (พืชผัก) เป็น อจ.ผู้รับผิดชอบหลักสูตร 2 คน ***</t>
  </si>
  <si>
    <t>(สำหรับหลักสูตรวิทยาศาสตรบัณฑิต สาขาวิชาพืชสวน)</t>
  </si>
  <si>
    <t>3 (2-3-5)</t>
  </si>
  <si>
    <r>
      <t>TU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PT118</t>
    </r>
  </si>
  <si>
    <r>
      <t>WE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PT118</t>
    </r>
  </si>
  <si>
    <r>
      <t>WE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PT118</t>
    </r>
  </si>
  <si>
    <r>
      <t>TH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PT118</t>
    </r>
  </si>
  <si>
    <r>
      <t>TH</t>
    </r>
    <r>
      <rPr>
        <sz val="16"/>
        <color rgb="FF808080"/>
        <rFont val="TH Niramit AS"/>
      </rPr>
      <t>17:00-20:00 </t>
    </r>
    <r>
      <rPr>
        <u/>
        <sz val="16"/>
        <color rgb="FF808080"/>
        <rFont val="TH Niramit AS"/>
      </rPr>
      <t>PT106</t>
    </r>
  </si>
  <si>
    <r>
      <t>MO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PT209</t>
    </r>
  </si>
  <si>
    <r>
      <t>MO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PT209</t>
    </r>
  </si>
  <si>
    <r>
      <t>FR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PT212A</t>
    </r>
  </si>
  <si>
    <r>
      <t>TU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PT212A</t>
    </r>
  </si>
  <si>
    <r>
      <t>TU</t>
    </r>
    <r>
      <rPr>
        <sz val="16"/>
        <color rgb="FFFFCCCC"/>
        <rFont val="TH Niramit AS"/>
      </rPr>
      <t>18:00-19:30 </t>
    </r>
    <r>
      <rPr>
        <u/>
        <sz val="16"/>
        <color rgb="FFFFCCCC"/>
        <rFont val="TH Niramit AS"/>
      </rPr>
      <t>PT209</t>
    </r>
  </si>
  <si>
    <r>
      <t>WE</t>
    </r>
    <r>
      <rPr>
        <sz val="16"/>
        <color rgb="FFFFCCCC"/>
        <rFont val="TH Niramit AS"/>
      </rPr>
      <t>17:00-18:30 </t>
    </r>
    <r>
      <rPr>
        <u/>
        <sz val="16"/>
        <color rgb="FFFFCCCC"/>
        <rFont val="TH Niramit AS"/>
      </rPr>
      <t>PT209</t>
    </r>
  </si>
  <si>
    <r>
      <t>FR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PT212A</t>
    </r>
  </si>
  <si>
    <r>
      <t>TH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PT209</t>
    </r>
  </si>
  <si>
    <r>
      <t>MO</t>
    </r>
    <r>
      <rPr>
        <sz val="16"/>
        <color rgb="FF808080"/>
        <rFont val="TH Niramit AS"/>
      </rPr>
      <t>16:00-18:00 </t>
    </r>
    <r>
      <rPr>
        <u/>
        <sz val="16"/>
        <color rgb="FF808080"/>
        <rFont val="TH Niramit AS"/>
      </rPr>
      <t>PT209</t>
    </r>
  </si>
  <si>
    <r>
      <t>WE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PT212A</t>
    </r>
  </si>
  <si>
    <r>
      <t>FR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PT209</t>
    </r>
  </si>
  <si>
    <r>
      <t>FR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ภาคพืชไร่</t>
    </r>
  </si>
  <si>
    <r>
      <t>TU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ฟาร์มพืชไร่</t>
    </r>
  </si>
  <si>
    <r>
      <t>MO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PT209</t>
    </r>
  </si>
  <si>
    <r>
      <t>TU</t>
    </r>
    <r>
      <rPr>
        <sz val="16"/>
        <color rgb="FFFFCCCC"/>
        <rFont val="TH Niramit AS"/>
      </rPr>
      <t>08:00-10:00 </t>
    </r>
    <r>
      <rPr>
        <u/>
        <sz val="16"/>
        <color rgb="FFFFCCCC"/>
        <rFont val="TH Niramit AS"/>
      </rPr>
      <t>PT212A</t>
    </r>
  </si>
  <si>
    <r>
      <t>MO</t>
    </r>
    <r>
      <rPr>
        <sz val="16"/>
        <color rgb="FFFFCCCC"/>
        <rFont val="TH Niramit AS"/>
      </rPr>
      <t>08:00-11:00 </t>
    </r>
    <r>
      <rPr>
        <u/>
        <sz val="16"/>
        <color rgb="FFFFCCCC"/>
        <rFont val="TH Niramit AS"/>
      </rPr>
      <t>ฟาร์มพืชไร่</t>
    </r>
  </si>
  <si>
    <r>
      <t>FR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ฟาร์มพืชไร่</t>
    </r>
  </si>
  <si>
    <r>
      <t>TU</t>
    </r>
    <r>
      <rPr>
        <sz val="16"/>
        <color rgb="FF808080"/>
        <rFont val="TH Niramit AS"/>
      </rPr>
      <t>18:00-19:30 </t>
    </r>
    <r>
      <rPr>
        <u/>
        <sz val="16"/>
        <color rgb="FF808080"/>
        <rFont val="TH Niramit AS"/>
      </rPr>
      <t>PT209</t>
    </r>
  </si>
  <si>
    <r>
      <t>WE</t>
    </r>
    <r>
      <rPr>
        <sz val="16"/>
        <color rgb="FF808080"/>
        <rFont val="TH Niramit AS"/>
      </rPr>
      <t>17:00-18:30 </t>
    </r>
    <r>
      <rPr>
        <u/>
        <sz val="16"/>
        <color rgb="FF808080"/>
        <rFont val="TH Niramit AS"/>
      </rPr>
      <t>PT209</t>
    </r>
  </si>
  <si>
    <r>
      <t>MO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PT212A</t>
    </r>
  </si>
  <si>
    <r>
      <t>TH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PT212A</t>
    </r>
  </si>
  <si>
    <r>
      <t>TH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PT212A</t>
    </r>
  </si>
  <si>
    <r>
      <t>TH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PT212A</t>
    </r>
  </si>
  <si>
    <r>
      <t>WE</t>
    </r>
    <r>
      <rPr>
        <sz val="16"/>
        <color rgb="FF808080"/>
        <rFont val="TH Niramit AS"/>
      </rPr>
      <t>10:30-12:30 </t>
    </r>
    <r>
      <rPr>
        <u/>
        <sz val="16"/>
        <color rgb="FF808080"/>
        <rFont val="TH Niramit AS"/>
      </rPr>
      <t>PT209</t>
    </r>
  </si>
  <si>
    <r>
      <t>TU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PT212B</t>
    </r>
  </si>
  <si>
    <r>
      <t>MO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PT212A</t>
    </r>
  </si>
  <si>
    <r>
      <t>MO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PT212A</t>
    </r>
  </si>
  <si>
    <r>
      <t>TH</t>
    </r>
    <r>
      <rPr>
        <sz val="16"/>
        <color rgb="FF808080"/>
        <rFont val="TH Niramit AS"/>
      </rPr>
      <t>07:00-10:00 </t>
    </r>
    <r>
      <rPr>
        <u/>
        <sz val="16"/>
        <color rgb="FF808080"/>
        <rFont val="TH Niramit AS"/>
      </rPr>
      <t>PT209</t>
    </r>
  </si>
  <si>
    <r>
      <t>TH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ฟาร์มพืชไร่</t>
    </r>
  </si>
  <si>
    <r>
      <t>TU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PT209</t>
    </r>
  </si>
  <si>
    <r>
      <t>TH</t>
    </r>
    <r>
      <rPr>
        <sz val="16"/>
        <color rgb="FF808080"/>
        <rFont val="TH Niramit AS"/>
      </rPr>
      <t>14:00-17:00 </t>
    </r>
    <r>
      <rPr>
        <u/>
        <sz val="16"/>
        <color rgb="FF808080"/>
        <rFont val="TH Niramit AS"/>
      </rPr>
      <t>TBA(วิทย์)</t>
    </r>
  </si>
  <si>
    <r>
      <t>TH</t>
    </r>
    <r>
      <rPr>
        <sz val="16"/>
        <color rgb="FF808080"/>
        <rFont val="TH Niramit AS"/>
      </rPr>
      <t>10:00-13:00 </t>
    </r>
    <r>
      <rPr>
        <u/>
        <sz val="16"/>
        <color rgb="FF808080"/>
        <rFont val="TH Niramit AS"/>
      </rPr>
      <t>TBA(วิทย์)</t>
    </r>
  </si>
  <si>
    <r>
      <t>TU</t>
    </r>
    <r>
      <rPr>
        <sz val="16"/>
        <color rgb="FF808080"/>
        <rFont val="TH Niramit AS"/>
      </rPr>
      <t>16:00-18:00 </t>
    </r>
    <r>
      <rPr>
        <u/>
        <sz val="16"/>
        <color rgb="FF808080"/>
        <rFont val="TH Niramit AS"/>
      </rPr>
      <t>PT209</t>
    </r>
  </si>
  <si>
    <r>
      <t>WE</t>
    </r>
    <r>
      <rPr>
        <sz val="16"/>
        <color rgb="FF808080"/>
        <rFont val="TH Niramit AS"/>
      </rPr>
      <t>08:30-10:30 </t>
    </r>
    <r>
      <rPr>
        <u/>
        <sz val="16"/>
        <color rgb="FF808080"/>
        <rFont val="TH Niramit AS"/>
      </rPr>
      <t>PT209</t>
    </r>
  </si>
  <si>
    <r>
      <t>SA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PT209</t>
    </r>
  </si>
  <si>
    <r>
      <t>SA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PT209</t>
    </r>
  </si>
  <si>
    <r>
      <t>WE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PT105</t>
    </r>
  </si>
  <si>
    <r>
      <t>TU</t>
    </r>
    <r>
      <rPr>
        <sz val="16"/>
        <color rgb="FF808080"/>
        <rFont val="TH Niramit AS"/>
      </rPr>
      <t>12:00-15:00 </t>
    </r>
    <r>
      <rPr>
        <u/>
        <sz val="16"/>
        <color rgb="FF808080"/>
        <rFont val="TH Niramit AS"/>
      </rPr>
      <t>PT105</t>
    </r>
  </si>
  <si>
    <r>
      <t>MO</t>
    </r>
    <r>
      <rPr>
        <sz val="16"/>
        <color rgb="FF808080"/>
        <rFont val="TH Niramit AS"/>
      </rPr>
      <t>11:00-13:00 </t>
    </r>
    <r>
      <rPr>
        <u/>
        <sz val="16"/>
        <color rgb="FF808080"/>
        <rFont val="TH Niramit AS"/>
      </rPr>
      <t>PT105</t>
    </r>
  </si>
  <si>
    <r>
      <t>FR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PT212B</t>
    </r>
  </si>
  <si>
    <r>
      <t>MO</t>
    </r>
    <r>
      <rPr>
        <sz val="16"/>
        <color rgb="FF808080"/>
        <rFont val="TH Niramit AS"/>
      </rPr>
      <t>14:00-17:00 </t>
    </r>
    <r>
      <rPr>
        <u/>
        <sz val="16"/>
        <color rgb="FF808080"/>
        <rFont val="TH Niramit AS"/>
      </rPr>
      <t>PT212B</t>
    </r>
  </si>
  <si>
    <r>
      <t>SA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PT105</t>
    </r>
  </si>
  <si>
    <r>
      <t>SA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PT105</t>
    </r>
  </si>
  <si>
    <r>
      <t>FR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PT105</t>
    </r>
  </si>
  <si>
    <r>
      <t>FR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PT105</t>
    </r>
  </si>
  <si>
    <r>
      <t>TH</t>
    </r>
    <r>
      <rPr>
        <sz val="16"/>
        <color rgb="FF808080"/>
        <rFont val="TH Niramit AS"/>
      </rPr>
      <t>10:00-13:00 </t>
    </r>
    <r>
      <rPr>
        <u/>
        <sz val="16"/>
        <color rgb="FF808080"/>
        <rFont val="TH Niramit AS"/>
      </rPr>
      <t>PT105</t>
    </r>
  </si>
  <si>
    <r>
      <t>TU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PT105</t>
    </r>
  </si>
  <si>
    <r>
      <t>TU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LAB ทางพืช</t>
    </r>
  </si>
  <si>
    <r>
      <t>MO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PT212B</t>
    </r>
  </si>
  <si>
    <r>
      <t>TU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PT212B</t>
    </r>
  </si>
  <si>
    <r>
      <t>TH</t>
    </r>
    <r>
      <rPr>
        <sz val="16"/>
        <color rgb="FF808080"/>
        <rFont val="TH Niramit AS"/>
      </rPr>
      <t>14:00-17:00 </t>
    </r>
    <r>
      <rPr>
        <u/>
        <sz val="16"/>
        <color rgb="FF808080"/>
        <rFont val="TH Niramit AS"/>
      </rPr>
      <t>LAB ทางพืช</t>
    </r>
  </si>
  <si>
    <r>
      <t>TH</t>
    </r>
    <r>
      <rPr>
        <sz val="16"/>
        <color rgb="FFFFCCCC"/>
        <rFont val="TH Niramit AS"/>
      </rPr>
      <t>08:00-10:00 </t>
    </r>
    <r>
      <rPr>
        <u/>
        <sz val="16"/>
        <color rgb="FFFFCCCC"/>
        <rFont val="TH Niramit AS"/>
      </rPr>
      <t>ศกม ชั้น 3</t>
    </r>
  </si>
  <si>
    <r>
      <t>WE</t>
    </r>
    <r>
      <rPr>
        <sz val="16"/>
        <color rgb="FFFFCCCC"/>
        <rFont val="TH Niramit AS"/>
      </rPr>
      <t>09:00-12:00 </t>
    </r>
    <r>
      <rPr>
        <u/>
        <sz val="16"/>
        <color rgb="FFFFCCCC"/>
        <rFont val="TH Niramit AS"/>
      </rPr>
      <t>ศกม ชั้น 3</t>
    </r>
  </si>
  <si>
    <r>
      <t>TH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PT212B</t>
    </r>
  </si>
  <si>
    <r>
      <t>WE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PT212B</t>
    </r>
  </si>
  <si>
    <r>
      <t>WE</t>
    </r>
    <r>
      <rPr>
        <sz val="16"/>
        <color rgb="FF808080"/>
        <rFont val="TH Niramit AS"/>
      </rPr>
      <t>13:00-14:00 </t>
    </r>
    <r>
      <rPr>
        <u/>
        <sz val="16"/>
        <color rgb="FF808080"/>
        <rFont val="TH Niramit AS"/>
      </rPr>
      <t>PT105</t>
    </r>
  </si>
  <si>
    <r>
      <t>WE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SE 113</t>
    </r>
  </si>
  <si>
    <r>
      <t>WE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LAB SE 401</t>
    </r>
  </si>
  <si>
    <r>
      <t>MO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SE 113</t>
    </r>
  </si>
  <si>
    <r>
      <t>TH</t>
    </r>
    <r>
      <rPr>
        <sz val="16"/>
        <color rgb="FF808080"/>
        <rFont val="TH Niramit AS"/>
      </rPr>
      <t>12:00-15:00 </t>
    </r>
    <r>
      <rPr>
        <u/>
        <sz val="16"/>
        <color rgb="FF808080"/>
        <rFont val="TH Niramit AS"/>
      </rPr>
      <t>SE 113</t>
    </r>
  </si>
  <si>
    <r>
      <t>TH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SE 113</t>
    </r>
  </si>
  <si>
    <r>
      <t>MO</t>
    </r>
    <r>
      <rPr>
        <sz val="16"/>
        <color rgb="FF808080"/>
        <rFont val="TH Niramit AS"/>
      </rPr>
      <t>10:00-11:00 </t>
    </r>
    <r>
      <rPr>
        <u/>
        <sz val="16"/>
        <color rgb="FF808080"/>
        <rFont val="TH Niramit AS"/>
      </rPr>
      <t>SE(ดินปุ๋ย) 202</t>
    </r>
  </si>
  <si>
    <r>
      <t>TH</t>
    </r>
    <r>
      <rPr>
        <sz val="16"/>
        <color rgb="FF808080"/>
        <rFont val="TH Niramit AS"/>
      </rPr>
      <t>10:00-11:00 </t>
    </r>
    <r>
      <rPr>
        <u/>
        <sz val="16"/>
        <color rgb="FF808080"/>
        <rFont val="TH Niramit AS"/>
      </rPr>
      <t>SE(ดินปุ๋ย) 202</t>
    </r>
  </si>
  <si>
    <r>
      <t>TU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LAB SE 304/2</t>
    </r>
  </si>
  <si>
    <r>
      <t>MO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LAB SE 304/2</t>
    </r>
  </si>
  <si>
    <r>
      <t>MO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SE(ดินปุ๋ย) 202</t>
    </r>
  </si>
  <si>
    <r>
      <t>TU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SE 113</t>
    </r>
  </si>
  <si>
    <r>
      <t>WE</t>
    </r>
    <r>
      <rPr>
        <sz val="16"/>
        <color rgb="FF808080"/>
        <rFont val="TH Niramit AS"/>
      </rPr>
      <t>17:00-20:00 </t>
    </r>
    <r>
      <rPr>
        <u/>
        <sz val="16"/>
        <color rgb="FF808080"/>
        <rFont val="TH Niramit AS"/>
      </rPr>
      <t>LAB SE 402</t>
    </r>
  </si>
  <si>
    <r>
      <t>MO</t>
    </r>
    <r>
      <rPr>
        <sz val="16"/>
        <color rgb="FFFFCCCC"/>
        <rFont val="TH Niramit AS"/>
      </rPr>
      <t>08:00-10:00 </t>
    </r>
    <r>
      <rPr>
        <u/>
        <sz val="16"/>
        <color rgb="FFFFCCCC"/>
        <rFont val="TH Niramit AS"/>
      </rPr>
      <t>SE(ดินปุ๋ย) 307</t>
    </r>
  </si>
  <si>
    <r>
      <t>MO</t>
    </r>
    <r>
      <rPr>
        <sz val="16"/>
        <color rgb="FFFFCCCC"/>
        <rFont val="TH Niramit AS"/>
      </rPr>
      <t>10:00-13:00 </t>
    </r>
    <r>
      <rPr>
        <u/>
        <sz val="16"/>
        <color rgb="FFFFCCCC"/>
        <rFont val="TH Niramit AS"/>
      </rPr>
      <t>SE(ดินปุ๋ย) 307</t>
    </r>
  </si>
  <si>
    <r>
      <t>WE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LAB SE 304/2</t>
    </r>
  </si>
  <si>
    <r>
      <t>WE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SE 303</t>
    </r>
  </si>
  <si>
    <r>
      <t>TH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SE 303</t>
    </r>
  </si>
  <si>
    <r>
      <t>FR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LAB SE 302</t>
    </r>
  </si>
  <si>
    <r>
      <t>WE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SE(ดินปุ๋ย) 307</t>
    </r>
  </si>
  <si>
    <r>
      <t>WE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SE(ดินปุ๋ย) 307</t>
    </r>
  </si>
  <si>
    <r>
      <t>MO</t>
    </r>
    <r>
      <rPr>
        <sz val="16"/>
        <color rgb="FF808080"/>
        <rFont val="TH Niramit AS"/>
      </rPr>
      <t>12:00-15:00 </t>
    </r>
    <r>
      <rPr>
        <u/>
        <sz val="16"/>
        <color rgb="FF808080"/>
        <rFont val="TH Niramit AS"/>
      </rPr>
      <t>LAB SE 402</t>
    </r>
  </si>
  <si>
    <r>
      <t>MO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SE 113</t>
    </r>
  </si>
  <si>
    <r>
      <t>TH</t>
    </r>
    <r>
      <rPr>
        <sz val="16"/>
        <color rgb="FF808080"/>
        <rFont val="TH Niramit AS"/>
      </rPr>
      <t>16:00-19:00 </t>
    </r>
    <r>
      <rPr>
        <u/>
        <sz val="16"/>
        <color rgb="FF808080"/>
        <rFont val="TH Niramit AS"/>
      </rPr>
      <t>LAB SE 304/2</t>
    </r>
  </si>
  <si>
    <r>
      <t>TH</t>
    </r>
    <r>
      <rPr>
        <sz val="16"/>
        <color rgb="FF808080"/>
        <rFont val="TH Niramit AS"/>
      </rPr>
      <t>14:00-16:00 </t>
    </r>
    <r>
      <rPr>
        <u/>
        <sz val="16"/>
        <color rgb="FF808080"/>
        <rFont val="TH Niramit AS"/>
      </rPr>
      <t>SE(ดินปุ๋ย) 307</t>
    </r>
  </si>
  <si>
    <r>
      <t>TH</t>
    </r>
    <r>
      <rPr>
        <sz val="16"/>
        <color rgb="FF808080"/>
        <rFont val="TH Niramit AS"/>
      </rPr>
      <t>19:00-21:00 </t>
    </r>
    <r>
      <rPr>
        <u/>
        <sz val="16"/>
        <color rgb="FF808080"/>
        <rFont val="TH Niramit AS"/>
      </rPr>
      <t>SE(ดินปุ๋ย) 202</t>
    </r>
  </si>
  <si>
    <r>
      <t>TH</t>
    </r>
    <r>
      <rPr>
        <sz val="16"/>
        <color rgb="FF808080"/>
        <rFont val="TH Niramit AS"/>
      </rPr>
      <t>21:00-23:55 </t>
    </r>
    <r>
      <rPr>
        <u/>
        <sz val="16"/>
        <color rgb="FF808080"/>
        <rFont val="TH Niramit AS"/>
      </rPr>
      <t>LAB SE 402</t>
    </r>
  </si>
  <si>
    <r>
      <t>ผู้ช่วยศาสตราจารย์ ดร.จีราภรณ์ อินทสาร</t>
    </r>
    <r>
      <rPr>
        <sz val="16"/>
        <color rgb="FFFF0000"/>
        <rFont val="TH Niramit AS"/>
      </rPr>
      <t xml:space="preserve"> (2 คน)</t>
    </r>
  </si>
  <si>
    <r>
      <t>ผู้ช่วยศาสตราจารย์ ดร.วาสนา วิรุญรัตน์</t>
    </r>
    <r>
      <rPr>
        <sz val="16"/>
        <color rgb="FFFF0000"/>
        <rFont val="TH Niramit AS"/>
      </rPr>
      <t xml:space="preserve"> (1 คน)</t>
    </r>
  </si>
  <si>
    <r>
      <t>TH</t>
    </r>
    <r>
      <rPr>
        <sz val="16"/>
        <color rgb="FF808080"/>
        <rFont val="TH Niramit AS"/>
      </rPr>
      <t>11:00-13:00 </t>
    </r>
    <r>
      <rPr>
        <u/>
        <sz val="16"/>
        <color rgb="FF808080"/>
        <rFont val="TH Niramit AS"/>
      </rPr>
      <t>PT106</t>
    </r>
  </si>
  <si>
    <r>
      <t>MO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KJ 12</t>
    </r>
  </si>
  <si>
    <r>
      <t>TH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KJ 12</t>
    </r>
  </si>
  <si>
    <r>
      <t>WE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KJ 12</t>
    </r>
  </si>
  <si>
    <r>
      <t>FR</t>
    </r>
    <r>
      <rPr>
        <sz val="16"/>
        <color rgb="FF808080"/>
        <rFont val="TH Niramit AS"/>
      </rPr>
      <t>11:00-13:00 </t>
    </r>
    <r>
      <rPr>
        <u/>
        <sz val="16"/>
        <color rgb="FF808080"/>
        <rFont val="TH Niramit AS"/>
      </rPr>
      <t>PT106</t>
    </r>
  </si>
  <si>
    <r>
      <t>WE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KJ 12</t>
    </r>
  </si>
  <si>
    <r>
      <t>FR</t>
    </r>
    <r>
      <rPr>
        <sz val="16"/>
        <color rgb="FF808080"/>
        <rFont val="TH Niramit AS"/>
      </rPr>
      <t>18:00-20:00 </t>
    </r>
    <r>
      <rPr>
        <u/>
        <sz val="16"/>
        <color rgb="FF808080"/>
        <rFont val="TH Niramit AS"/>
      </rPr>
      <t>PT401</t>
    </r>
  </si>
  <si>
    <r>
      <t>TU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PT106</t>
    </r>
  </si>
  <si>
    <r>
      <t>FR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KJ 12</t>
    </r>
  </si>
  <si>
    <r>
      <t>SA</t>
    </r>
    <r>
      <rPr>
        <sz val="16"/>
        <color rgb="FF808080"/>
        <rFont val="TH Niramit AS"/>
      </rPr>
      <t>17:00-20:00 </t>
    </r>
    <r>
      <rPr>
        <u/>
        <sz val="16"/>
        <color rgb="FF808080"/>
        <rFont val="TH Niramit AS"/>
      </rPr>
      <t>อาคารหม่อนไหม</t>
    </r>
  </si>
  <si>
    <r>
      <t>FR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KJ 12</t>
    </r>
  </si>
  <si>
    <r>
      <t>TH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PT412</t>
    </r>
  </si>
  <si>
    <r>
      <t>TH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PT401</t>
    </r>
  </si>
  <si>
    <r>
      <t>MO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PT420</t>
    </r>
  </si>
  <si>
    <r>
      <t>SU</t>
    </r>
    <r>
      <rPr>
        <sz val="16"/>
        <color rgb="FF808080"/>
        <rFont val="TH Niramit AS"/>
      </rPr>
      <t>07:00-09:00 </t>
    </r>
    <r>
      <rPr>
        <u/>
        <sz val="16"/>
        <color rgb="FF808080"/>
        <rFont val="TH Niramit AS"/>
      </rPr>
      <t>PT412</t>
    </r>
  </si>
  <si>
    <r>
      <t>SU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KJ 12</t>
    </r>
  </si>
  <si>
    <r>
      <t>SU</t>
    </r>
    <r>
      <rPr>
        <sz val="16"/>
        <color rgb="FF808080"/>
        <rFont val="TH Niramit AS"/>
      </rPr>
      <t>14:00-17:00 </t>
    </r>
    <r>
      <rPr>
        <u/>
        <sz val="16"/>
        <color rgb="FF808080"/>
        <rFont val="TH Niramit AS"/>
      </rPr>
      <t>PT420</t>
    </r>
  </si>
  <si>
    <r>
      <t>SU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PT412</t>
    </r>
  </si>
  <si>
    <r>
      <t>TH</t>
    </r>
    <r>
      <rPr>
        <sz val="16"/>
        <color rgb="FF808080"/>
        <rFont val="TH Niramit AS"/>
      </rPr>
      <t>17:00-20:00 </t>
    </r>
    <r>
      <rPr>
        <u/>
        <sz val="16"/>
        <color rgb="FF808080"/>
        <rFont val="TH Niramit AS"/>
      </rPr>
      <t>PT420</t>
    </r>
  </si>
  <si>
    <r>
      <t>MO</t>
    </r>
    <r>
      <rPr>
        <sz val="16"/>
        <color rgb="FF808080"/>
        <rFont val="TH Niramit AS"/>
      </rPr>
      <t>17:00-19:00 </t>
    </r>
    <r>
      <rPr>
        <u/>
        <sz val="16"/>
        <color rgb="FF808080"/>
        <rFont val="TH Niramit AS"/>
      </rPr>
      <t>PT412</t>
    </r>
  </si>
  <si>
    <r>
      <t>WE</t>
    </r>
    <r>
      <rPr>
        <sz val="16"/>
        <color rgb="FF808080"/>
        <rFont val="TH Niramit AS"/>
      </rPr>
      <t>17:00-20:00 </t>
    </r>
    <r>
      <rPr>
        <u/>
        <sz val="16"/>
        <color rgb="FF808080"/>
        <rFont val="TH Niramit AS"/>
      </rPr>
      <t>PT106</t>
    </r>
  </si>
  <si>
    <r>
      <t>FR</t>
    </r>
    <r>
      <rPr>
        <sz val="16"/>
        <color rgb="FF808080"/>
        <rFont val="TH Niramit AS"/>
      </rPr>
      <t>17:00-20:00 </t>
    </r>
    <r>
      <rPr>
        <u/>
        <sz val="16"/>
        <color rgb="FF808080"/>
        <rFont val="TH Niramit AS"/>
      </rPr>
      <t>PT106</t>
    </r>
  </si>
  <si>
    <r>
      <t>WE</t>
    </r>
    <r>
      <rPr>
        <sz val="16"/>
        <color rgb="FF808080"/>
        <rFont val="TH Niramit AS"/>
      </rPr>
      <t>07:00-09:00 </t>
    </r>
    <r>
      <rPr>
        <u/>
        <sz val="16"/>
        <color rgb="FF808080"/>
        <rFont val="TH Niramit AS"/>
      </rPr>
      <t>อาคารพืชศาสตร์</t>
    </r>
  </si>
  <si>
    <r>
      <t>WE</t>
    </r>
    <r>
      <rPr>
        <sz val="16"/>
        <color rgb="FF808080"/>
        <rFont val="TH Niramit AS"/>
      </rPr>
      <t>17:00-20:00 </t>
    </r>
    <r>
      <rPr>
        <u/>
        <sz val="16"/>
        <color rgb="FF808080"/>
        <rFont val="TH Niramit AS"/>
      </rPr>
      <t>อาคารพืชศาสตร์</t>
    </r>
  </si>
  <si>
    <r>
      <t>TH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PT412</t>
    </r>
  </si>
  <si>
    <r>
      <t>MO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KJ 11</t>
    </r>
  </si>
  <si>
    <r>
      <t>TU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ศูนย์เรียนรู้</t>
    </r>
  </si>
  <si>
    <r>
      <t>TU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ห้องปฎิบัติการ</t>
    </r>
  </si>
  <si>
    <r>
      <t>WE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PT412</t>
    </r>
  </si>
  <si>
    <r>
      <t>MO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KJ 11</t>
    </r>
  </si>
  <si>
    <r>
      <t>TU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PT401</t>
    </r>
  </si>
  <si>
    <r>
      <t>FR</t>
    </r>
    <r>
      <rPr>
        <sz val="16"/>
        <color rgb="FF808080"/>
        <rFont val="TH Niramit AS"/>
      </rPr>
      <t>11:00-12:30 </t>
    </r>
    <r>
      <rPr>
        <u/>
        <sz val="16"/>
        <color rgb="FF808080"/>
        <rFont val="TH Niramit AS"/>
      </rPr>
      <t>PT412</t>
    </r>
  </si>
  <si>
    <r>
      <t>TU</t>
    </r>
    <r>
      <rPr>
        <sz val="16"/>
        <color rgb="FF808080"/>
        <rFont val="TH Niramit AS"/>
      </rPr>
      <t>11:00-12:30 </t>
    </r>
    <r>
      <rPr>
        <u/>
        <sz val="16"/>
        <color rgb="FF808080"/>
        <rFont val="TH Niramit AS"/>
      </rPr>
      <t>PT412</t>
    </r>
  </si>
  <si>
    <r>
      <t>WE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PT401</t>
    </r>
  </si>
  <si>
    <r>
      <t>MO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PT412</t>
    </r>
  </si>
  <si>
    <r>
      <t>TH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PT401</t>
    </r>
  </si>
  <si>
    <r>
      <t>TH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PT401</t>
    </r>
  </si>
  <si>
    <r>
      <t>MO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PT412</t>
    </r>
  </si>
  <si>
    <r>
      <t>MO</t>
    </r>
    <r>
      <rPr>
        <sz val="16"/>
        <color rgb="FF808080"/>
        <rFont val="TH Niramit AS"/>
      </rPr>
      <t>12:00-14:00 </t>
    </r>
    <r>
      <rPr>
        <u/>
        <sz val="16"/>
        <color rgb="FF808080"/>
        <rFont val="TH Niramit AS"/>
      </rPr>
      <t>PT411</t>
    </r>
  </si>
  <si>
    <r>
      <t>FR</t>
    </r>
    <r>
      <rPr>
        <sz val="16"/>
        <color rgb="FF808080"/>
        <rFont val="TH Niramit AS"/>
      </rPr>
      <t>14:00-17:00 </t>
    </r>
    <r>
      <rPr>
        <u/>
        <sz val="16"/>
        <color rgb="FF808080"/>
        <rFont val="TH Niramit AS"/>
      </rPr>
      <t>PT401</t>
    </r>
  </si>
  <si>
    <r>
      <t>TU</t>
    </r>
    <r>
      <rPr>
        <sz val="16"/>
        <color rgb="FF808080"/>
        <rFont val="TH Niramit AS"/>
      </rPr>
      <t>12:00-15:00 </t>
    </r>
    <r>
      <rPr>
        <u/>
        <sz val="16"/>
        <color rgb="FF808080"/>
        <rFont val="TH Niramit AS"/>
      </rPr>
      <t>PT401</t>
    </r>
  </si>
  <si>
    <r>
      <t>TU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PT407</t>
    </r>
  </si>
  <si>
    <r>
      <t>MO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PT401</t>
    </r>
  </si>
  <si>
    <r>
      <t>TH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PT412</t>
    </r>
  </si>
  <si>
    <r>
      <t>SA</t>
    </r>
    <r>
      <rPr>
        <sz val="16"/>
        <color rgb="FF808080"/>
        <rFont val="TH Niramit AS"/>
      </rPr>
      <t>07:00-09:00 </t>
    </r>
    <r>
      <rPr>
        <u/>
        <sz val="16"/>
        <color rgb="FF808080"/>
        <rFont val="TH Niramit AS"/>
      </rPr>
      <t>PT412</t>
    </r>
  </si>
  <si>
    <r>
      <t>SA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KJ 11</t>
    </r>
  </si>
  <si>
    <r>
      <t>MO</t>
    </r>
    <r>
      <rPr>
        <sz val="16"/>
        <color rgb="FF808080"/>
        <rFont val="TH Niramit AS"/>
      </rPr>
      <t>18:00-20:00 </t>
    </r>
    <r>
      <rPr>
        <u/>
        <sz val="16"/>
        <color rgb="FF808080"/>
        <rFont val="TH Niramit AS"/>
      </rPr>
      <t>PT106</t>
    </r>
  </si>
  <si>
    <r>
      <t>WE</t>
    </r>
    <r>
      <rPr>
        <sz val="16"/>
        <color rgb="FF808080"/>
        <rFont val="TH Niramit AS"/>
      </rPr>
      <t>17:00-20:00 </t>
    </r>
    <r>
      <rPr>
        <u/>
        <sz val="16"/>
        <color rgb="FF808080"/>
        <rFont val="TH Niramit AS"/>
      </rPr>
      <t>PT420</t>
    </r>
  </si>
  <si>
    <r>
      <t>FR</t>
    </r>
    <r>
      <rPr>
        <sz val="16"/>
        <color rgb="FF808080"/>
        <rFont val="TH Niramit AS"/>
      </rPr>
      <t>17:00-20:00 </t>
    </r>
    <r>
      <rPr>
        <u/>
        <sz val="16"/>
        <color rgb="FF808080"/>
        <rFont val="TH Niramit AS"/>
      </rPr>
      <t>PT420</t>
    </r>
  </si>
  <si>
    <r>
      <t>SA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PT420</t>
    </r>
  </si>
  <si>
    <r>
      <t>TH</t>
    </r>
    <r>
      <rPr>
        <sz val="16"/>
        <color rgb="FF808080"/>
        <rFont val="TH Niramit AS"/>
      </rPr>
      <t>18:00-19:30 </t>
    </r>
    <r>
      <rPr>
        <u/>
        <sz val="16"/>
        <color rgb="FF808080"/>
        <rFont val="TH Niramit AS"/>
      </rPr>
      <t>PT412</t>
    </r>
  </si>
  <si>
    <r>
      <t>TU</t>
    </r>
    <r>
      <rPr>
        <sz val="16"/>
        <color rgb="FF808080"/>
        <rFont val="TH Niramit AS"/>
      </rPr>
      <t>12:00-15:00 </t>
    </r>
    <r>
      <rPr>
        <u/>
        <sz val="16"/>
        <color rgb="FF808080"/>
        <rFont val="TH Niramit AS"/>
      </rPr>
      <t>PT420</t>
    </r>
  </si>
  <si>
    <r>
      <t>TU</t>
    </r>
    <r>
      <rPr>
        <sz val="16"/>
        <color rgb="FF808080"/>
        <rFont val="TH Niramit AS"/>
      </rPr>
      <t>18:00-19:30 </t>
    </r>
    <r>
      <rPr>
        <u/>
        <sz val="16"/>
        <color rgb="FF808080"/>
        <rFont val="TH Niramit AS"/>
      </rPr>
      <t>PT412</t>
    </r>
  </si>
  <si>
    <r>
      <t>FR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PT420</t>
    </r>
  </si>
  <si>
    <r>
      <t>FR</t>
    </r>
    <r>
      <rPr>
        <sz val="16"/>
        <color rgb="FF808080"/>
        <rFont val="TH Niramit AS"/>
      </rPr>
      <t>16:00-18:00 </t>
    </r>
    <r>
      <rPr>
        <u/>
        <sz val="16"/>
        <color rgb="FF808080"/>
        <rFont val="TH Niramit AS"/>
      </rPr>
      <t>PT412</t>
    </r>
  </si>
  <si>
    <r>
      <t>TU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PT420</t>
    </r>
  </si>
  <si>
    <r>
      <t>MO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PT412</t>
    </r>
  </si>
  <si>
    <r>
      <t>WE</t>
    </r>
    <r>
      <rPr>
        <sz val="16"/>
        <color rgb="FF808080"/>
        <rFont val="TH Niramit AS"/>
      </rPr>
      <t>17:00-19:00 </t>
    </r>
    <r>
      <rPr>
        <u/>
        <sz val="16"/>
        <color rgb="FF808080"/>
        <rFont val="TH Niramit AS"/>
      </rPr>
      <t>PT412</t>
    </r>
  </si>
  <si>
    <r>
      <t>MO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PT420</t>
    </r>
  </si>
  <si>
    <r>
      <t>TU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PT411</t>
    </r>
  </si>
  <si>
    <r>
      <t>FR</t>
    </r>
    <r>
      <rPr>
        <sz val="16"/>
        <color rgb="FF808080"/>
        <rFont val="TH Niramit AS"/>
      </rPr>
      <t>10:00-13:00 </t>
    </r>
    <r>
      <rPr>
        <u/>
        <sz val="16"/>
        <color rgb="FF808080"/>
        <rFont val="TH Niramit AS"/>
      </rPr>
      <t>PT420</t>
    </r>
  </si>
  <si>
    <r>
      <t>MO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PT412</t>
    </r>
  </si>
  <si>
    <r>
      <t>MO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PT420</t>
    </r>
  </si>
  <si>
    <r>
      <t>TU</t>
    </r>
    <r>
      <rPr>
        <sz val="16"/>
        <color rgb="FF808080"/>
        <rFont val="TH Niramit AS"/>
      </rPr>
      <t>18:00-20:00 </t>
    </r>
    <r>
      <rPr>
        <u/>
        <sz val="16"/>
        <color rgb="FF808080"/>
        <rFont val="TH Niramit AS"/>
      </rPr>
      <t>SE(ดินปุ๋ย) 202</t>
    </r>
  </si>
  <si>
    <r>
      <t>TU</t>
    </r>
    <r>
      <rPr>
        <sz val="16"/>
        <color rgb="FF808080"/>
        <rFont val="TH Niramit AS"/>
      </rPr>
      <t>20:00-23:00 </t>
    </r>
    <r>
      <rPr>
        <u/>
        <sz val="16"/>
        <color rgb="FF808080"/>
        <rFont val="TH Niramit AS"/>
      </rPr>
      <t>SE(ดินปุ๋ย) 202</t>
    </r>
  </si>
  <si>
    <r>
      <t>TH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PT411</t>
    </r>
  </si>
  <si>
    <r>
      <t>TH</t>
    </r>
    <r>
      <rPr>
        <sz val="16"/>
        <color rgb="FF808080"/>
        <rFont val="TH Niramit AS"/>
      </rPr>
      <t>14:00-17:00 </t>
    </r>
    <r>
      <rPr>
        <u/>
        <sz val="16"/>
        <color rgb="FF808080"/>
        <rFont val="TH Niramit AS"/>
      </rPr>
      <t>PT411</t>
    </r>
  </si>
  <si>
    <r>
      <t>FR</t>
    </r>
    <r>
      <rPr>
        <sz val="16"/>
        <color rgb="FF808080"/>
        <rFont val="TH Niramit AS"/>
      </rPr>
      <t>07:00-09:00 </t>
    </r>
    <r>
      <rPr>
        <u/>
        <sz val="16"/>
        <color rgb="FF808080"/>
        <rFont val="TH Niramit AS"/>
      </rPr>
      <t>PT411</t>
    </r>
  </si>
  <si>
    <r>
      <t>FR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PT411</t>
    </r>
  </si>
  <si>
    <r>
      <t>MO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PT411</t>
    </r>
  </si>
  <si>
    <r>
      <t>MO</t>
    </r>
    <r>
      <rPr>
        <sz val="16"/>
        <color rgb="FF808080"/>
        <rFont val="TH Niramit AS"/>
      </rPr>
      <t>14:00-17:00 </t>
    </r>
    <r>
      <rPr>
        <u/>
        <sz val="16"/>
        <color rgb="FF808080"/>
        <rFont val="TH Niramit AS"/>
      </rPr>
      <t>PT411</t>
    </r>
  </si>
  <si>
    <r>
      <t>TU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SE 113</t>
    </r>
  </si>
  <si>
    <r>
      <t>TU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SE 113</t>
    </r>
  </si>
  <si>
    <r>
      <t xml:space="preserve">อาจารย์ ดร.จักรพงษ์ ไชยวงศ์ </t>
    </r>
    <r>
      <rPr>
        <sz val="16"/>
        <color rgb="FFFF0000"/>
        <rFont val="TH Niramit AS"/>
      </rPr>
      <t>(2 คน)</t>
    </r>
  </si>
  <si>
    <r>
      <t xml:space="preserve">ผู้ช่วยศาสตราจารย์ ดร.วาสนา วิรุญรัตน์ </t>
    </r>
    <r>
      <rPr>
        <sz val="16"/>
        <color rgb="FFFF0000"/>
        <rFont val="TH Niramit AS"/>
      </rPr>
      <t>(1 คน)</t>
    </r>
  </si>
  <si>
    <r>
      <t xml:space="preserve">ผู้ช่วยศาสตราจารย์ ดร.จีราภรณ์ อินทสาร </t>
    </r>
    <r>
      <rPr>
        <sz val="16"/>
        <color rgb="FFFF0000"/>
        <rFont val="TH Niramit AS"/>
      </rPr>
      <t>(1 คน)</t>
    </r>
  </si>
  <si>
    <r>
      <t xml:space="preserve">ผู้ช่วยศาสตราจารย์ ดร.สาวิกา กอนแสง </t>
    </r>
    <r>
      <rPr>
        <sz val="16"/>
        <color rgb="FFFF0000"/>
        <rFont val="TH Niramit AS"/>
      </rPr>
      <t>(1 คน)</t>
    </r>
  </si>
  <si>
    <r>
      <t>MO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AG02</t>
    </r>
  </si>
  <si>
    <r>
      <t>MO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AG02</t>
    </r>
  </si>
  <si>
    <r>
      <t>FR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AG02</t>
    </r>
  </si>
  <si>
    <r>
      <t>WE</t>
    </r>
    <r>
      <rPr>
        <sz val="16"/>
        <color rgb="FF808080"/>
        <rFont val="TH Niramit AS"/>
      </rPr>
      <t>11:00-16:00 </t>
    </r>
    <r>
      <rPr>
        <u/>
        <sz val="16"/>
        <color rgb="FF808080"/>
        <rFont val="TH Niramit AS"/>
      </rPr>
      <t>AG02</t>
    </r>
  </si>
  <si>
    <r>
      <t>WE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PT106</t>
    </r>
  </si>
  <si>
    <r>
      <t>WE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PT212A</t>
    </r>
  </si>
  <si>
    <r>
      <t>FR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PT212A</t>
    </r>
  </si>
  <si>
    <r>
      <t>MO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PT106</t>
    </r>
  </si>
  <si>
    <r>
      <t>TU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PT212A</t>
    </r>
  </si>
  <si>
    <r>
      <t>FR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PT212A</t>
    </r>
  </si>
  <si>
    <r>
      <t>FR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PT212A</t>
    </r>
  </si>
  <si>
    <r>
      <t>FR</t>
    </r>
    <r>
      <rPr>
        <sz val="16"/>
        <color rgb="FF808080"/>
        <rFont val="TH Niramit AS"/>
      </rPr>
      <t>10:00-11:00 </t>
    </r>
    <r>
      <rPr>
        <u/>
        <sz val="16"/>
        <color rgb="FF808080"/>
        <rFont val="TH Niramit AS"/>
      </rPr>
      <t>80-201</t>
    </r>
  </si>
  <si>
    <r>
      <t>WE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ศร301</t>
    </r>
  </si>
  <si>
    <r>
      <t>TU</t>
    </r>
    <r>
      <rPr>
        <sz val="16"/>
        <color rgb="FF808080"/>
        <rFont val="TH Niramit AS"/>
      </rPr>
      <t>18:00-20:00 </t>
    </r>
    <r>
      <rPr>
        <u/>
        <sz val="16"/>
        <color rgb="FF808080"/>
        <rFont val="TH Niramit AS"/>
      </rPr>
      <t>ศร301</t>
    </r>
  </si>
  <si>
    <r>
      <t>WE</t>
    </r>
    <r>
      <rPr>
        <sz val="16"/>
        <color rgb="FF808080"/>
        <rFont val="TH Niramit AS"/>
      </rPr>
      <t>17:00-20:00 </t>
    </r>
    <r>
      <rPr>
        <u/>
        <sz val="16"/>
        <color rgb="FF808080"/>
        <rFont val="TH Niramit AS"/>
      </rPr>
      <t>ศร301</t>
    </r>
  </si>
  <si>
    <r>
      <t>TU</t>
    </r>
    <r>
      <rPr>
        <sz val="16"/>
        <color rgb="FF808080"/>
        <rFont val="TH Niramit AS"/>
      </rPr>
      <t>10:00-11:00 </t>
    </r>
    <r>
      <rPr>
        <u/>
        <sz val="16"/>
        <color rgb="FF808080"/>
        <rFont val="TH Niramit AS"/>
      </rPr>
      <t>80-201</t>
    </r>
  </si>
  <si>
    <r>
      <t>WE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PT209</t>
    </r>
  </si>
  <si>
    <r>
      <t>FR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PT106</t>
    </r>
  </si>
  <si>
    <r>
      <t>FR</t>
    </r>
    <r>
      <rPr>
        <sz val="16"/>
        <color rgb="FF808080"/>
        <rFont val="TH Niramit AS"/>
      </rPr>
      <t>16:00-17:00 </t>
    </r>
    <r>
      <rPr>
        <u/>
        <sz val="16"/>
        <color rgb="FF808080"/>
        <rFont val="TH Niramit AS"/>
      </rPr>
      <t>80-201</t>
    </r>
  </si>
  <si>
    <r>
      <t>TU</t>
    </r>
    <r>
      <rPr>
        <sz val="16"/>
        <color rgb="FF808080"/>
        <rFont val="TH Niramit AS"/>
      </rPr>
      <t>16:00-17:00 </t>
    </r>
    <r>
      <rPr>
        <u/>
        <sz val="16"/>
        <color rgb="FF808080"/>
        <rFont val="TH Niramit AS"/>
      </rPr>
      <t>80-201</t>
    </r>
  </si>
  <si>
    <r>
      <t>WE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PT106</t>
    </r>
  </si>
  <si>
    <r>
      <t>SA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ฟาร์มพืชไร่</t>
    </r>
  </si>
  <si>
    <r>
      <t>FR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PT209</t>
    </r>
  </si>
  <si>
    <r>
      <t>MO</t>
    </r>
    <r>
      <rPr>
        <sz val="16"/>
        <color rgb="FFFFCCCC"/>
        <rFont val="TH Niramit AS"/>
      </rPr>
      <t>17:00-18:30 </t>
    </r>
    <r>
      <rPr>
        <u/>
        <sz val="16"/>
        <color rgb="FFFFCCCC"/>
        <rFont val="TH Niramit AS"/>
      </rPr>
      <t>ภาคพืชไร่</t>
    </r>
  </si>
  <si>
    <r>
      <t>WE</t>
    </r>
    <r>
      <rPr>
        <sz val="16"/>
        <color rgb="FFFFCCCC"/>
        <rFont val="TH Niramit AS"/>
      </rPr>
      <t>17:00-18:30 </t>
    </r>
    <r>
      <rPr>
        <u/>
        <sz val="16"/>
        <color rgb="FFFFCCCC"/>
        <rFont val="TH Niramit AS"/>
      </rPr>
      <t>ภาคพืชไร่</t>
    </r>
  </si>
  <si>
    <r>
      <t>TU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PT210</t>
    </r>
  </si>
  <si>
    <r>
      <t>TH</t>
    </r>
    <r>
      <rPr>
        <sz val="16"/>
        <color rgb="FF808080"/>
        <rFont val="TH Niramit AS"/>
      </rPr>
      <t>10:00-13:00 </t>
    </r>
    <r>
      <rPr>
        <u/>
        <sz val="16"/>
        <color rgb="FF808080"/>
        <rFont val="TH Niramit AS"/>
      </rPr>
      <t>PT209</t>
    </r>
  </si>
  <si>
    <r>
      <t>TH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PT209</t>
    </r>
  </si>
  <si>
    <r>
      <t>SA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PT212A</t>
    </r>
  </si>
  <si>
    <r>
      <t>SA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PT212A</t>
    </r>
  </si>
  <si>
    <r>
      <t>WE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ฟาร์มพืชไร่</t>
    </r>
  </si>
  <si>
    <r>
      <t>MO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PT106</t>
    </r>
  </si>
  <si>
    <r>
      <t>MO</t>
    </r>
    <r>
      <rPr>
        <sz val="16"/>
        <color rgb="FF808080"/>
        <rFont val="TH Niramit AS"/>
      </rPr>
      <t>14:00-17:00 </t>
    </r>
    <r>
      <rPr>
        <u/>
        <sz val="16"/>
        <color rgb="FF808080"/>
        <rFont val="TH Niramit AS"/>
      </rPr>
      <t>PT118</t>
    </r>
  </si>
  <si>
    <r>
      <t>TU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PT118</t>
    </r>
  </si>
  <si>
    <r>
      <t>FR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PT118</t>
    </r>
  </si>
  <si>
    <r>
      <t>MO</t>
    </r>
    <r>
      <rPr>
        <sz val="16"/>
        <color rgb="FF808080"/>
        <rFont val="TH Niramit AS"/>
      </rPr>
      <t>17:00-18:30 </t>
    </r>
    <r>
      <rPr>
        <u/>
        <sz val="16"/>
        <color rgb="FF808080"/>
        <rFont val="TH Niramit AS"/>
      </rPr>
      <t>AG02</t>
    </r>
  </si>
  <si>
    <r>
      <t>WE</t>
    </r>
    <r>
      <rPr>
        <sz val="16"/>
        <color rgb="FF808080"/>
        <rFont val="TH Niramit AS"/>
      </rPr>
      <t>17:00-18:30 </t>
    </r>
    <r>
      <rPr>
        <u/>
        <sz val="16"/>
        <color rgb="FF808080"/>
        <rFont val="TH Niramit AS"/>
      </rPr>
      <t>AG02</t>
    </r>
  </si>
  <si>
    <r>
      <t>WE</t>
    </r>
    <r>
      <rPr>
        <sz val="16"/>
        <color rgb="FFFFCCCC"/>
        <rFont val="TH Niramit AS"/>
      </rPr>
      <t>08:00-10:00 </t>
    </r>
    <r>
      <rPr>
        <u/>
        <sz val="16"/>
        <color rgb="FFFFCCCC"/>
        <rFont val="TH Niramit AS"/>
      </rPr>
      <t>PT106</t>
    </r>
  </si>
  <si>
    <r>
      <t>WE</t>
    </r>
    <r>
      <rPr>
        <sz val="16"/>
        <color rgb="FFFFCCCC"/>
        <rFont val="TH Niramit AS"/>
      </rPr>
      <t>11:00-14:00 </t>
    </r>
    <r>
      <rPr>
        <u/>
        <sz val="16"/>
        <color rgb="FFFFCCCC"/>
        <rFont val="TH Niramit AS"/>
      </rPr>
      <t>PT212A</t>
    </r>
  </si>
  <si>
    <r>
      <t>MO</t>
    </r>
    <r>
      <rPr>
        <sz val="16"/>
        <color rgb="FFFFCCCC"/>
        <rFont val="TH Niramit AS"/>
      </rPr>
      <t>15:00-17:00 </t>
    </r>
    <r>
      <rPr>
        <u/>
        <sz val="16"/>
        <color rgb="FFFFCCCC"/>
        <rFont val="TH Niramit AS"/>
      </rPr>
      <t>PT106</t>
    </r>
  </si>
  <si>
    <r>
      <t>TU</t>
    </r>
    <r>
      <rPr>
        <sz val="16"/>
        <color rgb="FFFFCCCC"/>
        <rFont val="TH Niramit AS"/>
      </rPr>
      <t>15:00-18:00 </t>
    </r>
    <r>
      <rPr>
        <u/>
        <sz val="16"/>
        <color rgb="FFFFCCCC"/>
        <rFont val="TH Niramit AS"/>
      </rPr>
      <t>PT212A</t>
    </r>
  </si>
  <si>
    <r>
      <t>FR</t>
    </r>
    <r>
      <rPr>
        <sz val="16"/>
        <color rgb="FFFFCCCC"/>
        <rFont val="TH Niramit AS"/>
      </rPr>
      <t>15:00-18:00 </t>
    </r>
    <r>
      <rPr>
        <u/>
        <sz val="16"/>
        <color rgb="FFFFCCCC"/>
        <rFont val="TH Niramit AS"/>
      </rPr>
      <t>PT212A</t>
    </r>
  </si>
  <si>
    <r>
      <t>FR</t>
    </r>
    <r>
      <rPr>
        <sz val="16"/>
        <color rgb="FFFFCCCC"/>
        <rFont val="TH Niramit AS"/>
      </rPr>
      <t>08:00-11:00 </t>
    </r>
    <r>
      <rPr>
        <u/>
        <sz val="16"/>
        <color rgb="FFFFCCCC"/>
        <rFont val="TH Niramit AS"/>
      </rPr>
      <t>PT212A</t>
    </r>
  </si>
  <si>
    <r>
      <t>FR</t>
    </r>
    <r>
      <rPr>
        <sz val="16"/>
        <color rgb="FF808080"/>
        <rFont val="TH Niramit AS"/>
      </rPr>
      <t>12:00-15:00 </t>
    </r>
    <r>
      <rPr>
        <u/>
        <sz val="16"/>
        <color rgb="FF808080"/>
        <rFont val="TH Niramit AS"/>
      </rPr>
      <t>PT210</t>
    </r>
  </si>
  <si>
    <r>
      <t>WE</t>
    </r>
    <r>
      <rPr>
        <sz val="16"/>
        <color rgb="FFFFCCCC"/>
        <rFont val="TH Niramit AS"/>
      </rPr>
      <t>10:00-12:00 </t>
    </r>
    <r>
      <rPr>
        <u/>
        <sz val="16"/>
        <color rgb="FFFFCCCC"/>
        <rFont val="TH Niramit AS"/>
      </rPr>
      <t>PT210</t>
    </r>
  </si>
  <si>
    <r>
      <t>TH</t>
    </r>
    <r>
      <rPr>
        <sz val="16"/>
        <color rgb="FFFFCCCC"/>
        <rFont val="TH Niramit AS"/>
      </rPr>
      <t>17:00-20:00 </t>
    </r>
    <r>
      <rPr>
        <u/>
        <sz val="16"/>
        <color rgb="FFFFCCCC"/>
        <rFont val="TH Niramit AS"/>
      </rPr>
      <t>PT210</t>
    </r>
  </si>
  <si>
    <r>
      <t>TU</t>
    </r>
    <r>
      <rPr>
        <sz val="16"/>
        <color rgb="FF808080"/>
        <rFont val="TH Niramit AS"/>
      </rPr>
      <t>16:00-19:00 </t>
    </r>
    <r>
      <rPr>
        <u/>
        <sz val="16"/>
        <color rgb="FF808080"/>
        <rFont val="TH Niramit AS"/>
      </rPr>
      <t>PT209</t>
    </r>
  </si>
  <si>
    <r>
      <t>SA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PT209</t>
    </r>
  </si>
  <si>
    <r>
      <t>SA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PT209</t>
    </r>
  </si>
  <si>
    <r>
      <t>MO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AGS 01</t>
    </r>
  </si>
  <si>
    <r>
      <t>MO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AGS 01</t>
    </r>
  </si>
  <si>
    <r>
      <t>TH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AGS 01</t>
    </r>
  </si>
  <si>
    <r>
      <t>FR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AGS 01</t>
    </r>
  </si>
  <si>
    <r>
      <t>MO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PT105</t>
    </r>
  </si>
  <si>
    <r>
      <t>MO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PT105</t>
    </r>
  </si>
  <si>
    <r>
      <t>SU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AGS 01</t>
    </r>
  </si>
  <si>
    <r>
      <t>SU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AGS 01</t>
    </r>
  </si>
  <si>
    <r>
      <t>TU</t>
    </r>
    <r>
      <rPr>
        <sz val="16"/>
        <color rgb="FF808080"/>
        <rFont val="TH Niramit AS"/>
      </rPr>
      <t>16:00-19:00 </t>
    </r>
    <r>
      <rPr>
        <u/>
        <sz val="16"/>
        <color rgb="FF808080"/>
        <rFont val="TH Niramit AS"/>
      </rPr>
      <t>LAB ทางพืช</t>
    </r>
  </si>
  <si>
    <r>
      <t>MO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PT212B</t>
    </r>
  </si>
  <si>
    <r>
      <t>MO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PT212B</t>
    </r>
  </si>
  <si>
    <r>
      <t>TU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PT212B</t>
    </r>
  </si>
  <si>
    <r>
      <t>FR</t>
    </r>
    <r>
      <rPr>
        <sz val="16"/>
        <color rgb="FF808080"/>
        <rFont val="TH Niramit AS"/>
      </rPr>
      <t>16:00-18:00 </t>
    </r>
    <r>
      <rPr>
        <u/>
        <sz val="16"/>
        <color rgb="FF808080"/>
        <rFont val="TH Niramit AS"/>
      </rPr>
      <t>PT105</t>
    </r>
  </si>
  <si>
    <r>
      <t>SU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AGS 01</t>
    </r>
  </si>
  <si>
    <r>
      <t>SA14:00-16:00 </t>
    </r>
    <r>
      <rPr>
        <b/>
        <u/>
        <sz val="16"/>
        <color rgb="FFFFCCCC"/>
        <rFont val="TH Niramit AS"/>
      </rPr>
      <t>AGS 01</t>
    </r>
  </si>
  <si>
    <r>
      <t>SA16:00-19:00 </t>
    </r>
    <r>
      <rPr>
        <b/>
        <u/>
        <sz val="16"/>
        <color rgb="FFFFCCCC"/>
        <rFont val="TH Niramit AS"/>
      </rPr>
      <t>AGS 01</t>
    </r>
  </si>
  <si>
    <r>
      <t>TU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PT105</t>
    </r>
  </si>
  <si>
    <r>
      <t>TH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PT105</t>
    </r>
  </si>
  <si>
    <r>
      <t>SA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PT105</t>
    </r>
  </si>
  <si>
    <r>
      <t>SA</t>
    </r>
    <r>
      <rPr>
        <sz val="16"/>
        <color rgb="FF808080"/>
        <rFont val="TH Niramit AS"/>
      </rPr>
      <t>10:00-13:00 </t>
    </r>
    <r>
      <rPr>
        <u/>
        <sz val="16"/>
        <color rgb="FF808080"/>
        <rFont val="TH Niramit AS"/>
      </rPr>
      <t>PT105</t>
    </r>
  </si>
  <si>
    <r>
      <t>MO</t>
    </r>
    <r>
      <rPr>
        <sz val="16"/>
        <color rgb="FF808080"/>
        <rFont val="TH Niramit AS"/>
      </rPr>
      <t>17:00-20:00 </t>
    </r>
    <r>
      <rPr>
        <u/>
        <sz val="16"/>
        <color rgb="FF808080"/>
        <rFont val="TH Niramit AS"/>
      </rPr>
      <t>AGS 01</t>
    </r>
  </si>
  <si>
    <r>
      <t>MO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AGS 01</t>
    </r>
  </si>
  <si>
    <r>
      <t>TU</t>
    </r>
    <r>
      <rPr>
        <sz val="16"/>
        <color rgb="FF808080"/>
        <rFont val="TH Niramit AS"/>
      </rPr>
      <t>16:00-18:00 </t>
    </r>
    <r>
      <rPr>
        <u/>
        <sz val="16"/>
        <color rgb="FF808080"/>
        <rFont val="TH Niramit AS"/>
      </rPr>
      <t>AGS 01</t>
    </r>
  </si>
  <si>
    <r>
      <t>TU</t>
    </r>
    <r>
      <rPr>
        <sz val="16"/>
        <color rgb="FF808080"/>
        <rFont val="TH Niramit AS"/>
      </rPr>
      <t>18:00-21:00 </t>
    </r>
    <r>
      <rPr>
        <u/>
        <sz val="16"/>
        <color rgb="FF808080"/>
        <rFont val="TH Niramit AS"/>
      </rPr>
      <t>AGS 01</t>
    </r>
  </si>
  <si>
    <r>
      <t>TH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PT105</t>
    </r>
  </si>
  <si>
    <r>
      <t>WE</t>
    </r>
    <r>
      <rPr>
        <sz val="16"/>
        <color rgb="FF808080"/>
        <rFont val="TH Niramit AS"/>
      </rPr>
      <t>12:00-14:00 </t>
    </r>
    <r>
      <rPr>
        <u/>
        <sz val="16"/>
        <color rgb="FF808080"/>
        <rFont val="TH Niramit AS"/>
      </rPr>
      <t>PT105</t>
    </r>
  </si>
  <si>
    <r>
      <t>WE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PT105</t>
    </r>
  </si>
  <si>
    <r>
      <t>TH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SE 113</t>
    </r>
  </si>
  <si>
    <r>
      <t>TH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SE 113</t>
    </r>
  </si>
  <si>
    <r>
      <t>TU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SE 113</t>
    </r>
  </si>
  <si>
    <r>
      <t>WE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SE 113</t>
    </r>
  </si>
  <si>
    <r>
      <t>WE</t>
    </r>
    <r>
      <rPr>
        <sz val="16"/>
        <color rgb="FF808080"/>
        <rFont val="TH Niramit AS"/>
      </rPr>
      <t>12:00-14:00 </t>
    </r>
    <r>
      <rPr>
        <u/>
        <sz val="16"/>
        <color rgb="FF808080"/>
        <rFont val="TH Niramit AS"/>
      </rPr>
      <t>SE 204</t>
    </r>
  </si>
  <si>
    <r>
      <t>MO</t>
    </r>
    <r>
      <rPr>
        <sz val="16"/>
        <color rgb="FF808080"/>
        <rFont val="TH Niramit AS"/>
      </rPr>
      <t>14:00-15:00 </t>
    </r>
    <r>
      <rPr>
        <u/>
        <sz val="16"/>
        <color rgb="FF808080"/>
        <rFont val="TH Niramit AS"/>
      </rPr>
      <t>80-201</t>
    </r>
  </si>
  <si>
    <r>
      <t>TH</t>
    </r>
    <r>
      <rPr>
        <sz val="16"/>
        <color rgb="FF808080"/>
        <rFont val="TH Niramit AS"/>
      </rPr>
      <t>14:00-15:00 </t>
    </r>
    <r>
      <rPr>
        <u/>
        <sz val="16"/>
        <color rgb="FF808080"/>
        <rFont val="TH Niramit AS"/>
      </rPr>
      <t>80-201</t>
    </r>
  </si>
  <si>
    <r>
      <t>FR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LAB SE 304/1</t>
    </r>
  </si>
  <si>
    <r>
      <t>MO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LAB SE 304/1</t>
    </r>
  </si>
  <si>
    <r>
      <t>TU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LAB SE 304/1</t>
    </r>
  </si>
  <si>
    <r>
      <t>TU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LAB SE 304/1</t>
    </r>
  </si>
  <si>
    <r>
      <t>WE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LAB SE 304/1</t>
    </r>
  </si>
  <si>
    <r>
      <t>MO</t>
    </r>
    <r>
      <rPr>
        <sz val="16"/>
        <color rgb="FF808080"/>
        <rFont val="TH Niramit AS"/>
      </rPr>
      <t>14:00-15:30 </t>
    </r>
    <r>
      <rPr>
        <u/>
        <sz val="16"/>
        <color rgb="FF808080"/>
        <rFont val="TH Niramit AS"/>
      </rPr>
      <t>SE(ดินปุ๋ย) 307</t>
    </r>
  </si>
  <si>
    <r>
      <t>TH</t>
    </r>
    <r>
      <rPr>
        <sz val="16"/>
        <color rgb="FF808080"/>
        <rFont val="TH Niramit AS"/>
      </rPr>
      <t>14:00-15:30 </t>
    </r>
    <r>
      <rPr>
        <u/>
        <sz val="16"/>
        <color rgb="FF808080"/>
        <rFont val="TH Niramit AS"/>
      </rPr>
      <t>SE(ดินปุ๋ย) 307</t>
    </r>
  </si>
  <si>
    <r>
      <t>TU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LAB SE 304/1</t>
    </r>
  </si>
  <si>
    <r>
      <t>WE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LAB SE 406</t>
    </r>
  </si>
  <si>
    <r>
      <t>FR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LAB SE 302</t>
    </r>
  </si>
  <si>
    <r>
      <t>FR</t>
    </r>
    <r>
      <rPr>
        <sz val="16"/>
        <color rgb="FF808080"/>
        <rFont val="TH Niramit AS"/>
      </rPr>
      <t>07:00-09:00 </t>
    </r>
    <r>
      <rPr>
        <u/>
        <sz val="16"/>
        <color rgb="FF808080"/>
        <rFont val="TH Niramit AS"/>
      </rPr>
      <t>SE(ดินปุ๋ย) 307</t>
    </r>
  </si>
  <si>
    <r>
      <t>TU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SE(ดินปุ๋ย) 307</t>
    </r>
  </si>
  <si>
    <r>
      <t>TU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SE(ดินปุ๋ย) 307</t>
    </r>
  </si>
  <si>
    <r>
      <t>TH</t>
    </r>
    <r>
      <rPr>
        <sz val="16"/>
        <color rgb="FF808080"/>
        <rFont val="TH Niramit AS"/>
      </rPr>
      <t>12:00-15:00 </t>
    </r>
    <r>
      <rPr>
        <u/>
        <sz val="16"/>
        <color rgb="FF808080"/>
        <rFont val="TH Niramit AS"/>
      </rPr>
      <t>LAB SE 402</t>
    </r>
  </si>
  <si>
    <r>
      <t>TH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SE(ดินปุ๋ย) 307</t>
    </r>
  </si>
  <si>
    <r>
      <t>TH20:00-23:00 </t>
    </r>
    <r>
      <rPr>
        <b/>
        <u/>
        <sz val="16"/>
        <color rgb="FFFFCCCC"/>
        <rFont val="TH Niramit AS"/>
      </rPr>
      <t>SE402</t>
    </r>
  </si>
  <si>
    <r>
      <t>TH18:00-20:00 </t>
    </r>
    <r>
      <rPr>
        <b/>
        <u/>
        <sz val="16"/>
        <color rgb="FFFFCCCC"/>
        <rFont val="TH Niramit AS"/>
      </rPr>
      <t>SE(ดินปุ๋ย) 202</t>
    </r>
  </si>
  <si>
    <r>
      <t>TH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SE 303</t>
    </r>
  </si>
  <si>
    <r>
      <t xml:space="preserve">ผู้ช่วยศาสตราจารย์ ดร.จีราภรณ์ อินทสาร </t>
    </r>
    <r>
      <rPr>
        <sz val="16"/>
        <color rgb="FFFF0000"/>
        <rFont val="TH Niramit AS"/>
      </rPr>
      <t>(2 คน)</t>
    </r>
  </si>
  <si>
    <r>
      <t xml:space="preserve">ผู้ช่วยศาสตราจารย์ ดร.ปฏิภาณ สุทธิกุลบุตร </t>
    </r>
    <r>
      <rPr>
        <sz val="16"/>
        <color rgb="FFFF0000"/>
        <rFont val="TH Niramit AS"/>
      </rPr>
      <t>(3 คน)</t>
    </r>
  </si>
  <si>
    <r>
      <t xml:space="preserve">อาจารย์ ดร.ฉัตรสุดา เผือกใจแผ้ว </t>
    </r>
    <r>
      <rPr>
        <sz val="16"/>
        <color rgb="FFFF0000"/>
        <rFont val="TH Niramit AS"/>
      </rPr>
      <t>(4 คน)</t>
    </r>
  </si>
  <si>
    <r>
      <t xml:space="preserve">ผู้ช่วยศาสตราจารย์ ดร.เจนจิรา หม่องอ้น </t>
    </r>
    <r>
      <rPr>
        <sz val="16"/>
        <color rgb="FFFF0000"/>
        <rFont val="TH Niramit AS"/>
      </rPr>
      <t>(2 คน)</t>
    </r>
  </si>
  <si>
    <r>
      <t>อาจารย์ ดร.กุลชา ชยรพ</t>
    </r>
    <r>
      <rPr>
        <sz val="16"/>
        <color rgb="FFFF0000"/>
        <rFont val="TH Niramit AS"/>
      </rPr>
      <t xml:space="preserve"> (2 คน)</t>
    </r>
  </si>
  <si>
    <r>
      <t xml:space="preserve">อาจารย์ ดร.วงค์พันธ์ พรหมวงศ์ </t>
    </r>
    <r>
      <rPr>
        <sz val="16"/>
        <color rgb="FFFF0000"/>
        <rFont val="TH Niramit AS"/>
      </rPr>
      <t>(2 คน)</t>
    </r>
  </si>
  <si>
    <r>
      <t xml:space="preserve">รองศาสตราจารย์ ดร.ระวี คเณชาบริรักษ์  </t>
    </r>
    <r>
      <rPr>
        <sz val="16"/>
        <color rgb="FFFF0000"/>
        <rFont val="TH Niramit AS"/>
      </rPr>
      <t>(1 คน)</t>
    </r>
  </si>
  <si>
    <r>
      <t>WE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PT412</t>
    </r>
  </si>
  <si>
    <r>
      <t>TH</t>
    </r>
    <r>
      <rPr>
        <sz val="16"/>
        <color rgb="FF808080"/>
        <rFont val="TH Niramit AS"/>
      </rPr>
      <t>10:00-13:00 </t>
    </r>
    <r>
      <rPr>
        <u/>
        <sz val="16"/>
        <color rgb="FF808080"/>
        <rFont val="TH Niramit AS"/>
      </rPr>
      <t>PT420</t>
    </r>
  </si>
  <si>
    <r>
      <t>FR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PT420</t>
    </r>
  </si>
  <si>
    <r>
      <t>WE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PT412</t>
    </r>
  </si>
  <si>
    <r>
      <t>MO</t>
    </r>
    <r>
      <rPr>
        <sz val="16"/>
        <color rgb="FF808080"/>
        <rFont val="TH Niramit AS"/>
      </rPr>
      <t>16:00-19:00 </t>
    </r>
    <r>
      <rPr>
        <u/>
        <sz val="16"/>
        <color rgb="FF808080"/>
        <rFont val="TH Niramit AS"/>
      </rPr>
      <t>PT420</t>
    </r>
  </si>
  <si>
    <r>
      <t>MO</t>
    </r>
    <r>
      <rPr>
        <sz val="16"/>
        <color rgb="FF808080"/>
        <rFont val="TH Niramit AS"/>
      </rPr>
      <t>11:00-12:00 </t>
    </r>
    <r>
      <rPr>
        <u/>
        <sz val="16"/>
        <color rgb="FF808080"/>
        <rFont val="TH Niramit AS"/>
      </rPr>
      <t>PT106</t>
    </r>
  </si>
  <si>
    <r>
      <t>TH</t>
    </r>
    <r>
      <rPr>
        <sz val="16"/>
        <color rgb="FF808080"/>
        <rFont val="TH Niramit AS"/>
      </rPr>
      <t>11:00-12:00 </t>
    </r>
    <r>
      <rPr>
        <u/>
        <sz val="16"/>
        <color rgb="FF808080"/>
        <rFont val="TH Niramit AS"/>
      </rPr>
      <t>PT106</t>
    </r>
  </si>
  <si>
    <r>
      <t>TU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KJ 12</t>
    </r>
  </si>
  <si>
    <r>
      <t>TU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PT118</t>
    </r>
  </si>
  <si>
    <r>
      <t>TU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KJ 12</t>
    </r>
  </si>
  <si>
    <r>
      <t>TU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KJ 11</t>
    </r>
  </si>
  <si>
    <r>
      <t>FR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PT412</t>
    </r>
  </si>
  <si>
    <r>
      <t>TH</t>
    </r>
    <r>
      <rPr>
        <sz val="16"/>
        <color rgb="FF808080"/>
        <rFont val="TH Niramit AS"/>
      </rPr>
      <t>16:00-19:00 </t>
    </r>
    <r>
      <rPr>
        <u/>
        <sz val="16"/>
        <color rgb="FF808080"/>
        <rFont val="TH Niramit AS"/>
      </rPr>
      <t>PT401</t>
    </r>
  </si>
  <si>
    <r>
      <t>MO</t>
    </r>
    <r>
      <rPr>
        <sz val="16"/>
        <color rgb="FF808080"/>
        <rFont val="TH Niramit AS"/>
      </rPr>
      <t>14:00-16:00 </t>
    </r>
    <r>
      <rPr>
        <u/>
        <sz val="16"/>
        <color rgb="FF808080"/>
        <rFont val="TH Niramit AS"/>
      </rPr>
      <t>PT412</t>
    </r>
  </si>
  <si>
    <r>
      <t>TU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PT401</t>
    </r>
  </si>
  <si>
    <r>
      <t>TU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PT412</t>
    </r>
  </si>
  <si>
    <r>
      <t>FR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PT401</t>
    </r>
  </si>
  <si>
    <r>
      <t>MO</t>
    </r>
    <r>
      <rPr>
        <sz val="16"/>
        <color rgb="FF808080"/>
        <rFont val="TH Niramit AS"/>
      </rPr>
      <t>17:00-19:00 </t>
    </r>
    <r>
      <rPr>
        <u/>
        <sz val="16"/>
        <color rgb="FF808080"/>
        <rFont val="TH Niramit AS"/>
      </rPr>
      <t>PT106</t>
    </r>
  </si>
  <si>
    <r>
      <t>SA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PT420</t>
    </r>
  </si>
  <si>
    <r>
      <t>TU</t>
    </r>
    <r>
      <rPr>
        <sz val="16"/>
        <color rgb="FF808080"/>
        <rFont val="TH Niramit AS"/>
      </rPr>
      <t>18:00-20:00 </t>
    </r>
    <r>
      <rPr>
        <u/>
        <sz val="16"/>
        <color rgb="FF808080"/>
        <rFont val="TH Niramit AS"/>
      </rPr>
      <t>PT412</t>
    </r>
  </si>
  <si>
    <r>
      <t>TU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PT411</t>
    </r>
  </si>
  <si>
    <r>
      <t>MO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PT411</t>
    </r>
  </si>
  <si>
    <r>
      <t>FR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PT411</t>
    </r>
  </si>
  <si>
    <r>
      <t>FR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PT411</t>
    </r>
  </si>
  <si>
    <r>
      <t xml:space="preserve">รองศาสตราจารย์ ดร.ระวี คเณชาบริรักษ์ </t>
    </r>
    <r>
      <rPr>
        <sz val="16"/>
        <color rgb="FFFF0000"/>
        <rFont val="TH Niramit AS"/>
      </rPr>
      <t>(3 คน)</t>
    </r>
  </si>
  <si>
    <r>
      <t xml:space="preserve">อาจารย์ ดร.แสงเดือน อินชนบท </t>
    </r>
    <r>
      <rPr>
        <sz val="16"/>
        <color rgb="FFFF0000"/>
        <rFont val="TH Niramit AS"/>
      </rPr>
      <t>(2 คน)</t>
    </r>
  </si>
  <si>
    <r>
      <t xml:space="preserve">ผู้ช่วยศาสตราจารย์ ดร.ผานิตย์ นาขยัน </t>
    </r>
    <r>
      <rPr>
        <sz val="16"/>
        <color rgb="FFFF0000"/>
        <rFont val="TH Niramit AS"/>
      </rPr>
      <t>(1 คน)</t>
    </r>
  </si>
  <si>
    <r>
      <t>SA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อาคารพืชศาสตร์</t>
    </r>
  </si>
  <si>
    <r>
      <t>ผู้ช่วยศาสตราจารย์ ดร.ปฏิภาณ สุทธิกุลบุตร</t>
    </r>
    <r>
      <rPr>
        <sz val="16"/>
        <color rgb="FFFF0000"/>
        <rFont val="TH Niramit AS"/>
      </rPr>
      <t xml:space="preserve"> (3 คน)</t>
    </r>
  </si>
  <si>
    <r>
      <t>อาจารย์ ดร.จักรพงษ์ ไชยวงศ์</t>
    </r>
    <r>
      <rPr>
        <sz val="16"/>
        <color rgb="FFFF0000"/>
        <rFont val="TH Niramit AS"/>
      </rPr>
      <t xml:space="preserve"> (2 คน)</t>
    </r>
  </si>
  <si>
    <r>
      <t>TU</t>
    </r>
    <r>
      <rPr>
        <sz val="16"/>
        <color rgb="FF808080"/>
        <rFont val="TH Niramit AS"/>
      </rPr>
      <t>08:00-13:00 </t>
    </r>
    <r>
      <rPr>
        <u/>
        <sz val="16"/>
        <color rgb="FF808080"/>
        <rFont val="TH Niramit AS"/>
      </rPr>
      <t>AG02</t>
    </r>
  </si>
  <si>
    <r>
      <t>WE</t>
    </r>
    <r>
      <rPr>
        <sz val="16"/>
        <color rgb="FF808080"/>
        <rFont val="TH Niramit AS"/>
      </rPr>
      <t>08:00-13:00 </t>
    </r>
    <r>
      <rPr>
        <u/>
        <sz val="16"/>
        <color rgb="FF808080"/>
        <rFont val="TH Niramit AS"/>
      </rPr>
      <t>AG02</t>
    </r>
  </si>
  <si>
    <r>
      <rPr>
        <b/>
        <sz val="16"/>
        <color theme="4"/>
        <rFont val="TH Niramit AS"/>
      </rPr>
      <t>TH</t>
    </r>
    <r>
      <rPr>
        <sz val="16"/>
        <color theme="4"/>
        <rFont val="TH Niramit AS"/>
      </rPr>
      <t>17</t>
    </r>
    <r>
      <rPr>
        <sz val="16"/>
        <rFont val="TH Niramit AS"/>
      </rPr>
      <t>:00-20:00 </t>
    </r>
    <r>
      <rPr>
        <u/>
        <sz val="16"/>
        <rFont val="TH Niramit AS"/>
      </rPr>
      <t>PT106</t>
    </r>
  </si>
  <si>
    <r>
      <rPr>
        <b/>
        <sz val="16"/>
        <color theme="4"/>
        <rFont val="TH Niramit AS"/>
      </rPr>
      <t>MO</t>
    </r>
    <r>
      <rPr>
        <sz val="16"/>
        <rFont val="TH Niramit AS"/>
      </rPr>
      <t>15:00-18:00 </t>
    </r>
    <r>
      <rPr>
        <u/>
        <sz val="16"/>
        <rFont val="TH Niramit AS"/>
      </rPr>
      <t>PT118</t>
    </r>
  </si>
  <si>
    <r>
      <t>FR</t>
    </r>
    <r>
      <rPr>
        <sz val="16"/>
        <color rgb="FF808080"/>
        <rFont val="TH Niramit AS"/>
      </rPr>
      <t>10:00-13:00 </t>
    </r>
    <r>
      <rPr>
        <u/>
        <sz val="16"/>
        <color rgb="FF808080"/>
        <rFont val="TH Niramit AS"/>
      </rPr>
      <t>เหลืองโคราช</t>
    </r>
  </si>
  <si>
    <r>
      <t>TH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เอื้องมัจฉานุ</t>
    </r>
  </si>
  <si>
    <r>
      <t>TU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กุหลาบอินทจักร</t>
    </r>
  </si>
  <si>
    <r>
      <t>TU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เหลืองโคราช</t>
    </r>
  </si>
  <si>
    <r>
      <t>WE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เหลืองโคราช</t>
    </r>
  </si>
  <si>
    <r>
      <t xml:space="preserve">รองศาสตราจารย์ ดร.นคเรศ รังควัต </t>
    </r>
    <r>
      <rPr>
        <sz val="16"/>
        <color rgb="FFFF0000"/>
        <rFont val="TH Niramit AS"/>
      </rPr>
      <t>(6 คน)</t>
    </r>
  </si>
  <si>
    <r>
      <t xml:space="preserve">รองศาสตราจารย์ ดร.จักรพงษ์ พวงงามชื่น </t>
    </r>
    <r>
      <rPr>
        <sz val="16"/>
        <color rgb="FFFF0000"/>
        <rFont val="TH Niramit AS"/>
      </rPr>
      <t>(5 คน)</t>
    </r>
  </si>
  <si>
    <r>
      <t>ผู้ช่วยศาสตราจารย์ ดร.ปิยะ พละปัญญา</t>
    </r>
    <r>
      <rPr>
        <sz val="16"/>
        <color rgb="FFFF0000"/>
        <rFont val="TH Niramit AS"/>
      </rPr>
      <t xml:space="preserve"> (2 คน)</t>
    </r>
  </si>
  <si>
    <r>
      <t xml:space="preserve">ผู้ช่วยศาสตราจารย์ ดร.กังสดาล กนกหงษ์ </t>
    </r>
    <r>
      <rPr>
        <sz val="16"/>
        <color rgb="FFFF0000"/>
        <rFont val="TH Niramit AS"/>
      </rPr>
      <t>(8 คน)</t>
    </r>
  </si>
  <si>
    <r>
      <t>อาจารย์ ดร.นภารัศม์ เวชสิทธิ์นิรภัย</t>
    </r>
    <r>
      <rPr>
        <sz val="16"/>
        <color rgb="FFFF0000"/>
        <rFont val="TH Niramit AS"/>
      </rPr>
      <t xml:space="preserve"> (3 คน)</t>
    </r>
  </si>
  <si>
    <r>
      <t xml:space="preserve">รองศาสตราจารย์ ดร.พุฒิสรรค์ เครือคำ </t>
    </r>
    <r>
      <rPr>
        <sz val="16"/>
        <color rgb="FFFF0000"/>
        <rFont val="TH Niramit AS"/>
      </rPr>
      <t>(6 คน)</t>
    </r>
  </si>
  <si>
    <r>
      <t xml:space="preserve">รองศาสตราจารย์ ดร.สายสกุล ฟองมูล </t>
    </r>
    <r>
      <rPr>
        <sz val="16"/>
        <color rgb="FFFF0000"/>
        <rFont val="TH Niramit AS"/>
      </rPr>
      <t>(8 คน)</t>
    </r>
  </si>
  <si>
    <r>
      <t xml:space="preserve">ผู้ช่วยศาสตราจารย์ ดร.พหล ศักดิ์คะทัศน์ </t>
    </r>
    <r>
      <rPr>
        <sz val="16"/>
        <color rgb="FFFF0000"/>
        <rFont val="TH Niramit AS"/>
      </rPr>
      <t>(7 คน)</t>
    </r>
  </si>
  <si>
    <r>
      <t>MO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เหลืองโคราช</t>
    </r>
  </si>
  <si>
    <r>
      <t>MO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เหลืองโคราช</t>
    </r>
  </si>
  <si>
    <r>
      <t>WE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เอื้องกุหลาบน่าน</t>
    </r>
  </si>
  <si>
    <r>
      <t>WE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เอื้องกุหลาบน่าน</t>
    </r>
  </si>
  <si>
    <r>
      <t>WE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เอื้องมัจฉานุ</t>
    </r>
  </si>
  <si>
    <r>
      <t>WE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เอื้องมัจฉานุ</t>
    </r>
  </si>
  <si>
    <r>
      <t>FR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กุหลาบอินทจักร</t>
    </r>
  </si>
  <si>
    <r>
      <t>FR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เอื้องมัจฉานุ</t>
    </r>
  </si>
  <si>
    <r>
      <t>FR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เอื้องมัจฉานุ</t>
    </r>
  </si>
  <si>
    <r>
      <t>TU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เหลืองโคราช</t>
    </r>
  </si>
  <si>
    <r>
      <t>MO</t>
    </r>
    <r>
      <rPr>
        <sz val="16"/>
        <color rgb="FF808080"/>
        <rFont val="TH Niramit AS"/>
      </rPr>
      <t>16:00-18:00 </t>
    </r>
    <r>
      <rPr>
        <u/>
        <sz val="16"/>
        <color rgb="FF808080"/>
        <rFont val="TH Niramit AS"/>
      </rPr>
      <t>เอื้องกุหลาบน่าน</t>
    </r>
  </si>
  <si>
    <r>
      <t>MO</t>
    </r>
    <r>
      <rPr>
        <sz val="16"/>
        <color rgb="FF808080"/>
        <rFont val="TH Niramit AS"/>
      </rPr>
      <t>14:00-16:00 </t>
    </r>
    <r>
      <rPr>
        <u/>
        <sz val="16"/>
        <color rgb="FF808080"/>
        <rFont val="TH Niramit AS"/>
      </rPr>
      <t>เอื้องกุหลาบน่าน</t>
    </r>
  </si>
  <si>
    <r>
      <t>FR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เอื้องกุหลาบน่าน</t>
    </r>
  </si>
  <si>
    <r>
      <t>FR</t>
    </r>
    <r>
      <rPr>
        <sz val="16"/>
        <color rgb="FF808080"/>
        <rFont val="TH Niramit AS"/>
      </rPr>
      <t>07:00-09:00 </t>
    </r>
    <r>
      <rPr>
        <u/>
        <sz val="16"/>
        <color rgb="FF808080"/>
        <rFont val="TH Niramit AS"/>
      </rPr>
      <t>เอื้องกุหลาบน่าน</t>
    </r>
  </si>
  <si>
    <r>
      <t>TH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กุหลาบอินทจักร</t>
    </r>
  </si>
  <si>
    <r>
      <t>TH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กุหลาบอินทจักร</t>
    </r>
  </si>
  <si>
    <r>
      <t>TH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เหลืองโคราช</t>
    </r>
  </si>
  <si>
    <r>
      <t>SA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เหลืองโคราช</t>
    </r>
  </si>
  <si>
    <r>
      <t>SU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เหลืองโคราช</t>
    </r>
  </si>
  <si>
    <r>
      <t>SU</t>
    </r>
    <r>
      <rPr>
        <sz val="16"/>
        <color rgb="FF808080"/>
        <rFont val="TH Niramit AS"/>
      </rPr>
      <t>17:00-20:00 </t>
    </r>
    <r>
      <rPr>
        <u/>
        <sz val="16"/>
        <color rgb="FF808080"/>
        <rFont val="TH Niramit AS"/>
      </rPr>
      <t>เอื้องมัจฉานุ</t>
    </r>
  </si>
  <si>
    <r>
      <t>SA</t>
    </r>
    <r>
      <rPr>
        <sz val="16"/>
        <color rgb="FF808080"/>
        <rFont val="TH Niramit AS"/>
      </rPr>
      <t>16:00-19:00 </t>
    </r>
    <r>
      <rPr>
        <u/>
        <sz val="16"/>
        <color rgb="FF808080"/>
        <rFont val="TH Niramit AS"/>
      </rPr>
      <t>กุหลาบอินทจักร</t>
    </r>
  </si>
  <si>
    <r>
      <t>SU</t>
    </r>
    <r>
      <rPr>
        <sz val="16"/>
        <color rgb="FF808080"/>
        <rFont val="TH Niramit AS"/>
      </rPr>
      <t>17:00-19:00 </t>
    </r>
    <r>
      <rPr>
        <u/>
        <sz val="16"/>
        <color rgb="FF808080"/>
        <rFont val="TH Niramit AS"/>
      </rPr>
      <t>เอื้องกุหลาบน่าน</t>
    </r>
  </si>
  <si>
    <r>
      <t>SU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เอื้องกุหลาบน่าน</t>
    </r>
  </si>
  <si>
    <r>
      <t>SA</t>
    </r>
    <r>
      <rPr>
        <sz val="16"/>
        <color rgb="FF808080"/>
        <rFont val="TH Niramit AS"/>
      </rPr>
      <t>19:00-21:00 </t>
    </r>
    <r>
      <rPr>
        <u/>
        <sz val="16"/>
        <color rgb="FF808080"/>
        <rFont val="TH Niramit AS"/>
      </rPr>
      <t>กุหลาบอินทจักร</t>
    </r>
  </si>
  <si>
    <r>
      <t>SU</t>
    </r>
    <r>
      <rPr>
        <sz val="16"/>
        <color rgb="FF808080"/>
        <rFont val="TH Niramit AS"/>
      </rPr>
      <t>19:00-21:00 </t>
    </r>
    <r>
      <rPr>
        <u/>
        <sz val="16"/>
        <color rgb="FF808080"/>
        <rFont val="TH Niramit AS"/>
      </rPr>
      <t>กุหลาบอินทจักร</t>
    </r>
  </si>
  <si>
    <r>
      <t>SU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เอื้องกุหลาบน่าน</t>
    </r>
  </si>
  <si>
    <r>
      <t>TU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สร้อยระย้า</t>
    </r>
  </si>
  <si>
    <r>
      <t>TU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สร้อยระย้า</t>
    </r>
  </si>
  <si>
    <r>
      <t>TH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สร้อยระย้า</t>
    </r>
  </si>
  <si>
    <r>
      <t>TH</t>
    </r>
    <r>
      <rPr>
        <sz val="16"/>
        <color rgb="FF808080"/>
        <rFont val="TH Niramit AS"/>
      </rPr>
      <t>07:00-09:00 </t>
    </r>
    <r>
      <rPr>
        <u/>
        <sz val="16"/>
        <color rgb="FF808080"/>
        <rFont val="TH Niramit AS"/>
      </rPr>
      <t>สกาวอินทร์</t>
    </r>
  </si>
  <si>
    <r>
      <t>TH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สกาวอินทร์</t>
    </r>
  </si>
  <si>
    <r>
      <t>TU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สร้อยระย้า</t>
    </r>
  </si>
  <si>
    <r>
      <t>TU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สร้อยระย้า</t>
    </r>
  </si>
  <si>
    <r>
      <t>TH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สร้อยระย้า</t>
    </r>
  </si>
  <si>
    <r>
      <t>TU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สกาวอินทร์</t>
    </r>
  </si>
  <si>
    <r>
      <t>TU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สกาวอินทร์</t>
    </r>
  </si>
  <si>
    <r>
      <t>TU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สกาวอินทร์</t>
    </r>
  </si>
  <si>
    <r>
      <t>TH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สกาวอินทร์</t>
    </r>
  </si>
  <si>
    <r>
      <t>SU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สร้อยระย้า</t>
    </r>
  </si>
  <si>
    <r>
      <t>SU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สร้อยระย้า</t>
    </r>
  </si>
  <si>
    <r>
      <t>SA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สร้อยระย้า</t>
    </r>
  </si>
  <si>
    <r>
      <t>SA</t>
    </r>
    <r>
      <rPr>
        <sz val="16"/>
        <color rgb="FF808080"/>
        <rFont val="TH Niramit AS"/>
      </rPr>
      <t>07:00-09:00 </t>
    </r>
    <r>
      <rPr>
        <u/>
        <sz val="16"/>
        <color rgb="FF808080"/>
        <rFont val="TH Niramit AS"/>
      </rPr>
      <t>สร้อยระย้า</t>
    </r>
  </si>
  <si>
    <r>
      <t>SA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สร้อยระย้า</t>
    </r>
  </si>
  <si>
    <r>
      <t>SA</t>
    </r>
    <r>
      <rPr>
        <sz val="16"/>
        <color rgb="FF808080"/>
        <rFont val="TH Niramit AS"/>
      </rPr>
      <t>16:00-18:00 </t>
    </r>
    <r>
      <rPr>
        <u/>
        <sz val="16"/>
        <color rgb="FF808080"/>
        <rFont val="TH Niramit AS"/>
      </rPr>
      <t>สร้อยระย้า</t>
    </r>
  </si>
  <si>
    <r>
      <t>MO</t>
    </r>
    <r>
      <rPr>
        <sz val="16"/>
        <color rgb="FFFFE7E7"/>
        <rFont val="TH Niramit AS"/>
      </rPr>
      <t>08:00-12:00 </t>
    </r>
    <r>
      <rPr>
        <u/>
        <sz val="16"/>
        <color rgb="FFFFE7E7"/>
        <rFont val="TH Niramit AS"/>
      </rPr>
      <t>สกาวอินทร์</t>
    </r>
  </si>
  <si>
    <r>
      <t>MO</t>
    </r>
    <r>
      <rPr>
        <sz val="16"/>
        <color rgb="FFFFE7E7"/>
        <rFont val="TH Niramit AS"/>
      </rPr>
      <t>13:00-15:00 </t>
    </r>
    <r>
      <rPr>
        <u/>
        <sz val="16"/>
        <color rgb="FFFFE7E7"/>
        <rFont val="TH Niramit AS"/>
      </rPr>
      <t>สกาวอินทร์</t>
    </r>
  </si>
  <si>
    <r>
      <t>FR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สกาวอินทร์</t>
    </r>
  </si>
  <si>
    <r>
      <t>SA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สกาวอินทร์</t>
    </r>
  </si>
  <si>
    <r>
      <t>SA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สกาวอินทร์</t>
    </r>
  </si>
  <si>
    <r>
      <t>SA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สกาวอินทร์</t>
    </r>
  </si>
  <si>
    <r>
      <t>SA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สกาวอินทร์</t>
    </r>
  </si>
  <si>
    <r>
      <t>SU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สกาวอินทร์</t>
    </r>
  </si>
  <si>
    <r>
      <t>SU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สกาวอินทร์</t>
    </r>
  </si>
  <si>
    <r>
      <rPr>
        <b/>
        <sz val="16"/>
        <color rgb="FF0000FF"/>
        <rFont val="TH Niramit AS"/>
      </rPr>
      <t>TU</t>
    </r>
    <r>
      <rPr>
        <sz val="16"/>
        <color rgb="FF0000FF"/>
        <rFont val="TH Niramit AS"/>
      </rPr>
      <t>11</t>
    </r>
    <r>
      <rPr>
        <sz val="16"/>
        <rFont val="TH Niramit AS"/>
      </rPr>
      <t>:00-14:00 </t>
    </r>
    <r>
      <rPr>
        <u/>
        <sz val="16"/>
        <rFont val="TH Niramit AS"/>
      </rPr>
      <t>PT209</t>
    </r>
  </si>
  <si>
    <t>สมทบ ไม่คิด ค่า FTE</t>
  </si>
  <si>
    <t>มีหลาย Classes แต่คิดเป็นภาพรวม รายวิชา</t>
  </si>
  <si>
    <t xml:space="preserve">อยู่สาขาเดียวกัน รหัสเดียวกัน </t>
  </si>
  <si>
    <r>
      <t>FR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PT106</t>
    </r>
  </si>
  <si>
    <r>
      <t>SU</t>
    </r>
    <r>
      <rPr>
        <sz val="16"/>
        <color rgb="FFFFCCCC"/>
        <rFont val="TH Niramit AS"/>
      </rPr>
      <t>08:00-11:00 </t>
    </r>
    <r>
      <rPr>
        <u/>
        <sz val="16"/>
        <color rgb="FFFFCCCC"/>
        <rFont val="TH Niramit AS"/>
      </rPr>
      <t>สาขาพืชสวน</t>
    </r>
  </si>
  <si>
    <r>
      <t>WE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สาขาพืชสวน</t>
    </r>
  </si>
  <si>
    <r>
      <t>TU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ศกม ชั้น 5</t>
    </r>
  </si>
  <si>
    <r>
      <t>TH</t>
    </r>
    <r>
      <rPr>
        <sz val="16"/>
        <color rgb="FF808080"/>
        <rFont val="TH Niramit AS"/>
      </rPr>
      <t>14:00-17:00 </t>
    </r>
    <r>
      <rPr>
        <u/>
        <sz val="16"/>
        <color rgb="FF808080"/>
        <rFont val="TH Niramit AS"/>
      </rPr>
      <t>สาขาพืชสวน</t>
    </r>
  </si>
  <si>
    <r>
      <t>TU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สาขาพืชสวน</t>
    </r>
  </si>
  <si>
    <r>
      <t>WE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ศกม ชั้น 5</t>
    </r>
  </si>
  <si>
    <r>
      <t>TU</t>
    </r>
    <r>
      <rPr>
        <sz val="16"/>
        <color rgb="FF808080"/>
        <rFont val="TH Niramit AS"/>
      </rPr>
      <t>12:00-15:00 </t>
    </r>
    <r>
      <rPr>
        <u/>
        <sz val="16"/>
        <color rgb="FF808080"/>
        <rFont val="TH Niramit AS"/>
      </rPr>
      <t>ศกม ชั้น 5</t>
    </r>
  </si>
  <si>
    <r>
      <t>SU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สาขาพืชสวน</t>
    </r>
  </si>
  <si>
    <r>
      <t>TU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PT106</t>
    </r>
  </si>
  <si>
    <r>
      <t>MO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สาขาพืชสวน</t>
    </r>
  </si>
  <si>
    <r>
      <t>SA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AG02</t>
    </r>
  </si>
  <si>
    <r>
      <t>SU</t>
    </r>
    <r>
      <rPr>
        <sz val="16"/>
        <color rgb="FF808080"/>
        <rFont val="TH Niramit AS"/>
      </rPr>
      <t>10:00-13:00 </t>
    </r>
    <r>
      <rPr>
        <u/>
        <sz val="16"/>
        <color rgb="FF808080"/>
        <rFont val="TH Niramit AS"/>
      </rPr>
      <t>เนื้อเยื่อ ชั้น2</t>
    </r>
  </si>
  <si>
    <r>
      <t>SU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เนื้อเยื่อ ชั้น2</t>
    </r>
  </si>
  <si>
    <r>
      <t>SA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สาขาพืชสวน</t>
    </r>
  </si>
  <si>
    <r>
      <t>SA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สาขาพืชสวน</t>
    </r>
  </si>
  <si>
    <r>
      <t>SU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อาคาร 77</t>
    </r>
  </si>
  <si>
    <r>
      <t>SU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อาคาร 77</t>
    </r>
  </si>
  <si>
    <r>
      <t>WE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PT312</t>
    </r>
  </si>
  <si>
    <r>
      <t>WE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PT307</t>
    </r>
  </si>
  <si>
    <r>
      <t>SA</t>
    </r>
    <r>
      <rPr>
        <sz val="16"/>
        <color rgb="FF808080"/>
        <rFont val="TH Niramit AS"/>
      </rPr>
      <t>10:00-13:00 </t>
    </r>
    <r>
      <rPr>
        <u/>
        <sz val="16"/>
        <color rgb="FF808080"/>
        <rFont val="TH Niramit AS"/>
      </rPr>
      <t>LAB.พืชผัก</t>
    </r>
  </si>
  <si>
    <r>
      <t>SA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Lec.พืชผัก</t>
    </r>
  </si>
  <si>
    <r>
      <t>MO</t>
    </r>
    <r>
      <rPr>
        <sz val="16"/>
        <color rgb="FF808080"/>
        <rFont val="TH Niramit AS"/>
      </rPr>
      <t>10:00-13:00 </t>
    </r>
    <r>
      <rPr>
        <u/>
        <sz val="16"/>
        <color rgb="FF808080"/>
        <rFont val="TH Niramit AS"/>
      </rPr>
      <t>อาคาร 77</t>
    </r>
  </si>
  <si>
    <r>
      <t>MO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อาคาร 77</t>
    </r>
  </si>
  <si>
    <r>
      <t>FR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อาคาร 77</t>
    </r>
  </si>
  <si>
    <r>
      <t>TH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สาขาพืชสวน</t>
    </r>
  </si>
  <si>
    <r>
      <t>SU</t>
    </r>
    <r>
      <rPr>
        <sz val="16"/>
        <color rgb="FFFFCCCC"/>
        <rFont val="TH Niramit AS"/>
      </rPr>
      <t>15:00-18:00 </t>
    </r>
    <r>
      <rPr>
        <u/>
        <sz val="16"/>
        <color rgb="FFFFCCCC"/>
        <rFont val="TH Niramit AS"/>
      </rPr>
      <t>PT301</t>
    </r>
  </si>
  <si>
    <r>
      <t>SU</t>
    </r>
    <r>
      <rPr>
        <sz val="16"/>
        <color rgb="FFFFCCCC"/>
        <rFont val="TH Niramit AS"/>
      </rPr>
      <t>13:00-15:00 </t>
    </r>
    <r>
      <rPr>
        <u/>
        <sz val="16"/>
        <color rgb="FFFFCCCC"/>
        <rFont val="TH Niramit AS"/>
      </rPr>
      <t>PT301</t>
    </r>
  </si>
  <si>
    <r>
      <t>TH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ปฏิบัติการพืชสวน</t>
    </r>
  </si>
  <si>
    <r>
      <t>MO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PT106</t>
    </r>
  </si>
  <si>
    <r>
      <t>TH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ปฏิบัติการพืชสวน</t>
    </r>
  </si>
  <si>
    <r>
      <t>MO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ปฏิบัติการพืชสวน</t>
    </r>
  </si>
  <si>
    <r>
      <t>TU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สาขาพืชสวน</t>
    </r>
  </si>
  <si>
    <r>
      <t>MO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สาขาพืชผัก</t>
    </r>
  </si>
  <si>
    <r>
      <t>SA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Lec.พืชผัก</t>
    </r>
  </si>
  <si>
    <r>
      <t>SA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LAB.พืชผัก</t>
    </r>
  </si>
  <si>
    <r>
      <t>TH</t>
    </r>
    <r>
      <rPr>
        <sz val="16"/>
        <color rgb="FF808080"/>
        <rFont val="TH Niramit AS"/>
      </rPr>
      <t>11:00-13:00 </t>
    </r>
    <r>
      <rPr>
        <u/>
        <sz val="16"/>
        <color rgb="FF808080"/>
        <rFont val="TH Niramit AS"/>
      </rPr>
      <t>Lec.พืชผัก</t>
    </r>
  </si>
  <si>
    <r>
      <t>TH</t>
    </r>
    <r>
      <rPr>
        <sz val="16"/>
        <color rgb="FF808080"/>
        <rFont val="TH Niramit AS"/>
      </rPr>
      <t>18:00-21:00 </t>
    </r>
    <r>
      <rPr>
        <u/>
        <sz val="16"/>
        <color rgb="FF808080"/>
        <rFont val="TH Niramit AS"/>
      </rPr>
      <t>LAB.พืชผัก</t>
    </r>
  </si>
  <si>
    <r>
      <t>MO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PT106</t>
    </r>
  </si>
  <si>
    <r>
      <t>TU</t>
    </r>
    <r>
      <rPr>
        <sz val="16"/>
        <color rgb="FF808080"/>
        <rFont val="TH Niramit AS"/>
      </rPr>
      <t>14:30-17:30 </t>
    </r>
    <r>
      <rPr>
        <u/>
        <sz val="16"/>
        <color rgb="FF808080"/>
        <rFont val="TH Niramit AS"/>
      </rPr>
      <t>LAB พืชสวน</t>
    </r>
  </si>
  <si>
    <r>
      <t>MO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LAB.พืชผัก</t>
    </r>
  </si>
  <si>
    <r>
      <t>SA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LAB.พืชผัก</t>
    </r>
  </si>
  <si>
    <r>
      <t>SU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Lec.พืชผัก</t>
    </r>
  </si>
  <si>
    <r>
      <t>SU</t>
    </r>
    <r>
      <rPr>
        <sz val="16"/>
        <color rgb="FF808080"/>
        <rFont val="TH Niramit AS"/>
      </rPr>
      <t>10:00-13:00 </t>
    </r>
    <r>
      <rPr>
        <u/>
        <sz val="16"/>
        <color rgb="FF808080"/>
        <rFont val="TH Niramit AS"/>
      </rPr>
      <t>LAB.พืชผัก</t>
    </r>
  </si>
  <si>
    <r>
      <t>TU</t>
    </r>
    <r>
      <rPr>
        <sz val="16"/>
        <color rgb="FF808080"/>
        <rFont val="TH Niramit AS"/>
      </rPr>
      <t>07:30-09:30 </t>
    </r>
    <r>
      <rPr>
        <u/>
        <sz val="16"/>
        <color rgb="FF808080"/>
        <rFont val="TH Niramit AS"/>
      </rPr>
      <t>Lec.พืชผัก</t>
    </r>
  </si>
  <si>
    <r>
      <t>WE</t>
    </r>
    <r>
      <rPr>
        <sz val="16"/>
        <color rgb="FF808080"/>
        <rFont val="TH Niramit AS"/>
      </rPr>
      <t>07:00-10:00 </t>
    </r>
    <r>
      <rPr>
        <u/>
        <sz val="16"/>
        <color rgb="FF808080"/>
        <rFont val="TH Niramit AS"/>
      </rPr>
      <t>LAB.พืชผัก</t>
    </r>
  </si>
  <si>
    <r>
      <t>TU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Lec.พืชผัก</t>
    </r>
  </si>
  <si>
    <r>
      <t>MO</t>
    </r>
    <r>
      <rPr>
        <sz val="16"/>
        <color rgb="FF808080"/>
        <rFont val="TH Niramit AS"/>
      </rPr>
      <t>07:00-10:00 </t>
    </r>
    <r>
      <rPr>
        <u/>
        <sz val="16"/>
        <color rgb="FF808080"/>
        <rFont val="TH Niramit AS"/>
      </rPr>
      <t>LAB พืชสวน</t>
    </r>
  </si>
  <si>
    <r>
      <t>TH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LAB.พืชผัก</t>
    </r>
  </si>
  <si>
    <r>
      <t>TH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Lec.พืชผัก</t>
    </r>
  </si>
  <si>
    <r>
      <t>TU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LAB.พืชผัก</t>
    </r>
  </si>
  <si>
    <r>
      <t>TU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Lec.พืชผัก</t>
    </r>
  </si>
  <si>
    <r>
      <t>SA</t>
    </r>
    <r>
      <rPr>
        <sz val="16"/>
        <color rgb="FF808080"/>
        <rFont val="TH Niramit AS"/>
      </rPr>
      <t>10:00-13:00 </t>
    </r>
    <r>
      <rPr>
        <u/>
        <sz val="16"/>
        <color rgb="FF808080"/>
        <rFont val="TH Niramit AS"/>
      </rPr>
      <t>LAB พืชสวน</t>
    </r>
  </si>
  <si>
    <r>
      <t>WE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Lec.พืชผัก</t>
    </r>
  </si>
  <si>
    <r>
      <t>MO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สาขาไม้ผล</t>
    </r>
  </si>
  <si>
    <r>
      <t>WE</t>
    </r>
    <r>
      <rPr>
        <sz val="16"/>
        <color rgb="FF808080"/>
        <rFont val="TH Niramit AS"/>
      </rPr>
      <t>12:00-14:00 </t>
    </r>
    <r>
      <rPr>
        <u/>
        <sz val="16"/>
        <color rgb="FF808080"/>
        <rFont val="TH Niramit AS"/>
      </rPr>
      <t>Lec.ไม้ผล</t>
    </r>
  </si>
  <si>
    <r>
      <t>SU</t>
    </r>
    <r>
      <rPr>
        <sz val="16"/>
        <color rgb="FF808080"/>
        <rFont val="TH Niramit AS"/>
      </rPr>
      <t>14:00-17:00 </t>
    </r>
    <r>
      <rPr>
        <u/>
        <sz val="16"/>
        <color rgb="FF808080"/>
        <rFont val="TH Niramit AS"/>
      </rPr>
      <t>Lab.ไม้ผล</t>
    </r>
  </si>
  <si>
    <r>
      <t>SA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ไม้ผลบ้านโปง</t>
    </r>
  </si>
  <si>
    <r>
      <t>SA</t>
    </r>
    <r>
      <rPr>
        <sz val="16"/>
        <color rgb="FF808080"/>
        <rFont val="TH Niramit AS"/>
      </rPr>
      <t>10:00-13:00 </t>
    </r>
    <r>
      <rPr>
        <u/>
        <sz val="16"/>
        <color rgb="FF808080"/>
        <rFont val="TH Niramit AS"/>
      </rPr>
      <t>ไม้ผลบ้านโปง</t>
    </r>
  </si>
  <si>
    <r>
      <t>FR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Lec.ไม้ผล</t>
    </r>
  </si>
  <si>
    <r>
      <t>FR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Lab.ไม้ผล</t>
    </r>
  </si>
  <si>
    <r>
      <t>TU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Lab.ไม้ผล</t>
    </r>
  </si>
  <si>
    <r>
      <t>TU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Lab.ไม้ผล</t>
    </r>
  </si>
  <si>
    <r>
      <t>TU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Lab.ไม้ผล</t>
    </r>
  </si>
  <si>
    <r>
      <t>MO</t>
    </r>
    <r>
      <rPr>
        <sz val="16"/>
        <color rgb="FF808080"/>
        <rFont val="TH Niramit AS"/>
      </rPr>
      <t>13:00-14:00 </t>
    </r>
    <r>
      <rPr>
        <u/>
        <sz val="16"/>
        <color rgb="FF808080"/>
        <rFont val="TH Niramit AS"/>
      </rPr>
      <t>ศกม ชั้น 5</t>
    </r>
  </si>
  <si>
    <r>
      <t>TH</t>
    </r>
    <r>
      <rPr>
        <sz val="16"/>
        <color rgb="FF808080"/>
        <rFont val="TH Niramit AS"/>
      </rPr>
      <t>13:00-14:00 </t>
    </r>
    <r>
      <rPr>
        <u/>
        <sz val="16"/>
        <color rgb="FF808080"/>
        <rFont val="TH Niramit AS"/>
      </rPr>
      <t>ศกม ชั้น 5</t>
    </r>
  </si>
  <si>
    <r>
      <t>MO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Lab.ไม้ผล</t>
    </r>
  </si>
  <si>
    <r>
      <t>TH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Lab.ไม้ผล</t>
    </r>
  </si>
  <si>
    <r>
      <t>SA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ไม้ผลบ้านโปง</t>
    </r>
  </si>
  <si>
    <r>
      <t>SA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ไม้ผลบ้านโปง</t>
    </r>
  </si>
  <si>
    <r>
      <t>FR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PT302</t>
    </r>
  </si>
  <si>
    <r>
      <t>TU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PT302</t>
    </r>
  </si>
  <si>
    <r>
      <t>TH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PT302</t>
    </r>
  </si>
  <si>
    <r>
      <t>FR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LAB.พืชผัก</t>
    </r>
  </si>
  <si>
    <r>
      <t>FR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Lec.พืชผัก</t>
    </r>
  </si>
  <si>
    <r>
      <t>SA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บรรยายไม้ผล</t>
    </r>
  </si>
  <si>
    <r>
      <t>SA</t>
    </r>
    <r>
      <rPr>
        <sz val="16"/>
        <color rgb="FF808080"/>
        <rFont val="TH Niramit AS"/>
      </rPr>
      <t>10:00-13:00 </t>
    </r>
    <r>
      <rPr>
        <u/>
        <sz val="16"/>
        <color rgb="FF808080"/>
        <rFont val="TH Niramit AS"/>
      </rPr>
      <t>บรรยายไม้ผล</t>
    </r>
  </si>
  <si>
    <r>
      <t>SU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ไม้ผลบ้านโปง</t>
    </r>
  </si>
  <si>
    <r>
      <t>SU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ไม้ผลบ้านโปง</t>
    </r>
  </si>
  <si>
    <r>
      <t>SA</t>
    </r>
    <r>
      <rPr>
        <sz val="16"/>
        <color rgb="FF808080"/>
        <rFont val="TH Niramit AS"/>
      </rPr>
      <t>14:00-17:00 </t>
    </r>
    <r>
      <rPr>
        <u/>
        <sz val="16"/>
        <color rgb="FF808080"/>
        <rFont val="TH Niramit AS"/>
      </rPr>
      <t>Lab.ไม้ผล</t>
    </r>
  </si>
  <si>
    <r>
      <t>TU</t>
    </r>
    <r>
      <rPr>
        <sz val="16"/>
        <color rgb="FF808080"/>
        <rFont val="TH Niramit AS"/>
      </rPr>
      <t>18:00-20:00 </t>
    </r>
    <r>
      <rPr>
        <u/>
        <sz val="16"/>
        <color rgb="FF808080"/>
        <rFont val="TH Niramit AS"/>
      </rPr>
      <t>Lab.ไม้ผล</t>
    </r>
  </si>
  <si>
    <r>
      <t>MO</t>
    </r>
    <r>
      <rPr>
        <sz val="16"/>
        <color rgb="FF808080"/>
        <rFont val="TH Niramit AS"/>
      </rPr>
      <t>20:00-23:00 </t>
    </r>
    <r>
      <rPr>
        <u/>
        <sz val="16"/>
        <color rgb="FF808080"/>
        <rFont val="TH Niramit AS"/>
      </rPr>
      <t>Lab.ไม้ผล</t>
    </r>
  </si>
  <si>
    <r>
      <t>MO</t>
    </r>
    <r>
      <rPr>
        <sz val="16"/>
        <color rgb="FF808080"/>
        <rFont val="TH Niramit AS"/>
      </rPr>
      <t>18:00-20:00 </t>
    </r>
    <r>
      <rPr>
        <u/>
        <sz val="16"/>
        <color rgb="FF808080"/>
        <rFont val="TH Niramit AS"/>
      </rPr>
      <t>Lec.ไม้ผล</t>
    </r>
  </si>
  <si>
    <r>
      <t>WE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Lec.ไม้ผล</t>
    </r>
  </si>
  <si>
    <r>
      <t>MO</t>
    </r>
    <r>
      <rPr>
        <sz val="16"/>
        <color rgb="FFFFCCCC"/>
        <rFont val="TH Niramit AS"/>
      </rPr>
      <t>10:00-12:00 </t>
    </r>
    <r>
      <rPr>
        <u/>
        <sz val="16"/>
        <color rgb="FFFFCCCC"/>
        <rFont val="TH Niramit AS"/>
      </rPr>
      <t>PT106</t>
    </r>
  </si>
  <si>
    <r>
      <t>TH</t>
    </r>
    <r>
      <rPr>
        <sz val="16"/>
        <color rgb="FFFFCCCC"/>
        <rFont val="TH Niramit AS"/>
      </rPr>
      <t>15:00-18:00 </t>
    </r>
    <r>
      <rPr>
        <u/>
        <sz val="16"/>
        <color rgb="FFFFCCCC"/>
        <rFont val="TH Niramit AS"/>
      </rPr>
      <t>ปฏิบัติการพืชสวน</t>
    </r>
  </si>
  <si>
    <r>
      <t>MO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ศกม ชั้น 5</t>
    </r>
  </si>
  <si>
    <r>
      <t>SU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ฟาร์มพืชสวน</t>
    </r>
  </si>
  <si>
    <r>
      <t xml:space="preserve">อาจารย์ ดร.สุเทพ วัชรเวชศฤงคาร </t>
    </r>
    <r>
      <rPr>
        <sz val="16"/>
        <color rgb="FFFF0000"/>
        <rFont val="TH Niramit AS"/>
      </rPr>
      <t>(1 คน)</t>
    </r>
  </si>
  <si>
    <r>
      <t xml:space="preserve">อาจารย์ ดร.ธีรนิติ พวงกฤษ </t>
    </r>
    <r>
      <rPr>
        <sz val="16"/>
        <color rgb="FFFF0000"/>
        <rFont val="TH Niramit AS"/>
      </rPr>
      <t>(1 คน)</t>
    </r>
  </si>
  <si>
    <r>
      <t>MO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PT118</t>
    </r>
  </si>
  <si>
    <r>
      <t>MO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Lab.ไม้ผล</t>
    </r>
  </si>
  <si>
    <r>
      <t>TU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Lec.ไม้ผล</t>
    </r>
  </si>
  <si>
    <r>
      <t>SA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สาขาพืชสวน</t>
    </r>
  </si>
  <si>
    <r>
      <t>SA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สาขาพืชสวน</t>
    </r>
  </si>
  <si>
    <r>
      <t>SA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ปฏิบัติการพืชสวน</t>
    </r>
  </si>
  <si>
    <r>
      <t>SA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อาคารพืชสวน</t>
    </r>
  </si>
  <si>
    <r>
      <t>SA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อาคารพืชสวน</t>
    </r>
  </si>
  <si>
    <r>
      <t>WE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อาคาร 77</t>
    </r>
  </si>
  <si>
    <r>
      <t>WE</t>
    </r>
    <r>
      <rPr>
        <sz val="16"/>
        <color rgb="FF808080"/>
        <rFont val="TH Niramit AS"/>
      </rPr>
      <t>10:00-13:00 </t>
    </r>
    <r>
      <rPr>
        <u/>
        <sz val="16"/>
        <color rgb="FF808080"/>
        <rFont val="TH Niramit AS"/>
      </rPr>
      <t>อาคาร 77</t>
    </r>
  </si>
  <si>
    <r>
      <t>FR</t>
    </r>
    <r>
      <rPr>
        <sz val="16"/>
        <color rgb="FF808080"/>
        <rFont val="TH Niramit AS"/>
      </rPr>
      <t>10:00-13:00 </t>
    </r>
    <r>
      <rPr>
        <u/>
        <sz val="16"/>
        <color rgb="FF808080"/>
        <rFont val="TH Niramit AS"/>
      </rPr>
      <t>PT312</t>
    </r>
  </si>
  <si>
    <r>
      <t>FR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PT307</t>
    </r>
  </si>
  <si>
    <r>
      <t>SU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อาคาร 77</t>
    </r>
  </si>
  <si>
    <r>
      <t>SU</t>
    </r>
    <r>
      <rPr>
        <sz val="16"/>
        <color rgb="FF808080"/>
        <rFont val="TH Niramit AS"/>
      </rPr>
      <t>17:00-20:00 </t>
    </r>
    <r>
      <rPr>
        <u/>
        <sz val="16"/>
        <color rgb="FF808080"/>
        <rFont val="TH Niramit AS"/>
      </rPr>
      <t>อาคาร 77</t>
    </r>
  </si>
  <si>
    <r>
      <t>TH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สาขาพืชสวน</t>
    </r>
  </si>
  <si>
    <r>
      <t>FR</t>
    </r>
    <r>
      <rPr>
        <sz val="16"/>
        <color rgb="FF808080"/>
        <rFont val="TH Niramit AS"/>
      </rPr>
      <t>16:00-19:00 </t>
    </r>
    <r>
      <rPr>
        <u/>
        <sz val="16"/>
        <color rgb="FF808080"/>
        <rFont val="TH Niramit AS"/>
      </rPr>
      <t>อาคาร 77</t>
    </r>
  </si>
  <si>
    <r>
      <t>FR</t>
    </r>
    <r>
      <rPr>
        <sz val="16"/>
        <color rgb="FF808080"/>
        <rFont val="TH Niramit AS"/>
      </rPr>
      <t>14:00-16:00 </t>
    </r>
    <r>
      <rPr>
        <u/>
        <sz val="16"/>
        <color rgb="FF808080"/>
        <rFont val="TH Niramit AS"/>
      </rPr>
      <t>อาคาร 77</t>
    </r>
  </si>
  <si>
    <r>
      <t>TH</t>
    </r>
    <r>
      <rPr>
        <sz val="16"/>
        <color rgb="FFFFCCCC"/>
        <rFont val="TH Niramit AS"/>
      </rPr>
      <t>12:00-15:00 </t>
    </r>
    <r>
      <rPr>
        <u/>
        <sz val="16"/>
        <color rgb="FFFFCCCC"/>
        <rFont val="TH Niramit AS"/>
      </rPr>
      <t>บ.เนื้อเยื่อ</t>
    </r>
  </si>
  <si>
    <r>
      <t>TH</t>
    </r>
    <r>
      <rPr>
        <sz val="16"/>
        <color rgb="FFFFCCCC"/>
        <rFont val="TH Niramit AS"/>
      </rPr>
      <t>10:00-12:00 </t>
    </r>
    <r>
      <rPr>
        <u/>
        <sz val="16"/>
        <color rgb="FFFFCCCC"/>
        <rFont val="TH Niramit AS"/>
      </rPr>
      <t>เนื้อเยื่อ ชั้น2</t>
    </r>
  </si>
  <si>
    <r>
      <t>MO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PT301</t>
    </r>
  </si>
  <si>
    <r>
      <t>MO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PT301</t>
    </r>
  </si>
  <si>
    <r>
      <t>TU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สาขาพืชสวน</t>
    </r>
  </si>
  <si>
    <r>
      <t>SA</t>
    </r>
    <r>
      <rPr>
        <sz val="16"/>
        <color rgb="FF808080"/>
        <rFont val="TH Niramit AS"/>
      </rPr>
      <t>17:00-20:00 </t>
    </r>
    <r>
      <rPr>
        <u/>
        <sz val="16"/>
        <color rgb="FF808080"/>
        <rFont val="TH Niramit AS"/>
      </rPr>
      <t>สาขาพืชสวน</t>
    </r>
  </si>
  <si>
    <r>
      <t>SA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สาขาพืชสวน</t>
    </r>
  </si>
  <si>
    <r>
      <t>SA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สาขาพืชผัก</t>
    </r>
  </si>
  <si>
    <r>
      <t>TU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LAB.พืชผัก</t>
    </r>
  </si>
  <si>
    <r>
      <t>WE</t>
    </r>
    <r>
      <rPr>
        <sz val="16"/>
        <color rgb="FF808080"/>
        <rFont val="TH Niramit AS"/>
      </rPr>
      <t>11:00-13:00 </t>
    </r>
    <r>
      <rPr>
        <u/>
        <sz val="16"/>
        <color rgb="FF808080"/>
        <rFont val="TH Niramit AS"/>
      </rPr>
      <t>Lec.พืชผัก</t>
    </r>
  </si>
  <si>
    <r>
      <t>MO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Lec.พืชผัก</t>
    </r>
  </si>
  <si>
    <r>
      <t>MO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สาขาพืชผัก</t>
    </r>
  </si>
  <si>
    <r>
      <t>WE</t>
    </r>
    <r>
      <rPr>
        <sz val="16"/>
        <color rgb="FF808080"/>
        <rFont val="TH Niramit AS"/>
      </rPr>
      <t>10:00-13:00 </t>
    </r>
    <r>
      <rPr>
        <u/>
        <sz val="16"/>
        <color rgb="FF808080"/>
        <rFont val="TH Niramit AS"/>
      </rPr>
      <t>สาขาพืชผัก</t>
    </r>
  </si>
  <si>
    <r>
      <t>SA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LAB.พืชผัก</t>
    </r>
  </si>
  <si>
    <r>
      <t>WE</t>
    </r>
    <r>
      <rPr>
        <sz val="16"/>
        <color rgb="FF808080"/>
        <rFont val="TH Niramit AS"/>
      </rPr>
      <t>07:00-10:00 </t>
    </r>
    <r>
      <rPr>
        <u/>
        <sz val="16"/>
        <color rgb="FF808080"/>
        <rFont val="TH Niramit AS"/>
      </rPr>
      <t>สาขาพืชผัก</t>
    </r>
  </si>
  <si>
    <r>
      <t>MO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สาขาพืชผัก</t>
    </r>
  </si>
  <si>
    <r>
      <t>MO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Lec.พืชผัก</t>
    </r>
  </si>
  <si>
    <r>
      <t>WE</t>
    </r>
    <r>
      <rPr>
        <sz val="16"/>
        <color rgb="FF808080"/>
        <rFont val="TH Niramit AS"/>
      </rPr>
      <t>10:00-13:00 </t>
    </r>
    <r>
      <rPr>
        <u/>
        <sz val="16"/>
        <color rgb="FF808080"/>
        <rFont val="TH Niramit AS"/>
      </rPr>
      <t>LAB.พืชผัก</t>
    </r>
  </si>
  <si>
    <r>
      <t>TH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Lec.พืชผัก</t>
    </r>
  </si>
  <si>
    <r>
      <t>TU</t>
    </r>
    <r>
      <rPr>
        <sz val="16"/>
        <color rgb="FF808080"/>
        <rFont val="TH Niramit AS"/>
      </rPr>
      <t>17:00-19:00 </t>
    </r>
    <r>
      <rPr>
        <u/>
        <sz val="16"/>
        <color rgb="FF808080"/>
        <rFont val="TH Niramit AS"/>
      </rPr>
      <t>Lec.พืชผัก</t>
    </r>
  </si>
  <si>
    <r>
      <t>WE</t>
    </r>
    <r>
      <rPr>
        <sz val="16"/>
        <color rgb="FF808080"/>
        <rFont val="TH Niramit AS"/>
      </rPr>
      <t>18:00-21:00 </t>
    </r>
    <r>
      <rPr>
        <u/>
        <sz val="16"/>
        <color rgb="FF808080"/>
        <rFont val="TH Niramit AS"/>
      </rPr>
      <t>สาขาพืชผัก</t>
    </r>
  </si>
  <si>
    <r>
      <t>SA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สาขาไม้ผล</t>
    </r>
  </si>
  <si>
    <r>
      <t>TU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บรรยายไม้ผล</t>
    </r>
  </si>
  <si>
    <r>
      <t>FR</t>
    </r>
    <r>
      <rPr>
        <sz val="16"/>
        <color rgb="FF808080"/>
        <rFont val="TH Niramit AS"/>
      </rPr>
      <t>17:00-20:00 </t>
    </r>
    <r>
      <rPr>
        <u/>
        <sz val="16"/>
        <color rgb="FF808080"/>
        <rFont val="TH Niramit AS"/>
      </rPr>
      <t>บรรยายไม้ผล</t>
    </r>
  </si>
  <si>
    <r>
      <t>TH</t>
    </r>
    <r>
      <rPr>
        <sz val="16"/>
        <color rgb="FF808080"/>
        <rFont val="TH Niramit AS"/>
      </rPr>
      <t>12:00-15:00 </t>
    </r>
    <r>
      <rPr>
        <u/>
        <sz val="16"/>
        <color rgb="FF808080"/>
        <rFont val="TH Niramit AS"/>
      </rPr>
      <t>Lab.ไม้ผล</t>
    </r>
  </si>
  <si>
    <r>
      <t>TH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Lec.ไม้ผล</t>
    </r>
  </si>
  <si>
    <r>
      <t>FR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สาขาไม้ผล</t>
    </r>
  </si>
  <si>
    <r>
      <t>FR</t>
    </r>
    <r>
      <rPr>
        <sz val="16"/>
        <color rgb="FF808080"/>
        <rFont val="TH Niramit AS"/>
      </rPr>
      <t>17:00-20:00 </t>
    </r>
    <r>
      <rPr>
        <u/>
        <sz val="16"/>
        <color rgb="FF808080"/>
        <rFont val="TH Niramit AS"/>
      </rPr>
      <t>สาขาพืชผัก</t>
    </r>
  </si>
  <si>
    <r>
      <t>TH</t>
    </r>
    <r>
      <rPr>
        <sz val="16"/>
        <color rgb="FF808080"/>
        <rFont val="TH Niramit AS"/>
      </rPr>
      <t>17:00-19:00 </t>
    </r>
    <r>
      <rPr>
        <u/>
        <sz val="16"/>
        <color rgb="FF808080"/>
        <rFont val="TH Niramit AS"/>
      </rPr>
      <t>Lec.พืชผัก</t>
    </r>
  </si>
  <si>
    <r>
      <t>TU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Lab.ไม้ผล</t>
    </r>
  </si>
  <si>
    <r>
      <t>TU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Lab.ไม้ผล</t>
    </r>
  </si>
  <si>
    <r>
      <t>WE</t>
    </r>
    <r>
      <rPr>
        <sz val="16"/>
        <color rgb="FF808080"/>
        <rFont val="TH Niramit AS"/>
      </rPr>
      <t>11:00-14:00 </t>
    </r>
    <r>
      <rPr>
        <u/>
        <sz val="16"/>
        <color rgb="FF808080"/>
        <rFont val="TH Niramit AS"/>
      </rPr>
      <t>Lab.ไม้ผล</t>
    </r>
  </si>
  <si>
    <r>
      <t>TU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Lec.ไม้ผล</t>
    </r>
  </si>
  <si>
    <r>
      <t>FR</t>
    </r>
    <r>
      <rPr>
        <sz val="16"/>
        <color rgb="FF808080"/>
        <rFont val="TH Niramit AS"/>
      </rPr>
      <t>08:00-11:00 </t>
    </r>
    <r>
      <rPr>
        <u/>
        <sz val="16"/>
        <color rgb="FF808080"/>
        <rFont val="TH Niramit AS"/>
      </rPr>
      <t>Lab.ไม้ผล</t>
    </r>
  </si>
  <si>
    <r>
      <t>SU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บรรยายไม้ผล</t>
    </r>
  </si>
  <si>
    <r>
      <t>TU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บรรยายไม้ผล</t>
    </r>
  </si>
  <si>
    <r>
      <t>SU</t>
    </r>
    <r>
      <rPr>
        <sz val="16"/>
        <color rgb="FF808080"/>
        <rFont val="TH Niramit AS"/>
      </rPr>
      <t>15:00-18:00 </t>
    </r>
    <r>
      <rPr>
        <u/>
        <sz val="16"/>
        <color rgb="FF808080"/>
        <rFont val="TH Niramit AS"/>
      </rPr>
      <t>Lab.ไม้ผล</t>
    </r>
  </si>
  <si>
    <r>
      <t>SU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Lec.ไม้ผล</t>
    </r>
  </si>
  <si>
    <r>
      <t>TH</t>
    </r>
    <r>
      <rPr>
        <sz val="16"/>
        <color rgb="FF808080"/>
        <rFont val="TH Niramit AS"/>
      </rPr>
      <t>19:00-22:00 </t>
    </r>
    <r>
      <rPr>
        <u/>
        <sz val="16"/>
        <color rgb="FF808080"/>
        <rFont val="TH Niramit AS"/>
      </rPr>
      <t>Lab.ไม้ผล</t>
    </r>
  </si>
  <si>
    <r>
      <t>TH</t>
    </r>
    <r>
      <rPr>
        <sz val="16"/>
        <color rgb="FF808080"/>
        <rFont val="TH Niramit AS"/>
      </rPr>
      <t>17:00-19:00 </t>
    </r>
    <r>
      <rPr>
        <u/>
        <sz val="16"/>
        <color rgb="FF808080"/>
        <rFont val="TH Niramit AS"/>
      </rPr>
      <t>Lec.ไม้ผล</t>
    </r>
  </si>
  <si>
    <r>
      <t>SA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ไม้ผลบ้านโปง</t>
    </r>
  </si>
  <si>
    <r>
      <t>MO</t>
    </r>
    <r>
      <rPr>
        <sz val="16"/>
        <color rgb="FF808080"/>
        <rFont val="TH Niramit AS"/>
      </rPr>
      <t>19:00-22:00 </t>
    </r>
    <r>
      <rPr>
        <u/>
        <sz val="16"/>
        <color rgb="FF808080"/>
        <rFont val="TH Niramit AS"/>
      </rPr>
      <t>Lab.ไม้ผล</t>
    </r>
  </si>
  <si>
    <r>
      <t>MO</t>
    </r>
    <r>
      <rPr>
        <sz val="16"/>
        <color rgb="FF808080"/>
        <rFont val="TH Niramit AS"/>
      </rPr>
      <t>17:00-19:00 </t>
    </r>
    <r>
      <rPr>
        <u/>
        <sz val="16"/>
        <color rgb="FF808080"/>
        <rFont val="TH Niramit AS"/>
      </rPr>
      <t>Lec.ไม้ผล</t>
    </r>
  </si>
  <si>
    <r>
      <t>SU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Lab.ไม้ผล</t>
    </r>
  </si>
  <si>
    <r>
      <t>TU</t>
    </r>
    <r>
      <rPr>
        <sz val="16"/>
        <color rgb="FF808080"/>
        <rFont val="TH Niramit AS"/>
      </rPr>
      <t>18:00-20:00 </t>
    </r>
    <r>
      <rPr>
        <u/>
        <sz val="16"/>
        <color rgb="FF808080"/>
        <rFont val="TH Niramit AS"/>
      </rPr>
      <t>Lec.ไม้ผล</t>
    </r>
  </si>
  <si>
    <r>
      <t>FR</t>
    </r>
    <r>
      <rPr>
        <sz val="16"/>
        <color rgb="FF808080"/>
        <rFont val="TH Niramit AS"/>
      </rPr>
      <t>18:00-20:20 </t>
    </r>
    <r>
      <rPr>
        <u/>
        <sz val="16"/>
        <color rgb="FF808080"/>
        <rFont val="TH Niramit AS"/>
      </rPr>
      <t>Lec.ไม้ผล</t>
    </r>
  </si>
  <si>
    <r>
      <t>MO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เหลืองโคราช</t>
    </r>
  </si>
  <si>
    <r>
      <t>TU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กุหลาบอินทจักร</t>
    </r>
  </si>
  <si>
    <r>
      <t>TU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กุหลาบอินทจักร</t>
    </r>
  </si>
  <si>
    <r>
      <t>MO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เหลืองโคราช</t>
    </r>
  </si>
  <si>
    <r>
      <t>TH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เหลืองโคราช</t>
    </r>
  </si>
  <si>
    <r>
      <t>TU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เอื้องกุหลาบน่าน</t>
    </r>
  </si>
  <si>
    <r>
      <t>TU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เอื้องกุหลาบน่าน</t>
    </r>
  </si>
  <si>
    <r>
      <t>MO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เอื้องกุหลาบน่าน</t>
    </r>
  </si>
  <si>
    <r>
      <t>MO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เอื้องกุหลาบน่าน</t>
    </r>
  </si>
  <si>
    <r>
      <t>TU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เอื้องมัจฉานุ</t>
    </r>
  </si>
  <si>
    <r>
      <t>TU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เอื้องมัจฉานุ</t>
    </r>
  </si>
  <si>
    <r>
      <t>TH</t>
    </r>
    <r>
      <rPr>
        <sz val="16"/>
        <color rgb="FF808080"/>
        <rFont val="TH Niramit AS"/>
      </rPr>
      <t>09:00-11:00 </t>
    </r>
    <r>
      <rPr>
        <u/>
        <sz val="16"/>
        <color rgb="FF808080"/>
        <rFont val="TH Niramit AS"/>
      </rPr>
      <t>เอื้องกุหลาบน่าน</t>
    </r>
  </si>
  <si>
    <r>
      <t>TH</t>
    </r>
    <r>
      <rPr>
        <sz val="16"/>
        <color rgb="FF808080"/>
        <rFont val="TH Niramit AS"/>
      </rPr>
      <t>07:00-09:00 </t>
    </r>
    <r>
      <rPr>
        <u/>
        <sz val="16"/>
        <color rgb="FF808080"/>
        <rFont val="TH Niramit AS"/>
      </rPr>
      <t>เอื้องกุหลาบน่าน</t>
    </r>
  </si>
  <si>
    <r>
      <t>TH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เอื้องกุหลาบน่าน</t>
    </r>
  </si>
  <si>
    <r>
      <t>TH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เอื้องกุหลาบน่าน</t>
    </r>
  </si>
  <si>
    <r>
      <t>FR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เอื้องกุหลาบน่าน</t>
    </r>
  </si>
  <si>
    <r>
      <t>FR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เอื้องกุหลาบน่าน</t>
    </r>
  </si>
  <si>
    <r>
      <t>WE</t>
    </r>
    <r>
      <rPr>
        <sz val="16"/>
        <color rgb="FF808080"/>
        <rFont val="TH Niramit AS"/>
      </rPr>
      <t>12:00-14:00 </t>
    </r>
    <r>
      <rPr>
        <u/>
        <sz val="16"/>
        <color rgb="FF808080"/>
        <rFont val="TH Niramit AS"/>
      </rPr>
      <t>เอื้องมัจฉานุ</t>
    </r>
  </si>
  <si>
    <r>
      <t>TU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เอื้องมัจฉานุ</t>
    </r>
  </si>
  <si>
    <r>
      <t>TH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เอื้องมัจฉานุ</t>
    </r>
  </si>
  <si>
    <r>
      <t>TH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เอื้องมัจฉานุ</t>
    </r>
  </si>
  <si>
    <r>
      <t>FR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กุหลาบอินทจักร</t>
    </r>
  </si>
  <si>
    <r>
      <t>FR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กุหลาบอินทจักร</t>
    </r>
  </si>
  <si>
    <r>
      <t>TH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กุหลาบอินทจักร</t>
    </r>
  </si>
  <si>
    <r>
      <t>FR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เอื้องกุหลาบน่าน</t>
    </r>
  </si>
  <si>
    <r>
      <t>FR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เอื้องกุหลาบน่าน</t>
    </r>
  </si>
  <si>
    <r>
      <t>TH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เหลืองโคราช</t>
    </r>
  </si>
  <si>
    <r>
      <t>TH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เหลืองโคราช</t>
    </r>
  </si>
  <si>
    <r>
      <t>FR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เหลืองโคราช</t>
    </r>
  </si>
  <si>
    <r>
      <t>FR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เหลืองโคราช</t>
    </r>
  </si>
  <si>
    <r>
      <t>SU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เอื้องมัจฉานุ</t>
    </r>
  </si>
  <si>
    <r>
      <t>SU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เอื้องมัจฉานุ</t>
    </r>
  </si>
  <si>
    <r>
      <t>SA</t>
    </r>
    <r>
      <rPr>
        <sz val="16"/>
        <color rgb="FF808080"/>
        <rFont val="TH Niramit AS"/>
      </rPr>
      <t>16:00-18:00 </t>
    </r>
    <r>
      <rPr>
        <u/>
        <sz val="16"/>
        <color rgb="FF808080"/>
        <rFont val="TH Niramit AS"/>
      </rPr>
      <t>กุหลาบอินทจักร</t>
    </r>
  </si>
  <si>
    <r>
      <t>SA</t>
    </r>
    <r>
      <rPr>
        <sz val="16"/>
        <color rgb="FF808080"/>
        <rFont val="TH Niramit AS"/>
      </rPr>
      <t>18:00-20:00 </t>
    </r>
    <r>
      <rPr>
        <u/>
        <sz val="16"/>
        <color rgb="FF808080"/>
        <rFont val="TH Niramit AS"/>
      </rPr>
      <t>กุหลาบอินทจักร</t>
    </r>
  </si>
  <si>
    <r>
      <t>SA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เอื้องมัจฉานุ</t>
    </r>
  </si>
  <si>
    <r>
      <t>SA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เอื้องมัจฉานุ</t>
    </r>
  </si>
  <si>
    <r>
      <t>SA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เหลืองโคราช</t>
    </r>
  </si>
  <si>
    <r>
      <t>SA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เหลืองโคราช</t>
    </r>
  </si>
  <si>
    <r>
      <t>TH</t>
    </r>
    <r>
      <rPr>
        <sz val="16"/>
        <color rgb="FF808080"/>
        <rFont val="TH Niramit AS"/>
      </rPr>
      <t>09:00-12:00 </t>
    </r>
    <r>
      <rPr>
        <u/>
        <sz val="16"/>
        <color rgb="FF808080"/>
        <rFont val="TH Niramit AS"/>
      </rPr>
      <t>สร้อยระย้า</t>
    </r>
  </si>
  <si>
    <r>
      <t>TH</t>
    </r>
    <r>
      <rPr>
        <sz val="16"/>
        <color rgb="FF808080"/>
        <rFont val="TH Niramit AS"/>
      </rPr>
      <t>07:00-09:00 </t>
    </r>
    <r>
      <rPr>
        <u/>
        <sz val="16"/>
        <color rgb="FF808080"/>
        <rFont val="TH Niramit AS"/>
      </rPr>
      <t>สร้อยระย้า</t>
    </r>
  </si>
  <si>
    <r>
      <t>TU</t>
    </r>
    <r>
      <rPr>
        <sz val="16"/>
        <color rgb="FF808080"/>
        <rFont val="TH Niramit AS"/>
      </rPr>
      <t>13:00-16:00 </t>
    </r>
    <r>
      <rPr>
        <u/>
        <sz val="16"/>
        <color rgb="FF808080"/>
        <rFont val="TH Niramit AS"/>
      </rPr>
      <t>สร้อยระย้า</t>
    </r>
  </si>
  <si>
    <r>
      <t>FR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สร้อยระย้า</t>
    </r>
  </si>
  <si>
    <r>
      <t>SA</t>
    </r>
    <r>
      <rPr>
        <sz val="16"/>
        <color rgb="FF808080"/>
        <rFont val="TH Niramit AS"/>
      </rPr>
      <t>18:00-21:00 </t>
    </r>
    <r>
      <rPr>
        <u/>
        <sz val="16"/>
        <color rgb="FF808080"/>
        <rFont val="TH Niramit AS"/>
      </rPr>
      <t>สร้อยระย้า</t>
    </r>
  </si>
  <si>
    <r>
      <t>SA</t>
    </r>
    <r>
      <rPr>
        <sz val="16"/>
        <color rgb="FF808080"/>
        <rFont val="TH Niramit AS"/>
      </rPr>
      <t>06:00-09:00 </t>
    </r>
    <r>
      <rPr>
        <u/>
        <sz val="16"/>
        <color rgb="FF808080"/>
        <rFont val="TH Niramit AS"/>
      </rPr>
      <t>สร้อยระย้า</t>
    </r>
  </si>
  <si>
    <r>
      <t>SU</t>
    </r>
    <r>
      <rPr>
        <sz val="16"/>
        <color rgb="FF808080"/>
        <rFont val="TH Niramit AS"/>
      </rPr>
      <t>07:00-09:00 </t>
    </r>
    <r>
      <rPr>
        <u/>
        <sz val="16"/>
        <color rgb="FF808080"/>
        <rFont val="TH Niramit AS"/>
      </rPr>
      <t>สร้อยระย้า</t>
    </r>
  </si>
  <si>
    <r>
      <t>SU</t>
    </r>
    <r>
      <rPr>
        <sz val="16"/>
        <color rgb="FF808080"/>
        <rFont val="TH Niramit AS"/>
      </rPr>
      <t>16:00-18:00 </t>
    </r>
    <r>
      <rPr>
        <u/>
        <sz val="16"/>
        <color rgb="FF808080"/>
        <rFont val="TH Niramit AS"/>
      </rPr>
      <t>สร้อยระย้า</t>
    </r>
  </si>
  <si>
    <r>
      <t>SU</t>
    </r>
    <r>
      <rPr>
        <sz val="16"/>
        <color rgb="FF808080"/>
        <rFont val="TH Niramit AS"/>
      </rPr>
      <t>18:00-20:00 </t>
    </r>
    <r>
      <rPr>
        <u/>
        <sz val="16"/>
        <color rgb="FF808080"/>
        <rFont val="TH Niramit AS"/>
      </rPr>
      <t>สร้อยระย้า</t>
    </r>
  </si>
  <si>
    <r>
      <t>MO</t>
    </r>
    <r>
      <rPr>
        <sz val="16"/>
        <color rgb="FF808080"/>
        <rFont val="TH Niramit AS"/>
      </rPr>
      <t>08:00-12:00 </t>
    </r>
    <r>
      <rPr>
        <u/>
        <sz val="16"/>
        <color rgb="FF808080"/>
        <rFont val="TH Niramit AS"/>
      </rPr>
      <t>สกาวอินทร์</t>
    </r>
  </si>
  <si>
    <r>
      <t>FR</t>
    </r>
    <r>
      <rPr>
        <sz val="16"/>
        <color rgb="FF808080"/>
        <rFont val="TH Niramit AS"/>
      </rPr>
      <t>08:00-12:00 </t>
    </r>
    <r>
      <rPr>
        <u/>
        <sz val="16"/>
        <color rgb="FF808080"/>
        <rFont val="TH Niramit AS"/>
      </rPr>
      <t>สกาวอินทร์</t>
    </r>
  </si>
  <si>
    <r>
      <t>FR</t>
    </r>
    <r>
      <rPr>
        <sz val="16"/>
        <color rgb="FF808080"/>
        <rFont val="TH Niramit AS"/>
      </rPr>
      <t>13:00-17:00 </t>
    </r>
    <r>
      <rPr>
        <u/>
        <sz val="16"/>
        <color rgb="FF808080"/>
        <rFont val="TH Niramit AS"/>
      </rPr>
      <t>สกาวอินทร์</t>
    </r>
  </si>
  <si>
    <r>
      <t>MO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สกาวอินทร์</t>
    </r>
  </si>
  <si>
    <r>
      <t>WE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สกาวอินทร์</t>
    </r>
  </si>
  <si>
    <r>
      <t>TU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ไอยเรศ</t>
    </r>
  </si>
  <si>
    <r>
      <t>TU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ไอยเรศ</t>
    </r>
  </si>
  <si>
    <r>
      <t>TU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ไอยเรศ</t>
    </r>
  </si>
  <si>
    <r>
      <t>TU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ไอยเรศ</t>
    </r>
  </si>
  <si>
    <r>
      <t>TH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ไอยเรศ</t>
    </r>
  </si>
  <si>
    <r>
      <t>TH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ไอยเรศ</t>
    </r>
  </si>
  <si>
    <r>
      <t>MO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ไอยเรศ</t>
    </r>
  </si>
  <si>
    <r>
      <t>MO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ไอยเรศ</t>
    </r>
  </si>
  <si>
    <r>
      <t>SA</t>
    </r>
    <r>
      <rPr>
        <sz val="16"/>
        <color rgb="FF808080"/>
        <rFont val="TH Niramit AS"/>
      </rPr>
      <t>17:00-19:00 </t>
    </r>
    <r>
      <rPr>
        <u/>
        <sz val="16"/>
        <color rgb="FF808080"/>
        <rFont val="TH Niramit AS"/>
      </rPr>
      <t>พญาฉัททัณฑ์</t>
    </r>
  </si>
  <si>
    <r>
      <t>SA</t>
    </r>
    <r>
      <rPr>
        <sz val="16"/>
        <color rgb="FF808080"/>
        <rFont val="TH Niramit AS"/>
      </rPr>
      <t>19:00-21:00 </t>
    </r>
    <r>
      <rPr>
        <u/>
        <sz val="16"/>
        <color rgb="FF808080"/>
        <rFont val="TH Niramit AS"/>
      </rPr>
      <t>พญาฉัททัณฑ์</t>
    </r>
  </si>
  <si>
    <r>
      <t>SU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พญาฉัททัณฑ์</t>
    </r>
  </si>
  <si>
    <r>
      <t>SU</t>
    </r>
    <r>
      <rPr>
        <sz val="16"/>
        <color rgb="FF808080"/>
        <rFont val="TH Niramit AS"/>
      </rPr>
      <t>17:00-19:00 </t>
    </r>
    <r>
      <rPr>
        <u/>
        <sz val="16"/>
        <color rgb="FF808080"/>
        <rFont val="TH Niramit AS"/>
      </rPr>
      <t>พญาฉัททัณฑ์</t>
    </r>
  </si>
  <si>
    <r>
      <t>SU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พญาฉัททัณฑ์</t>
    </r>
  </si>
  <si>
    <r>
      <t>SU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พญาฉัททัณฑ์</t>
    </r>
  </si>
  <si>
    <r>
      <t>SA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ไอยเรศ</t>
    </r>
  </si>
  <si>
    <r>
      <t>SA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ไอยเรศ</t>
    </r>
  </si>
  <si>
    <r>
      <t>SU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ไอยเรศ</t>
    </r>
  </si>
  <si>
    <r>
      <t>SU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ไอยเรศ</t>
    </r>
  </si>
  <si>
    <r>
      <t>SA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พญาฉัททัณฑ์</t>
    </r>
  </si>
  <si>
    <r>
      <t>SA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พญาฉัททัณฑ์</t>
    </r>
  </si>
  <si>
    <r>
      <t>SA</t>
    </r>
    <r>
      <rPr>
        <sz val="16"/>
        <color rgb="FF808080"/>
        <rFont val="TH Niramit AS"/>
      </rPr>
      <t>17:00-19:00 </t>
    </r>
    <r>
      <rPr>
        <u/>
        <sz val="16"/>
        <color rgb="FF808080"/>
        <rFont val="TH Niramit AS"/>
      </rPr>
      <t>ไอยเรศ</t>
    </r>
  </si>
  <si>
    <r>
      <t>SA</t>
    </r>
    <r>
      <rPr>
        <sz val="16"/>
        <color rgb="FF808080"/>
        <rFont val="TH Niramit AS"/>
      </rPr>
      <t>19:00-21:00 </t>
    </r>
    <r>
      <rPr>
        <u/>
        <sz val="16"/>
        <color rgb="FF808080"/>
        <rFont val="TH Niramit AS"/>
      </rPr>
      <t>ไอยเรศ</t>
    </r>
  </si>
  <si>
    <r>
      <t>SA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ไอยเรศ</t>
    </r>
  </si>
  <si>
    <r>
      <t>SA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ไอยเรศ</t>
    </r>
  </si>
  <si>
    <r>
      <t>SU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ไอยเรศ</t>
    </r>
  </si>
  <si>
    <r>
      <t>SU</t>
    </r>
    <r>
      <rPr>
        <sz val="16"/>
        <color rgb="FF808080"/>
        <rFont val="TH Niramit AS"/>
      </rPr>
      <t>17:00-19:00 </t>
    </r>
    <r>
      <rPr>
        <u/>
        <sz val="16"/>
        <color rgb="FF808080"/>
        <rFont val="TH Niramit AS"/>
      </rPr>
      <t>ไอยเรศ</t>
    </r>
  </si>
  <si>
    <r>
      <t>SU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พญาฉัททัณฑ์</t>
    </r>
  </si>
  <si>
    <r>
      <t>SU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ไอยเรศ</t>
    </r>
  </si>
  <si>
    <r>
      <t>FR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ไอยเรศ</t>
    </r>
  </si>
  <si>
    <r>
      <t>FR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ไอยเรศ</t>
    </r>
  </si>
  <si>
    <r>
      <t>TH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ไอยเรศ</t>
    </r>
  </si>
  <si>
    <r>
      <t>TH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ไอยเรศ</t>
    </r>
  </si>
  <si>
    <r>
      <t>TU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พญาฉัททัณฑ์</t>
    </r>
  </si>
  <si>
    <r>
      <t>TU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พญาฉัททัณฑ์</t>
    </r>
  </si>
  <si>
    <r>
      <t>FR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ไอยเรศ</t>
    </r>
  </si>
  <si>
    <r>
      <t>TH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พญาฉัททัณฑ์</t>
    </r>
  </si>
  <si>
    <r>
      <t>FR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ไอยเรศ</t>
    </r>
  </si>
  <si>
    <r>
      <t>TU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พญาฉัททัณฑ์</t>
    </r>
  </si>
  <si>
    <r>
      <t>TH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พญาฉัททัณฑ์</t>
    </r>
  </si>
  <si>
    <r>
      <t>SA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พญาฉัททัณฑ์</t>
    </r>
  </si>
  <si>
    <r>
      <t>SA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พญาฉัททัณฑ์</t>
    </r>
  </si>
  <si>
    <r>
      <t>SA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เอื้องเสือแผ้วน้</t>
    </r>
  </si>
  <si>
    <r>
      <t>SU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เอื้องเสือแผ้วน้</t>
    </r>
  </si>
  <si>
    <r>
      <t>SU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เอื้องเสือแผ้วน้</t>
    </r>
  </si>
  <si>
    <r>
      <t>FR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เอื้องเสือแผ้วน้</t>
    </r>
  </si>
  <si>
    <r>
      <t>FR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เอื้องเสือแผ้วน้</t>
    </r>
  </si>
  <si>
    <r>
      <t>MO</t>
    </r>
    <r>
      <rPr>
        <sz val="16"/>
        <color rgb="FFFFCCCC"/>
        <rFont val="TH Niramit AS"/>
      </rPr>
      <t>13:00-15:00 </t>
    </r>
    <r>
      <rPr>
        <u/>
        <sz val="16"/>
        <color rgb="FFFFCCCC"/>
        <rFont val="TH Niramit AS"/>
      </rPr>
      <t>ไอยเรศ</t>
    </r>
  </si>
  <si>
    <r>
      <t>MO</t>
    </r>
    <r>
      <rPr>
        <sz val="16"/>
        <color rgb="FFFFCCCC"/>
        <rFont val="TH Niramit AS"/>
      </rPr>
      <t>15:00-17:00 </t>
    </r>
    <r>
      <rPr>
        <u/>
        <sz val="16"/>
        <color rgb="FFFFCCCC"/>
        <rFont val="TH Niramit AS"/>
      </rPr>
      <t>ไอยเรศ</t>
    </r>
  </si>
  <si>
    <r>
      <t>FR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เอื้องเสือแผ้วน้</t>
    </r>
  </si>
  <si>
    <r>
      <t>MO</t>
    </r>
    <r>
      <rPr>
        <sz val="16"/>
        <color rgb="FFFFCCCC"/>
        <rFont val="TH Niramit AS"/>
      </rPr>
      <t>08:00-10:00 </t>
    </r>
    <r>
      <rPr>
        <u/>
        <sz val="16"/>
        <color rgb="FFFFCCCC"/>
        <rFont val="TH Niramit AS"/>
      </rPr>
      <t>ไอยเรศ</t>
    </r>
  </si>
  <si>
    <r>
      <t>TH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พญาฉัททัณฑ์</t>
    </r>
  </si>
  <si>
    <r>
      <t>SA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เอื้องเสือแผ้วน้</t>
    </r>
  </si>
  <si>
    <r>
      <t>SA</t>
    </r>
    <r>
      <rPr>
        <sz val="16"/>
        <color rgb="FF808080"/>
        <rFont val="TH Niramit AS"/>
      </rPr>
      <t>17:00-19:00 </t>
    </r>
    <r>
      <rPr>
        <u/>
        <sz val="16"/>
        <color rgb="FF808080"/>
        <rFont val="TH Niramit AS"/>
      </rPr>
      <t>เอื้องเสือแผ้วน้</t>
    </r>
  </si>
  <si>
    <r>
      <t>SU</t>
    </r>
    <r>
      <rPr>
        <sz val="16"/>
        <color rgb="FF808080"/>
        <rFont val="TH Niramit AS"/>
      </rPr>
      <t>15:00-17:00 </t>
    </r>
    <r>
      <rPr>
        <u/>
        <sz val="16"/>
        <color rgb="FF808080"/>
        <rFont val="TH Niramit AS"/>
      </rPr>
      <t>เอื้องเสือแผ้วน้</t>
    </r>
  </si>
  <si>
    <r>
      <t>SU</t>
    </r>
    <r>
      <rPr>
        <sz val="16"/>
        <color rgb="FF808080"/>
        <rFont val="TH Niramit AS"/>
      </rPr>
      <t>17:00-19:00 </t>
    </r>
    <r>
      <rPr>
        <u/>
        <sz val="16"/>
        <color rgb="FF808080"/>
        <rFont val="TH Niramit AS"/>
      </rPr>
      <t>เอื้องเสือแผ้วน้</t>
    </r>
  </si>
  <si>
    <r>
      <t>SA</t>
    </r>
    <r>
      <rPr>
        <sz val="16"/>
        <color rgb="FF808080"/>
        <rFont val="TH Niramit AS"/>
      </rPr>
      <t>08:00-10:00 </t>
    </r>
    <r>
      <rPr>
        <u/>
        <sz val="16"/>
        <color rgb="FF808080"/>
        <rFont val="TH Niramit AS"/>
      </rPr>
      <t>เอื้องเสือแผ้วน้</t>
    </r>
  </si>
  <si>
    <r>
      <t>SA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เอื้องเสือแผ้วน้</t>
    </r>
  </si>
  <si>
    <r>
      <t>SU</t>
    </r>
    <r>
      <rPr>
        <sz val="16"/>
        <color rgb="FF808080"/>
        <rFont val="TH Niramit AS"/>
      </rPr>
      <t>13:00-15:00 </t>
    </r>
    <r>
      <rPr>
        <u/>
        <sz val="16"/>
        <color rgb="FF808080"/>
        <rFont val="TH Niramit AS"/>
      </rPr>
      <t>เอื้องเสือแผ้วน้</t>
    </r>
  </si>
  <si>
    <r>
      <t>TU</t>
    </r>
    <r>
      <rPr>
        <sz val="16"/>
        <color rgb="FFFFCCCC"/>
        <rFont val="TH Niramit AS"/>
      </rPr>
      <t>08:00-10:00 </t>
    </r>
    <r>
      <rPr>
        <u/>
        <sz val="16"/>
        <color rgb="FFFFCCCC"/>
        <rFont val="TH Niramit AS"/>
      </rPr>
      <t>L เนื้อเยื่อ</t>
    </r>
  </si>
  <si>
    <r>
      <t>TU</t>
    </r>
    <r>
      <rPr>
        <sz val="16"/>
        <color rgb="FFFFCCCC"/>
        <rFont val="TH Niramit AS"/>
      </rPr>
      <t>10:00-12:00 </t>
    </r>
    <r>
      <rPr>
        <u/>
        <sz val="16"/>
        <color rgb="FFFFCCCC"/>
        <rFont val="TH Niramit AS"/>
      </rPr>
      <t>L เนื้อเยื่อ</t>
    </r>
  </si>
  <si>
    <r>
      <t>TU</t>
    </r>
    <r>
      <rPr>
        <sz val="16"/>
        <color rgb="FFFFCCCC"/>
        <rFont val="TH Niramit AS"/>
      </rPr>
      <t>12:00-14:00 </t>
    </r>
    <r>
      <rPr>
        <u/>
        <sz val="16"/>
        <color rgb="FFFFCCCC"/>
        <rFont val="TH Niramit AS"/>
      </rPr>
      <t>L เนื้อเยื่อ</t>
    </r>
  </si>
  <si>
    <r>
      <t>TU</t>
    </r>
    <r>
      <rPr>
        <sz val="16"/>
        <color rgb="FFFFCCCC"/>
        <rFont val="TH Niramit AS"/>
      </rPr>
      <t>14:00-16:00 </t>
    </r>
    <r>
      <rPr>
        <u/>
        <sz val="16"/>
        <color rgb="FFFFCCCC"/>
        <rFont val="TH Niramit AS"/>
      </rPr>
      <t>L เนื้อเยื่อ</t>
    </r>
  </si>
  <si>
    <r>
      <t>TU</t>
    </r>
    <r>
      <rPr>
        <sz val="16"/>
        <color rgb="FF808080"/>
        <rFont val="TH Niramit AS"/>
      </rPr>
      <t>16:00-18:00 </t>
    </r>
    <r>
      <rPr>
        <u/>
        <sz val="16"/>
        <color rgb="FF808080"/>
        <rFont val="TH Niramit AS"/>
      </rPr>
      <t>L เนื้อเยื่อ</t>
    </r>
  </si>
  <si>
    <r>
      <t>TU</t>
    </r>
    <r>
      <rPr>
        <sz val="16"/>
        <color rgb="FFFFCCCC"/>
        <rFont val="TH Niramit AS"/>
      </rPr>
      <t>18:00-20:00 </t>
    </r>
    <r>
      <rPr>
        <u/>
        <sz val="16"/>
        <color rgb="FFFFCCCC"/>
        <rFont val="TH Niramit AS"/>
      </rPr>
      <t>L เนื้อเยื่อ</t>
    </r>
  </si>
  <si>
    <r>
      <t>WE</t>
    </r>
    <r>
      <rPr>
        <sz val="16"/>
        <color rgb="FFFFCCCC"/>
        <rFont val="TH Niramit AS"/>
      </rPr>
      <t>08:00-10:00 </t>
    </r>
    <r>
      <rPr>
        <u/>
        <sz val="16"/>
        <color rgb="FFFFCCCC"/>
        <rFont val="TH Niramit AS"/>
      </rPr>
      <t>L เนื้อเยื่อ</t>
    </r>
  </si>
  <si>
    <r>
      <t>WE</t>
    </r>
    <r>
      <rPr>
        <sz val="16"/>
        <color rgb="FF808080"/>
        <rFont val="TH Niramit AS"/>
      </rPr>
      <t>10:00-12:00 </t>
    </r>
    <r>
      <rPr>
        <u/>
        <sz val="16"/>
        <color rgb="FF808080"/>
        <rFont val="TH Niramit AS"/>
      </rPr>
      <t>L เนื้อเยื่อ</t>
    </r>
  </si>
  <si>
    <r>
      <t>WE</t>
    </r>
    <r>
      <rPr>
        <sz val="16"/>
        <color rgb="FFFFCCCC"/>
        <rFont val="TH Niramit AS"/>
      </rPr>
      <t>12:00-14:00 </t>
    </r>
    <r>
      <rPr>
        <u/>
        <sz val="16"/>
        <color rgb="FFFFCCCC"/>
        <rFont val="TH Niramit AS"/>
      </rPr>
      <t>L เนื้อเยื่อ</t>
    </r>
  </si>
  <si>
    <r>
      <t>TH</t>
    </r>
    <r>
      <rPr>
        <sz val="16"/>
        <color rgb="FFFFCCCC"/>
        <rFont val="TH Niramit AS"/>
      </rPr>
      <t>08:00-10:00 </t>
    </r>
    <r>
      <rPr>
        <u/>
        <sz val="16"/>
        <color rgb="FFFFCCCC"/>
        <rFont val="TH Niramit AS"/>
      </rPr>
      <t>L เนื้อเยื่อ</t>
    </r>
  </si>
  <si>
    <r>
      <t>TH</t>
    </r>
    <r>
      <rPr>
        <sz val="16"/>
        <color rgb="FFFFCCCC"/>
        <rFont val="TH Niramit AS"/>
      </rPr>
      <t>10:00-12:00 </t>
    </r>
    <r>
      <rPr>
        <u/>
        <sz val="16"/>
        <color rgb="FFFFCCCC"/>
        <rFont val="TH Niramit AS"/>
      </rPr>
      <t>L เนื้อเยื่อ</t>
    </r>
  </si>
  <si>
    <r>
      <t>TH</t>
    </r>
    <r>
      <rPr>
        <sz val="16"/>
        <color rgb="FF808080"/>
        <rFont val="TH Niramit AS"/>
      </rPr>
      <t>12:00-14:00 </t>
    </r>
    <r>
      <rPr>
        <u/>
        <sz val="16"/>
        <color rgb="FF808080"/>
        <rFont val="TH Niramit AS"/>
      </rPr>
      <t>L เนื้อเยื่อ</t>
    </r>
  </si>
  <si>
    <r>
      <t>TH</t>
    </r>
    <r>
      <rPr>
        <sz val="16"/>
        <color rgb="FF808080"/>
        <rFont val="TH Niramit AS"/>
      </rPr>
      <t>14:00-16:00 </t>
    </r>
    <r>
      <rPr>
        <u/>
        <sz val="16"/>
        <color rgb="FF808080"/>
        <rFont val="TH Niramit AS"/>
      </rPr>
      <t>L เนื้อเยื่อ</t>
    </r>
  </si>
  <si>
    <r>
      <t>TH</t>
    </r>
    <r>
      <rPr>
        <sz val="16"/>
        <color rgb="FFFFCCCC"/>
        <rFont val="TH Niramit AS"/>
      </rPr>
      <t>16:00-18:00 </t>
    </r>
    <r>
      <rPr>
        <u/>
        <sz val="16"/>
        <color rgb="FFFFCCCC"/>
        <rFont val="TH Niramit AS"/>
      </rPr>
      <t>L เนื้อเยื่อ</t>
    </r>
  </si>
  <si>
    <r>
      <t>FR</t>
    </r>
    <r>
      <rPr>
        <sz val="16"/>
        <color rgb="FFFFCCCC"/>
        <rFont val="TH Niramit AS"/>
      </rPr>
      <t>18:00-20:00 </t>
    </r>
    <r>
      <rPr>
        <u/>
        <sz val="16"/>
        <color rgb="FFFFCCCC"/>
        <rFont val="TH Niramit AS"/>
      </rPr>
      <t>L เนื้อเยื่อ</t>
    </r>
  </si>
  <si>
    <r>
      <t>FR</t>
    </r>
    <r>
      <rPr>
        <sz val="16"/>
        <color rgb="FFFFCCCC"/>
        <rFont val="TH Niramit AS"/>
      </rPr>
      <t>08:00-10:00 </t>
    </r>
    <r>
      <rPr>
        <u/>
        <sz val="16"/>
        <color rgb="FFFFCCCC"/>
        <rFont val="TH Niramit AS"/>
      </rPr>
      <t>L เนื้อเยื่อ</t>
    </r>
  </si>
  <si>
    <r>
      <t>FR</t>
    </r>
    <r>
      <rPr>
        <sz val="16"/>
        <color rgb="FFFFCCCC"/>
        <rFont val="TH Niramit AS"/>
      </rPr>
      <t>10:00-12:00 </t>
    </r>
    <r>
      <rPr>
        <u/>
        <sz val="16"/>
        <color rgb="FFFFCCCC"/>
        <rFont val="TH Niramit AS"/>
      </rPr>
      <t>L เนื้อเยื่อ</t>
    </r>
  </si>
  <si>
    <r>
      <t>FR</t>
    </r>
    <r>
      <rPr>
        <sz val="16"/>
        <color rgb="FF808080"/>
        <rFont val="TH Niramit AS"/>
      </rPr>
      <t>12:00-14:00 </t>
    </r>
    <r>
      <rPr>
        <u/>
        <sz val="16"/>
        <color rgb="FF808080"/>
        <rFont val="TH Niramit AS"/>
      </rPr>
      <t>L เนื้อเยื่อ</t>
    </r>
  </si>
  <si>
    <r>
      <t>FR</t>
    </r>
    <r>
      <rPr>
        <sz val="16"/>
        <color rgb="FFFFCCCC"/>
        <rFont val="TH Niramit AS"/>
      </rPr>
      <t>14:00-16:00 </t>
    </r>
    <r>
      <rPr>
        <u/>
        <sz val="16"/>
        <color rgb="FFFFCCCC"/>
        <rFont val="TH Niramit AS"/>
      </rPr>
      <t>L เนื้อเยื่อ</t>
    </r>
  </si>
  <si>
    <r>
      <t>FR</t>
    </r>
    <r>
      <rPr>
        <sz val="16"/>
        <color rgb="FFFFCCCC"/>
        <rFont val="TH Niramit AS"/>
      </rPr>
      <t>16:00-18:00 </t>
    </r>
    <r>
      <rPr>
        <u/>
        <sz val="16"/>
        <color rgb="FFFFCCCC"/>
        <rFont val="TH Niramit AS"/>
      </rPr>
      <t>L เนื้อเยื่อ</t>
    </r>
  </si>
  <si>
    <r>
      <t>FR</t>
    </r>
    <r>
      <rPr>
        <sz val="16"/>
        <color rgb="FFFFCCCC"/>
        <rFont val="TH Niramit AS"/>
      </rPr>
      <t>20:00-22:00 </t>
    </r>
    <r>
      <rPr>
        <u/>
        <sz val="16"/>
        <color rgb="FFFFCCCC"/>
        <rFont val="TH Niramit AS"/>
      </rPr>
      <t>L เนื้อเยื่อ</t>
    </r>
  </si>
  <si>
    <r>
      <t>MO</t>
    </r>
    <r>
      <rPr>
        <sz val="16"/>
        <color rgb="FFFFCCCC"/>
        <rFont val="TH Niramit AS"/>
      </rPr>
      <t>08:00-10:00 </t>
    </r>
    <r>
      <rPr>
        <u/>
        <sz val="16"/>
        <color rgb="FFFFCCCC"/>
        <rFont val="TH Niramit AS"/>
      </rPr>
      <t>L เนื้อเยื่อ</t>
    </r>
  </si>
  <si>
    <r>
      <t>MO</t>
    </r>
    <r>
      <rPr>
        <sz val="16"/>
        <color rgb="FFFFCCCC"/>
        <rFont val="TH Niramit AS"/>
      </rPr>
      <t>10:00-12:00 </t>
    </r>
    <r>
      <rPr>
        <u/>
        <sz val="16"/>
        <color rgb="FFFFCCCC"/>
        <rFont val="TH Niramit AS"/>
      </rPr>
      <t>L เนื้อเยื่อ</t>
    </r>
  </si>
  <si>
    <r>
      <t>MO</t>
    </r>
    <r>
      <rPr>
        <sz val="16"/>
        <color rgb="FF808080"/>
        <rFont val="TH Niramit AS"/>
      </rPr>
      <t>12:00-14:00 </t>
    </r>
    <r>
      <rPr>
        <u/>
        <sz val="16"/>
        <color rgb="FF808080"/>
        <rFont val="TH Niramit AS"/>
      </rPr>
      <t>L เนื้อเยื่อ</t>
    </r>
  </si>
  <si>
    <r>
      <t>MO</t>
    </r>
    <r>
      <rPr>
        <sz val="16"/>
        <color rgb="FFFFCCCC"/>
        <rFont val="TH Niramit AS"/>
      </rPr>
      <t>14:00-16:00 </t>
    </r>
    <r>
      <rPr>
        <u/>
        <sz val="16"/>
        <color rgb="FFFFCCCC"/>
        <rFont val="TH Niramit AS"/>
      </rPr>
      <t>L เนื้อเยื่อ</t>
    </r>
  </si>
  <si>
    <r>
      <t>MO</t>
    </r>
    <r>
      <rPr>
        <sz val="16"/>
        <color rgb="FFFFCCCC"/>
        <rFont val="TH Niramit AS"/>
      </rPr>
      <t>16:00-18:00 </t>
    </r>
    <r>
      <rPr>
        <u/>
        <sz val="16"/>
        <color rgb="FFFFCCCC"/>
        <rFont val="TH Niramit AS"/>
      </rPr>
      <t>L เนื้อเยื่อ</t>
    </r>
  </si>
  <si>
    <r>
      <t>MO</t>
    </r>
    <r>
      <rPr>
        <sz val="16"/>
        <color rgb="FFFFCCCC"/>
        <rFont val="TH Niramit AS"/>
      </rPr>
      <t>18:00-20:00 </t>
    </r>
    <r>
      <rPr>
        <u/>
        <sz val="16"/>
        <color rgb="FFFFCCCC"/>
        <rFont val="TH Niramit AS"/>
      </rPr>
      <t>L เนื้อเยื่อ</t>
    </r>
  </si>
  <si>
    <r>
      <t>MO</t>
    </r>
    <r>
      <rPr>
        <sz val="16"/>
        <color rgb="FFFFCCCC"/>
        <rFont val="TH Niramit AS"/>
      </rPr>
      <t>20:00-22:00 </t>
    </r>
    <r>
      <rPr>
        <u/>
        <sz val="16"/>
        <color rgb="FFFFCCCC"/>
        <rFont val="TH Niramit AS"/>
      </rPr>
      <t>L เนื้อเยื่อ</t>
    </r>
  </si>
  <si>
    <t>Regular class</t>
  </si>
  <si>
    <t xml:space="preserve">กำหนดให้อาจารย์ 1 ท่าน มีภาระงานสอนมาตรฐาน  </t>
  </si>
  <si>
    <t>1FTE=4classes</t>
  </si>
  <si>
    <t>ต่อปีการศึกษา</t>
  </si>
  <si>
    <t>independent study</t>
  </si>
  <si>
    <t xml:space="preserve">สำหรับการคำนวณ FTE ตามเกณฑ์ AUN-QA </t>
  </si>
  <si>
    <t xml:space="preserve">รายวิชาในคณะ </t>
  </si>
  <si>
    <t>อาจารย์ในคณะ (อาจารย์ในหลักสูตร)</t>
  </si>
  <si>
    <t>1st semester</t>
  </si>
  <si>
    <t>2nd semester</t>
  </si>
  <si>
    <t>Total class/year</t>
  </si>
  <si>
    <t>FTE</t>
  </si>
  <si>
    <t>Load</t>
  </si>
  <si>
    <t>Academic staff</t>
  </si>
  <si>
    <t>designation</t>
  </si>
  <si>
    <t>Course</t>
  </si>
  <si>
    <t>Code</t>
  </si>
  <si>
    <t>Contribution</t>
  </si>
  <si>
    <t>Total classes</t>
  </si>
  <si>
    <t>Total FTE</t>
  </si>
  <si>
    <t>(FTE รวมของอาจารย์สอน สังกัดในหลักสูตรและคณะ)</t>
  </si>
  <si>
    <t>เฉลี่ย FTE</t>
  </si>
  <si>
    <t>(FTE เฉลี่ยของอาจารย์สอน สังกัดในหลักสูตรและคณะ)</t>
  </si>
  <si>
    <t>อาจารย์ในคณะ (อาจารย์นอกหลักสูตร)</t>
  </si>
  <si>
    <t>FAS</t>
  </si>
  <si>
    <t>(FTE รวมของอาจารย์สอน สังกัดนอกหลักสูตร แต่อยู่ในคณะ)</t>
  </si>
  <si>
    <t>(FTE เฉลี่ยของอาจารย์สอน สังกัดนอกหลักสูตร แต่อยู่ในคณะ)</t>
  </si>
  <si>
    <t xml:space="preserve">รายวิชานอกคณะ (เป็นการคำนวณแบบประมาณการจากรายวิชาที่สอนในหลักสูตรทั้งปีการศึกษา เนื่องจาก ยังไม่มีข้อมูลที่แสดงได้ชัดเจน) </t>
  </si>
  <si>
    <t>อาจารย์นอกคณะ</t>
  </si>
  <si>
    <t>Outside AS</t>
  </si>
  <si>
    <t>Year 1</t>
  </si>
  <si>
    <t>Year 2</t>
  </si>
  <si>
    <t>Year 3</t>
  </si>
  <si>
    <t>semester 1</t>
  </si>
  <si>
    <t>semester 2</t>
  </si>
  <si>
    <t>Semester 2</t>
  </si>
  <si>
    <t>ประมาณการว่า</t>
  </si>
  <si>
    <t>(FTE รวมของอาจารย์สอน สังกัดนอกคณะ)</t>
  </si>
  <si>
    <t xml:space="preserve"> - อาจารย์สอน</t>
  </si>
  <si>
    <t>รายวิชา ต่อปีการศึกษา</t>
  </si>
  <si>
    <t>(FTE เฉลี่ยของอาจารย์สอน สังกัดนอกคณะ)</t>
  </si>
  <si>
    <t xml:space="preserve"> - จำนวนอาจารย์ผู้สอน</t>
  </si>
  <si>
    <t>ท่าน ต่อปีการศึกษา</t>
  </si>
  <si>
    <t>ของอาจารย์สอน ในคณะ</t>
  </si>
  <si>
    <t>ของอาจารย์สอน ทั้งหมดของหลักสูตร (ในคณะ+นอกคณะ)</t>
  </si>
  <si>
    <t>ค่า FTE ของอาจารย์ กลุ่มวิชาเกษตรศาสตร์ ระดับปริญญาตรี ปีการศึกษา 2566</t>
  </si>
  <si>
    <t>-</t>
  </si>
  <si>
    <t>อาจารย์ ดร.กอบลาภ  อารีศรีสม</t>
  </si>
  <si>
    <t>ผู้ช่วยศาสตราจารย์ ดร.ภาวิณี  อารีศรีสม</t>
  </si>
  <si>
    <t>อาจารย์ผู้สอน</t>
  </si>
  <si>
    <t>ดร.นรินทร์  ท้าวแก่นจันทร์</t>
  </si>
  <si>
    <t>บุคลากรร่วมสอน</t>
  </si>
  <si>
    <t>ผู้ช่วยศาสตราจารย์ ดร.ผานิตย์  นาขยัน</t>
  </si>
  <si>
    <t>ผู้ช่วยศาสตราจารย์ ดร.ปรีดา  นาเทเวศน์</t>
  </si>
  <si>
    <t>รองศาสตราจารย์ ดร.สิริวัฒน์  สาครวาสี</t>
  </si>
  <si>
    <t>ผู้ช่วยศาสตราจารย์ ดร.ปิยะ  พละปัญญา</t>
  </si>
  <si>
    <t>นายจักรพงษ์  สุภาวรรณ์</t>
  </si>
  <si>
    <t>ค่า FTE ของอาจารย์ กลุ่มวิชาเกษตรศาสตร์ ระดับปริญญาเอก ปีการศึกษา 2566</t>
  </si>
  <si>
    <t>ค่า FTE ของอาจารย์ กลุ่มวิชาเกษตรศาสตร์ ระดับปริญญาโท ปีการศึกษา 2566</t>
  </si>
  <si>
    <t>ผู้ช่วยศาสตราจารย์ ดร. ผานิตย์  นาขยัน</t>
  </si>
  <si>
    <t>ค่า FTE ของอาจารย์ กลุ่มวิชาส่งเสริม ระดับปริญญาตรี ปีการศึกษา 2566</t>
  </si>
  <si>
    <t>ค่า FTE ของอาจารย์ กลุ่มวิชาพืชสวนระดับปริญญาตรี ปีการศึกษา 2566</t>
  </si>
  <si>
    <t>ค่า FTE ของอาจารย์ กลุ่มวิชาภูมิสังคม ระดับปริญญาโท ปีการศึกษา 2566</t>
  </si>
  <si>
    <t>ค่า FTE ของอาจารย์ กลุ่มวิชาการจัดการและพัมนาทรัพยากร ระดับปริญญาโท ปีการศึกษา 2566</t>
  </si>
  <si>
    <t>ค่า FTE ของอาจารย์ กลุ่มวิชาการจัดการและพัมนาทรัพยากร ระดับปริญญาเอก ปีการศึกษา 2566</t>
  </si>
  <si>
    <t>ค่า FTE ของอาจารย์ กลุ่มวิชาสหวิทยาการ ระดับปริญญาโท ปีการศึกษา 2566</t>
  </si>
  <si>
    <t>ค่า FTE ของอาจารย์ กลุ่มวิชาวิชาสหวิทยาการ ระดับปริญญาเอก ปีการศึกษา 2566</t>
  </si>
  <si>
    <t>อาจารย์วินัย  แสงแก้ว</t>
  </si>
  <si>
    <t>ผู้ช่วยศาสตราจารย์ ดร.ปฏิภาณ  สุทธิกุลบุตร</t>
  </si>
  <si>
    <t>ค่า FTE ของอาจารย์ กลุ่มวิชาส่งเสริม ระดับปริญญาโท ปีการศึกษา 2566</t>
  </si>
  <si>
    <t>ค่า FTE ของอาจารย์ กลุ่มวิชาส่งเสริม ระดับปริญญาเอก ปีการศึกษา 2566</t>
  </si>
  <si>
    <t>ผู้ช่วยศาสตราจารย์ ดร.วีณา  นิลวงศ์</t>
  </si>
  <si>
    <t>บุคลากรช่วยสอน</t>
  </si>
  <si>
    <t>นายปรีชา  รัตนัง</t>
  </si>
  <si>
    <t>อาจารย์ ดร.เทดศักดิ์  โทณลักษณ์</t>
  </si>
  <si>
    <t>รองศาสตราจารย์ ดร.ระวี  คเณชาบริรักษ์</t>
  </si>
  <si>
    <t>อาจารย์ ดร.ฉัตรสุดา  เผือกใจแผ้ว</t>
  </si>
  <si>
    <t>อาจารย์ ดร.เทิดศักดิ์  โทณลักษณ์</t>
  </si>
  <si>
    <t>ผู้ช่วยศาสตราจารย์ ดร.วิชญ์ภาส  สังพาลี</t>
  </si>
  <si>
    <t>ผู้ช่วยศาสตราจารย์ ดร.สุธีระ  เหิมฮึก</t>
  </si>
  <si>
    <t>ผู้ช่วยศาสตราจารย์ ดร.วาสนา  วิรุญรัตน์</t>
  </si>
  <si>
    <t>ผู้ช่วยศาสตราจารย์ ดร.เนตรนภา  อินสลุด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</si>
</sst>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  <numFmt numFmtId="189" formatCode="_(* #,##0_);_(* \(#,##0\);_(* &quot;-&quot;??_);_(@_)"/>
    <numFmt numFmtId="190" formatCode="0.000"/>
  </numFmts>
  <fonts count="62" x14ac:knownFonts="1"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u/>
      <sz val="16"/>
      <color theme="10"/>
      <name val="TH SarabunPSK"/>
      <family val="2"/>
    </font>
    <font>
      <b/>
      <sz val="16"/>
      <color rgb="FF5080E0"/>
      <name val="TH SarabunPSK"/>
      <family val="2"/>
    </font>
    <font>
      <sz val="16"/>
      <color rgb="FF808080"/>
      <name val="TH SarabunPSK"/>
      <family val="2"/>
    </font>
    <font>
      <u/>
      <sz val="16"/>
      <color rgb="FF808080"/>
      <name val="TH SarabunPSK"/>
      <family val="2"/>
    </font>
    <font>
      <sz val="16"/>
      <color rgb="FF407060"/>
      <name val="TH SarabunPSK"/>
      <family val="2"/>
    </font>
    <font>
      <sz val="16"/>
      <color rgb="FF505070"/>
      <name val="TH SarabunPSK"/>
      <family val="2"/>
    </font>
    <font>
      <b/>
      <sz val="16"/>
      <color rgb="FFA00000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2" tint="-0.249977111117893"/>
      <name val="TH SarabunPSK"/>
      <family val="2"/>
    </font>
    <font>
      <b/>
      <u/>
      <sz val="16"/>
      <color theme="2" tint="-0.249977111117893"/>
      <name val="TH SarabunPSK"/>
      <family val="2"/>
    </font>
    <font>
      <b/>
      <sz val="16"/>
      <color rgb="FFFF0000"/>
      <name val="TH SarabunPSK"/>
      <family val="2"/>
    </font>
    <font>
      <b/>
      <sz val="16"/>
      <color rgb="FF00B05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b/>
      <sz val="20"/>
      <color theme="1"/>
      <name val="TH Niramit AS"/>
    </font>
    <font>
      <b/>
      <sz val="16"/>
      <name val="TH Niramit AS"/>
    </font>
    <font>
      <b/>
      <sz val="16"/>
      <color rgb="FF000000"/>
      <name val="TH Niramit AS"/>
    </font>
    <font>
      <sz val="16"/>
      <color rgb="FF000000"/>
      <name val="TH Niramit AS"/>
    </font>
    <font>
      <u/>
      <sz val="16"/>
      <color theme="10"/>
      <name val="TH Niramit AS"/>
    </font>
    <font>
      <b/>
      <sz val="16"/>
      <color rgb="FF5080E0"/>
      <name val="TH Niramit AS"/>
    </font>
    <font>
      <sz val="16"/>
      <color rgb="FF808080"/>
      <name val="TH Niramit AS"/>
    </font>
    <font>
      <u/>
      <sz val="16"/>
      <color rgb="FF808080"/>
      <name val="TH Niramit AS"/>
    </font>
    <font>
      <b/>
      <sz val="16"/>
      <color rgb="FFFF0000"/>
      <name val="TH Niramit AS"/>
    </font>
    <font>
      <sz val="16"/>
      <color rgb="FF407060"/>
      <name val="TH Niramit AS"/>
    </font>
    <font>
      <b/>
      <sz val="16"/>
      <color rgb="FF00B050"/>
      <name val="TH Niramit AS"/>
    </font>
    <font>
      <sz val="16"/>
      <color rgb="FF505070"/>
      <name val="TH Niramit AS"/>
    </font>
    <font>
      <sz val="16"/>
      <color rgb="FFFFCCCC"/>
      <name val="TH Niramit AS"/>
    </font>
    <font>
      <u/>
      <sz val="16"/>
      <color rgb="FFFFCCCC"/>
      <name val="TH Niramit AS"/>
    </font>
    <font>
      <b/>
      <sz val="16"/>
      <color rgb="FFFFCCCC"/>
      <name val="TH Niramit AS"/>
    </font>
    <font>
      <b/>
      <sz val="16"/>
      <color rgb="FFA00000"/>
      <name val="TH Niramit AS"/>
    </font>
    <font>
      <sz val="16"/>
      <color rgb="FFFF0000"/>
      <name val="TH Niramit AS"/>
    </font>
    <font>
      <b/>
      <u/>
      <sz val="16"/>
      <color rgb="FFFFCCCC"/>
      <name val="TH Niramit AS"/>
    </font>
    <font>
      <sz val="16"/>
      <name val="TH Niramit AS"/>
    </font>
    <font>
      <u/>
      <sz val="16"/>
      <name val="TH Niramit AS"/>
    </font>
    <font>
      <b/>
      <sz val="16"/>
      <color theme="4"/>
      <name val="TH Niramit AS"/>
    </font>
    <font>
      <sz val="16"/>
      <color theme="4"/>
      <name val="TH Niramit AS"/>
    </font>
    <font>
      <u/>
      <sz val="16"/>
      <color rgb="FF0070C0"/>
      <name val="TH Niramit AS"/>
    </font>
    <font>
      <sz val="16"/>
      <color rgb="FFFFE7E7"/>
      <name val="TH Niramit AS"/>
    </font>
    <font>
      <u/>
      <sz val="16"/>
      <color rgb="FFFFE7E7"/>
      <name val="TH Niramit AS"/>
    </font>
    <font>
      <b/>
      <sz val="16"/>
      <color rgb="FFFFE7E7"/>
      <name val="TH Niramit AS"/>
    </font>
    <font>
      <u/>
      <sz val="16"/>
      <color theme="8" tint="-0.249977111117893"/>
      <name val="TH Niramit AS"/>
    </font>
    <font>
      <b/>
      <sz val="16"/>
      <color rgb="FF0000FF"/>
      <name val="TH Niramit AS"/>
    </font>
    <font>
      <sz val="16"/>
      <color rgb="FF0000FF"/>
      <name val="TH Niramit AS"/>
    </font>
    <font>
      <sz val="11"/>
      <color theme="1"/>
      <name val="Tahoma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60"/>
      <color rgb="FFFF0000"/>
      <name val="TH Niramit AS"/>
    </font>
    <font>
      <sz val="60"/>
      <color theme="1"/>
      <name val="TH Niramit AS"/>
    </font>
    <font>
      <b/>
      <sz val="16"/>
      <color rgb="FF0070C0"/>
      <name val="TH Niramit AS"/>
    </font>
    <font>
      <b/>
      <sz val="16"/>
      <color rgb="FF7030A0"/>
      <name val="TH Niramit AS"/>
    </font>
    <font>
      <b/>
      <sz val="11"/>
      <color theme="1"/>
      <name val="TH Niramit AS"/>
    </font>
    <font>
      <sz val="11"/>
      <color theme="1"/>
      <name val="TH Niramit AS"/>
    </font>
    <font>
      <sz val="11"/>
      <color rgb="FFC00000"/>
      <name val="TH Niramit AS"/>
    </font>
    <font>
      <sz val="11"/>
      <name val="TH Niramit AS"/>
    </font>
    <font>
      <b/>
      <sz val="11"/>
      <name val="TH Niramit AS"/>
    </font>
  </fonts>
  <fills count="36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FFE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</cellStyleXfs>
  <cellXfs count="1023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5" fillId="0" borderId="0" xfId="1" applyFont="1" applyFill="1" applyAlignment="1">
      <alignment vertical="top" wrapText="1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0" borderId="0" xfId="1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1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43" fontId="3" fillId="0" borderId="0" xfId="2" applyFont="1" applyAlignment="1">
      <alignment horizontal="center" vertical="top"/>
    </xf>
    <xf numFmtId="188" fontId="3" fillId="0" borderId="0" xfId="2" applyNumberFormat="1" applyFont="1" applyAlignment="1">
      <alignment horizontal="center" vertical="top"/>
    </xf>
    <xf numFmtId="188" fontId="12" fillId="0" borderId="0" xfId="2" applyNumberFormat="1" applyFont="1" applyAlignment="1">
      <alignment horizontal="center" vertical="center"/>
    </xf>
    <xf numFmtId="43" fontId="12" fillId="0" borderId="0" xfId="2" applyFont="1" applyAlignment="1">
      <alignment horizontal="center" vertical="center"/>
    </xf>
    <xf numFmtId="43" fontId="3" fillId="0" borderId="0" xfId="0" applyNumberFormat="1" applyFont="1" applyAlignment="1">
      <alignment vertical="top"/>
    </xf>
    <xf numFmtId="43" fontId="3" fillId="0" borderId="0" xfId="2" applyFont="1" applyAlignment="1">
      <alignment vertical="top"/>
    </xf>
    <xf numFmtId="0" fontId="12" fillId="0" borderId="0" xfId="0" applyFont="1" applyAlignment="1">
      <alignment horizontal="center" vertical="top" wrapText="1"/>
    </xf>
    <xf numFmtId="188" fontId="3" fillId="0" borderId="0" xfId="0" applyNumberFormat="1" applyFont="1" applyAlignment="1">
      <alignment vertical="top"/>
    </xf>
    <xf numFmtId="187" fontId="3" fillId="0" borderId="0" xfId="0" applyNumberFormat="1" applyFont="1" applyAlignment="1">
      <alignment vertical="top"/>
    </xf>
    <xf numFmtId="0" fontId="12" fillId="0" borderId="0" xfId="0" applyFont="1" applyAlignment="1">
      <alignment vertical="top"/>
    </xf>
    <xf numFmtId="189" fontId="12" fillId="0" borderId="0" xfId="0" applyNumberFormat="1" applyFont="1" applyAlignment="1">
      <alignment vertical="top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vertical="top"/>
    </xf>
    <xf numFmtId="188" fontId="19" fillId="0" borderId="0" xfId="2" applyNumberFormat="1" applyFont="1" applyAlignment="1">
      <alignment horizontal="center" vertical="top"/>
    </xf>
    <xf numFmtId="43" fontId="19" fillId="0" borderId="0" xfId="2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2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top"/>
    </xf>
    <xf numFmtId="188" fontId="20" fillId="0" borderId="0" xfId="2" applyNumberFormat="1" applyFont="1" applyAlignment="1">
      <alignment horizontal="center" vertical="center"/>
    </xf>
    <xf numFmtId="43" fontId="20" fillId="0" borderId="0" xfId="2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top" wrapText="1"/>
    </xf>
    <xf numFmtId="43" fontId="19" fillId="0" borderId="0" xfId="2" applyFont="1" applyAlignment="1">
      <alignment vertical="top"/>
    </xf>
    <xf numFmtId="43" fontId="19" fillId="0" borderId="0" xfId="0" applyNumberFormat="1" applyFont="1" applyAlignment="1">
      <alignment vertical="top"/>
    </xf>
    <xf numFmtId="188" fontId="20" fillId="0" borderId="0" xfId="2" applyNumberFormat="1" applyFont="1" applyAlignment="1">
      <alignment vertical="top"/>
    </xf>
    <xf numFmtId="0" fontId="20" fillId="0" borderId="0" xfId="0" applyFont="1" applyAlignment="1">
      <alignment vertical="top"/>
    </xf>
    <xf numFmtId="0" fontId="24" fillId="0" borderId="1" xfId="0" applyFont="1" applyBorder="1" applyAlignment="1">
      <alignment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/>
    </xf>
    <xf numFmtId="0" fontId="30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center" vertical="top" wrapText="1"/>
    </xf>
    <xf numFmtId="0" fontId="31" fillId="0" borderId="1" xfId="0" applyFont="1" applyBorder="1" applyAlignment="1">
      <alignment horizontal="center" vertical="top"/>
    </xf>
    <xf numFmtId="0" fontId="32" fillId="0" borderId="1" xfId="0" applyFont="1" applyBorder="1" applyAlignment="1">
      <alignment vertical="top" wrapText="1"/>
    </xf>
    <xf numFmtId="0" fontId="32" fillId="0" borderId="1" xfId="0" applyFont="1" applyBorder="1" applyAlignment="1">
      <alignment horizontal="center" vertical="top" wrapText="1"/>
    </xf>
    <xf numFmtId="0" fontId="31" fillId="21" borderId="1" xfId="0" applyFont="1" applyFill="1" applyBorder="1" applyAlignment="1">
      <alignment horizontal="center" vertical="top"/>
    </xf>
    <xf numFmtId="0" fontId="26" fillId="0" borderId="2" xfId="0" applyFont="1" applyBorder="1" applyAlignment="1">
      <alignment vertical="top"/>
    </xf>
    <xf numFmtId="0" fontId="26" fillId="0" borderId="3" xfId="0" applyFont="1" applyBorder="1" applyAlignment="1">
      <alignment vertical="top"/>
    </xf>
    <xf numFmtId="0" fontId="26" fillId="0" borderId="4" xfId="0" applyFont="1" applyBorder="1" applyAlignment="1">
      <alignment vertical="top"/>
    </xf>
    <xf numFmtId="0" fontId="25" fillId="0" borderId="1" xfId="1" applyFont="1" applyFill="1" applyBorder="1" applyAlignment="1">
      <alignment vertical="top" wrapText="1"/>
    </xf>
    <xf numFmtId="0" fontId="25" fillId="0" borderId="1" xfId="1" applyFont="1" applyFill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top"/>
    </xf>
    <xf numFmtId="0" fontId="35" fillId="0" borderId="2" xfId="0" applyFont="1" applyBorder="1" applyAlignment="1">
      <alignment vertical="top"/>
    </xf>
    <xf numFmtId="0" fontId="35" fillId="21" borderId="1" xfId="0" applyFont="1" applyFill="1" applyBorder="1" applyAlignment="1">
      <alignment horizontal="center" vertical="top"/>
    </xf>
    <xf numFmtId="0" fontId="35" fillId="0" borderId="4" xfId="0" applyFont="1" applyBorder="1" applyAlignment="1">
      <alignment vertical="top"/>
    </xf>
    <xf numFmtId="0" fontId="33" fillId="0" borderId="1" xfId="0" applyFont="1" applyBorder="1" applyAlignment="1">
      <alignment vertical="top" wrapText="1"/>
    </xf>
    <xf numFmtId="0" fontId="35" fillId="0" borderId="3" xfId="0" applyFont="1" applyBorder="1" applyAlignment="1">
      <alignment vertical="top"/>
    </xf>
    <xf numFmtId="0" fontId="34" fillId="0" borderId="1" xfId="1" applyFont="1" applyFill="1" applyBorder="1" applyAlignment="1">
      <alignment horizontal="center" vertical="top" wrapText="1"/>
    </xf>
    <xf numFmtId="0" fontId="33" fillId="0" borderId="1" xfId="0" applyFont="1" applyBorder="1" applyAlignment="1">
      <alignment vertical="top"/>
    </xf>
    <xf numFmtId="0" fontId="35" fillId="0" borderId="1" xfId="0" applyFont="1" applyBorder="1" applyAlignment="1">
      <alignment horizontal="center" vertical="top" wrapText="1"/>
    </xf>
    <xf numFmtId="0" fontId="24" fillId="0" borderId="4" xfId="0" applyFont="1" applyBorder="1" applyAlignment="1">
      <alignment vertical="center" wrapText="1"/>
    </xf>
    <xf numFmtId="0" fontId="36" fillId="0" borderId="0" xfId="0" applyFont="1" applyAlignment="1">
      <alignment vertical="top"/>
    </xf>
    <xf numFmtId="0" fontId="32" fillId="0" borderId="1" xfId="0" applyFont="1" applyBorder="1" applyAlignment="1">
      <alignment vertical="center" wrapText="1"/>
    </xf>
    <xf numFmtId="0" fontId="32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30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vertical="top"/>
    </xf>
    <xf numFmtId="0" fontId="24" fillId="21" borderId="1" xfId="0" applyFont="1" applyFill="1" applyBorder="1" applyAlignment="1">
      <alignment horizontal="center" vertical="top"/>
    </xf>
    <xf numFmtId="0" fontId="30" fillId="0" borderId="2" xfId="0" applyFont="1" applyBorder="1" applyAlignment="1">
      <alignment vertical="top" wrapText="1"/>
    </xf>
    <xf numFmtId="0" fontId="30" fillId="0" borderId="2" xfId="0" applyFont="1" applyBorder="1" applyAlignment="1">
      <alignment horizontal="center" vertical="top" wrapText="1"/>
    </xf>
    <xf numFmtId="0" fontId="33" fillId="21" borderId="1" xfId="0" applyFont="1" applyFill="1" applyBorder="1" applyAlignment="1">
      <alignment horizontal="center" vertical="top"/>
    </xf>
    <xf numFmtId="0" fontId="24" fillId="0" borderId="4" xfId="0" applyFont="1" applyBorder="1" applyAlignment="1">
      <alignment horizontal="center" vertical="top"/>
    </xf>
    <xf numFmtId="0" fontId="26" fillId="0" borderId="0" xfId="0" applyFont="1" applyAlignment="1">
      <alignment vertical="top"/>
    </xf>
    <xf numFmtId="0" fontId="19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left" vertical="top" wrapText="1"/>
    </xf>
    <xf numFmtId="43" fontId="19" fillId="0" borderId="0" xfId="0" applyNumberFormat="1" applyFont="1" applyAlignment="1">
      <alignment horizontal="center" vertical="top"/>
    </xf>
    <xf numFmtId="0" fontId="30" fillId="0" borderId="1" xfId="0" applyFont="1" applyBorder="1" applyAlignment="1">
      <alignment horizontal="left" vertical="top" wrapText="1"/>
    </xf>
    <xf numFmtId="0" fontId="30" fillId="0" borderId="2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left" vertical="top"/>
    </xf>
    <xf numFmtId="0" fontId="26" fillId="0" borderId="4" xfId="0" applyFont="1" applyBorder="1" applyAlignment="1">
      <alignment horizontal="left" vertical="top"/>
    </xf>
    <xf numFmtId="0" fontId="26" fillId="0" borderId="0" xfId="0" applyFont="1" applyAlignment="1">
      <alignment horizontal="left" vertical="top"/>
    </xf>
    <xf numFmtId="0" fontId="25" fillId="0" borderId="1" xfId="1" applyFont="1" applyFill="1" applyBorder="1" applyAlignment="1">
      <alignment horizontal="left" vertical="top" wrapText="1"/>
    </xf>
    <xf numFmtId="2" fontId="31" fillId="0" borderId="1" xfId="0" applyNumberFormat="1" applyFont="1" applyBorder="1" applyAlignment="1">
      <alignment horizontal="center" vertical="top"/>
    </xf>
    <xf numFmtId="2" fontId="24" fillId="0" borderId="1" xfId="0" applyNumberFormat="1" applyFont="1" applyBorder="1" applyAlignment="1">
      <alignment horizontal="center" vertical="top"/>
    </xf>
    <xf numFmtId="188" fontId="37" fillId="0" borderId="0" xfId="2" applyNumberFormat="1" applyFont="1" applyAlignment="1">
      <alignment horizontal="center" vertical="top"/>
    </xf>
    <xf numFmtId="43" fontId="37" fillId="0" borderId="0" xfId="2" applyFont="1" applyAlignment="1">
      <alignment horizontal="center" vertical="top"/>
    </xf>
    <xf numFmtId="43" fontId="37" fillId="0" borderId="0" xfId="0" applyNumberFormat="1" applyFont="1" applyAlignment="1">
      <alignment vertical="top"/>
    </xf>
    <xf numFmtId="0" fontId="37" fillId="0" borderId="0" xfId="0" applyFont="1" applyAlignment="1">
      <alignment vertical="top"/>
    </xf>
    <xf numFmtId="2" fontId="37" fillId="0" borderId="0" xfId="0" applyNumberFormat="1" applyFont="1" applyAlignment="1">
      <alignment vertical="top"/>
    </xf>
    <xf numFmtId="188" fontId="19" fillId="0" borderId="0" xfId="0" applyNumberFormat="1" applyFont="1" applyAlignment="1">
      <alignment vertical="top"/>
    </xf>
    <xf numFmtId="187" fontId="19" fillId="0" borderId="0" xfId="0" applyNumberFormat="1" applyFont="1" applyAlignment="1">
      <alignment vertical="top"/>
    </xf>
    <xf numFmtId="0" fontId="32" fillId="0" borderId="1" xfId="0" applyFont="1" applyBorder="1" applyAlignment="1">
      <alignment horizontal="left" vertical="top" wrapText="1"/>
    </xf>
    <xf numFmtId="0" fontId="24" fillId="0" borderId="4" xfId="0" applyFont="1" applyBorder="1" applyAlignment="1">
      <alignment horizontal="left" vertical="top" wrapText="1"/>
    </xf>
    <xf numFmtId="0" fontId="33" fillId="0" borderId="1" xfId="0" applyFont="1" applyBorder="1" applyAlignment="1">
      <alignment horizontal="left" vertical="top" wrapText="1"/>
    </xf>
    <xf numFmtId="0" fontId="36" fillId="0" borderId="0" xfId="0" applyFont="1" applyAlignment="1">
      <alignment horizontal="left" vertical="top"/>
    </xf>
    <xf numFmtId="0" fontId="35" fillId="0" borderId="1" xfId="0" applyFont="1" applyBorder="1" applyAlignment="1">
      <alignment horizontal="center" vertical="top"/>
    </xf>
    <xf numFmtId="0" fontId="24" fillId="10" borderId="4" xfId="0" applyFont="1" applyFill="1" applyBorder="1" applyAlignment="1">
      <alignment vertical="center" wrapText="1"/>
    </xf>
    <xf numFmtId="0" fontId="24" fillId="10" borderId="4" xfId="0" applyFont="1" applyFill="1" applyBorder="1" applyAlignment="1">
      <alignment horizontal="center" vertical="center" wrapText="1"/>
    </xf>
    <xf numFmtId="0" fontId="24" fillId="10" borderId="4" xfId="0" applyFont="1" applyFill="1" applyBorder="1" applyAlignment="1">
      <alignment horizontal="center" vertical="top"/>
    </xf>
    <xf numFmtId="0" fontId="36" fillId="10" borderId="2" xfId="0" applyFont="1" applyFill="1" applyBorder="1" applyAlignment="1">
      <alignment vertical="top"/>
    </xf>
    <xf numFmtId="0" fontId="32" fillId="10" borderId="1" xfId="0" applyFont="1" applyFill="1" applyBorder="1" applyAlignment="1">
      <alignment vertical="center" wrapText="1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horizontal="center" vertical="top"/>
    </xf>
    <xf numFmtId="0" fontId="36" fillId="10" borderId="3" xfId="0" applyFont="1" applyFill="1" applyBorder="1" applyAlignment="1">
      <alignment vertical="top"/>
    </xf>
    <xf numFmtId="0" fontId="30" fillId="10" borderId="1" xfId="0" applyFont="1" applyFill="1" applyBorder="1" applyAlignment="1">
      <alignment vertical="center" wrapText="1"/>
    </xf>
    <xf numFmtId="0" fontId="30" fillId="10" borderId="1" xfId="0" applyFont="1" applyFill="1" applyBorder="1" applyAlignment="1">
      <alignment horizontal="center" vertical="center" wrapText="1"/>
    </xf>
    <xf numFmtId="0" fontId="31" fillId="10" borderId="1" xfId="0" applyFont="1" applyFill="1" applyBorder="1" applyAlignment="1">
      <alignment horizontal="center" vertical="top"/>
    </xf>
    <xf numFmtId="0" fontId="36" fillId="10" borderId="4" xfId="0" applyFont="1" applyFill="1" applyBorder="1" applyAlignment="1">
      <alignment vertical="top"/>
    </xf>
    <xf numFmtId="0" fontId="39" fillId="18" borderId="1" xfId="0" applyFont="1" applyFill="1" applyBorder="1" applyAlignment="1">
      <alignment vertical="top" wrapText="1"/>
    </xf>
    <xf numFmtId="0" fontId="39" fillId="18" borderId="1" xfId="0" applyFont="1" applyFill="1" applyBorder="1" applyAlignment="1">
      <alignment horizontal="center" vertical="top" wrapText="1"/>
    </xf>
    <xf numFmtId="0" fontId="39" fillId="18" borderId="1" xfId="0" applyFont="1" applyFill="1" applyBorder="1" applyAlignment="1">
      <alignment horizontal="center" vertical="top"/>
    </xf>
    <xf numFmtId="2" fontId="39" fillId="18" borderId="1" xfId="0" applyNumberFormat="1" applyFont="1" applyFill="1" applyBorder="1" applyAlignment="1">
      <alignment horizontal="center" vertical="top"/>
    </xf>
    <xf numFmtId="0" fontId="31" fillId="18" borderId="1" xfId="0" applyFont="1" applyFill="1" applyBorder="1" applyAlignment="1">
      <alignment horizontal="center" vertical="top"/>
    </xf>
    <xf numFmtId="2" fontId="31" fillId="18" borderId="1" xfId="0" applyNumberFormat="1" applyFont="1" applyFill="1" applyBorder="1" applyAlignment="1">
      <alignment horizontal="center" vertical="top"/>
    </xf>
    <xf numFmtId="0" fontId="22" fillId="18" borderId="1" xfId="0" applyFont="1" applyFill="1" applyBorder="1" applyAlignment="1">
      <alignment horizontal="center" vertical="top"/>
    </xf>
    <xf numFmtId="2" fontId="19" fillId="0" borderId="0" xfId="0" applyNumberFormat="1" applyFont="1" applyAlignment="1">
      <alignment horizontal="center" vertical="top"/>
    </xf>
    <xf numFmtId="2" fontId="21" fillId="0" borderId="0" xfId="0" applyNumberFormat="1" applyFont="1" applyAlignment="1">
      <alignment horizontal="center" vertical="top"/>
    </xf>
    <xf numFmtId="2" fontId="22" fillId="0" borderId="1" xfId="0" applyNumberFormat="1" applyFont="1" applyBorder="1" applyAlignment="1">
      <alignment horizontal="center" vertical="center" wrapText="1"/>
    </xf>
    <xf numFmtId="2" fontId="22" fillId="18" borderId="1" xfId="0" applyNumberFormat="1" applyFont="1" applyFill="1" applyBorder="1" applyAlignment="1">
      <alignment horizontal="center" vertical="top"/>
    </xf>
    <xf numFmtId="2" fontId="24" fillId="0" borderId="2" xfId="0" applyNumberFormat="1" applyFont="1" applyBorder="1" applyAlignment="1">
      <alignment horizontal="center" vertical="top"/>
    </xf>
    <xf numFmtId="2" fontId="31" fillId="0" borderId="3" xfId="0" applyNumberFormat="1" applyFont="1" applyBorder="1" applyAlignment="1">
      <alignment horizontal="center" vertical="top"/>
    </xf>
    <xf numFmtId="2" fontId="31" fillId="0" borderId="4" xfId="0" applyNumberFormat="1" applyFont="1" applyBorder="1" applyAlignment="1">
      <alignment horizontal="center" vertical="top"/>
    </xf>
    <xf numFmtId="2" fontId="33" fillId="0" borderId="1" xfId="0" applyNumberFormat="1" applyFont="1" applyBorder="1" applyAlignment="1">
      <alignment horizontal="center" vertical="top"/>
    </xf>
    <xf numFmtId="2" fontId="31" fillId="0" borderId="0" xfId="0" applyNumberFormat="1" applyFont="1" applyBorder="1" applyAlignment="1">
      <alignment horizontal="center" vertical="top"/>
    </xf>
    <xf numFmtId="2" fontId="24" fillId="0" borderId="0" xfId="0" applyNumberFormat="1" applyFont="1" applyBorder="1" applyAlignment="1">
      <alignment horizontal="center" vertical="top"/>
    </xf>
    <xf numFmtId="2" fontId="24" fillId="21" borderId="3" xfId="0" applyNumberFormat="1" applyFont="1" applyFill="1" applyBorder="1" applyAlignment="1">
      <alignment horizontal="center" vertical="top"/>
    </xf>
    <xf numFmtId="2" fontId="24" fillId="21" borderId="1" xfId="0" applyNumberFormat="1" applyFont="1" applyFill="1" applyBorder="1" applyAlignment="1">
      <alignment horizontal="center" vertical="top"/>
    </xf>
    <xf numFmtId="2" fontId="24" fillId="10" borderId="3" xfId="0" applyNumberFormat="1" applyFont="1" applyFill="1" applyBorder="1" applyAlignment="1">
      <alignment horizontal="center" vertical="top"/>
    </xf>
    <xf numFmtId="2" fontId="31" fillId="10" borderId="3" xfId="0" applyNumberFormat="1" applyFont="1" applyFill="1" applyBorder="1" applyAlignment="1">
      <alignment horizontal="center" vertical="top"/>
    </xf>
    <xf numFmtId="2" fontId="31" fillId="10" borderId="4" xfId="0" applyNumberFormat="1" applyFont="1" applyFill="1" applyBorder="1" applyAlignment="1">
      <alignment horizontal="center" vertical="top"/>
    </xf>
    <xf numFmtId="189" fontId="20" fillId="0" borderId="0" xfId="0" applyNumberFormat="1" applyFont="1" applyAlignment="1">
      <alignment vertical="top"/>
    </xf>
    <xf numFmtId="0" fontId="31" fillId="0" borderId="2" xfId="0" applyFont="1" applyBorder="1" applyAlignment="1">
      <alignment horizontal="center" vertical="top"/>
    </xf>
    <xf numFmtId="0" fontId="30" fillId="0" borderId="2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left" vertical="top" wrapText="1"/>
    </xf>
    <xf numFmtId="0" fontId="44" fillId="0" borderId="1" xfId="0" applyFont="1" applyBorder="1" applyAlignment="1">
      <alignment horizontal="center" vertical="top" wrapText="1"/>
    </xf>
    <xf numFmtId="0" fontId="44" fillId="0" borderId="1" xfId="0" applyFont="1" applyBorder="1" applyAlignment="1">
      <alignment horizontal="center" vertical="top"/>
    </xf>
    <xf numFmtId="0" fontId="46" fillId="0" borderId="1" xfId="0" applyFont="1" applyBorder="1" applyAlignment="1">
      <alignment horizontal="center" vertical="top"/>
    </xf>
    <xf numFmtId="0" fontId="24" fillId="20" borderId="1" xfId="0" applyFont="1" applyFill="1" applyBorder="1" applyAlignment="1">
      <alignment horizontal="left" vertical="top" wrapText="1"/>
    </xf>
    <xf numFmtId="0" fontId="24" fillId="20" borderId="1" xfId="0" applyFont="1" applyFill="1" applyBorder="1" applyAlignment="1">
      <alignment horizontal="center" vertical="top"/>
    </xf>
    <xf numFmtId="0" fontId="32" fillId="20" borderId="1" xfId="0" applyFont="1" applyFill="1" applyBorder="1" applyAlignment="1">
      <alignment horizontal="left" vertical="top" wrapText="1"/>
    </xf>
    <xf numFmtId="0" fontId="32" fillId="20" borderId="1" xfId="0" applyFont="1" applyFill="1" applyBorder="1" applyAlignment="1">
      <alignment horizontal="center" vertical="top" wrapText="1"/>
    </xf>
    <xf numFmtId="0" fontId="30" fillId="20" borderId="1" xfId="0" applyFont="1" applyFill="1" applyBorder="1" applyAlignment="1">
      <alignment horizontal="left" vertical="top" wrapText="1"/>
    </xf>
    <xf numFmtId="0" fontId="30" fillId="20" borderId="1" xfId="0" applyFont="1" applyFill="1" applyBorder="1" applyAlignment="1">
      <alignment horizontal="center" vertical="top" wrapText="1"/>
    </xf>
    <xf numFmtId="0" fontId="31" fillId="20" borderId="1" xfId="0" applyFont="1" applyFill="1" applyBorder="1" applyAlignment="1">
      <alignment horizontal="center" vertical="top"/>
    </xf>
    <xf numFmtId="0" fontId="33" fillId="20" borderId="1" xfId="0" applyFont="1" applyFill="1" applyBorder="1" applyAlignment="1">
      <alignment horizontal="left" vertical="top" wrapText="1"/>
    </xf>
    <xf numFmtId="0" fontId="33" fillId="20" borderId="1" xfId="0" applyFont="1" applyFill="1" applyBorder="1" applyAlignment="1">
      <alignment horizontal="center" vertical="top"/>
    </xf>
    <xf numFmtId="0" fontId="24" fillId="20" borderId="1" xfId="0" applyFont="1" applyFill="1" applyBorder="1" applyAlignment="1">
      <alignment vertical="top" wrapText="1"/>
    </xf>
    <xf numFmtId="0" fontId="32" fillId="20" borderId="1" xfId="0" applyFont="1" applyFill="1" applyBorder="1" applyAlignment="1">
      <alignment vertical="top" wrapText="1"/>
    </xf>
    <xf numFmtId="0" fontId="30" fillId="20" borderId="1" xfId="0" applyFont="1" applyFill="1" applyBorder="1" applyAlignment="1">
      <alignment vertical="top" wrapText="1"/>
    </xf>
    <xf numFmtId="2" fontId="31" fillId="20" borderId="3" xfId="0" applyNumberFormat="1" applyFont="1" applyFill="1" applyBorder="1" applyAlignment="1">
      <alignment horizontal="center" vertical="top"/>
    </xf>
    <xf numFmtId="0" fontId="30" fillId="20" borderId="2" xfId="0" applyFont="1" applyFill="1" applyBorder="1" applyAlignment="1">
      <alignment vertical="top" wrapText="1"/>
    </xf>
    <xf numFmtId="0" fontId="30" fillId="20" borderId="2" xfId="0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5" fillId="0" borderId="1" xfId="1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left" vertical="top"/>
    </xf>
    <xf numFmtId="0" fontId="29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top"/>
    </xf>
    <xf numFmtId="0" fontId="26" fillId="0" borderId="4" xfId="0" applyFont="1" applyBorder="1" applyAlignment="1">
      <alignment horizontal="left" vertical="top"/>
    </xf>
    <xf numFmtId="0" fontId="24" fillId="0" borderId="4" xfId="0" applyFont="1" applyBorder="1" applyAlignment="1">
      <alignment vertical="top"/>
    </xf>
    <xf numFmtId="0" fontId="24" fillId="20" borderId="1" xfId="0" applyFont="1" applyFill="1" applyBorder="1" applyAlignment="1">
      <alignment horizontal="center" vertical="top" wrapText="1"/>
    </xf>
    <xf numFmtId="0" fontId="25" fillId="20" borderId="1" xfId="1" applyFont="1" applyFill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2" xfId="0" applyFont="1" applyBorder="1" applyAlignment="1">
      <alignment vertical="top"/>
    </xf>
    <xf numFmtId="0" fontId="26" fillId="0" borderId="3" xfId="0" applyFont="1" applyBorder="1" applyAlignment="1">
      <alignment vertical="top"/>
    </xf>
    <xf numFmtId="0" fontId="26" fillId="0" borderId="4" xfId="0" applyFont="1" applyBorder="1" applyAlignment="1">
      <alignment vertical="top"/>
    </xf>
    <xf numFmtId="0" fontId="24" fillId="10" borderId="4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top" wrapText="1"/>
    </xf>
    <xf numFmtId="0" fontId="35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vertical="top"/>
    </xf>
    <xf numFmtId="0" fontId="24" fillId="0" borderId="1" xfId="0" applyFont="1" applyBorder="1" applyAlignment="1">
      <alignment horizontal="center" vertical="top"/>
    </xf>
    <xf numFmtId="0" fontId="33" fillId="0" borderId="1" xfId="0" applyFont="1" applyBorder="1" applyAlignment="1">
      <alignment vertical="top" wrapText="1"/>
    </xf>
    <xf numFmtId="0" fontId="21" fillId="0" borderId="0" xfId="0" applyFont="1" applyAlignment="1">
      <alignment horizontal="center" vertical="top"/>
    </xf>
    <xf numFmtId="0" fontId="2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/>
    </xf>
    <xf numFmtId="0" fontId="33" fillId="0" borderId="1" xfId="0" applyFont="1" applyBorder="1" applyAlignment="1">
      <alignment horizontal="left" vertical="top" wrapText="1"/>
    </xf>
    <xf numFmtId="0" fontId="35" fillId="0" borderId="0" xfId="0" applyFont="1" applyAlignment="1">
      <alignment horizontal="left" vertical="top"/>
    </xf>
    <xf numFmtId="0" fontId="35" fillId="0" borderId="1" xfId="0" applyFont="1" applyBorder="1" applyAlignment="1">
      <alignment horizontal="left" vertical="top" wrapText="1"/>
    </xf>
    <xf numFmtId="0" fontId="26" fillId="0" borderId="3" xfId="0" applyFont="1" applyBorder="1" applyAlignment="1">
      <alignment horizontal="left" vertical="top"/>
    </xf>
    <xf numFmtId="0" fontId="26" fillId="0" borderId="0" xfId="0" applyFont="1" applyAlignment="1">
      <alignment horizontal="left" vertical="top"/>
    </xf>
    <xf numFmtId="0" fontId="33" fillId="20" borderId="1" xfId="0" applyFont="1" applyFill="1" applyBorder="1" applyAlignment="1">
      <alignment horizontal="center" vertical="top" wrapText="1"/>
    </xf>
    <xf numFmtId="0" fontId="35" fillId="20" borderId="1" xfId="0" applyFont="1" applyFill="1" applyBorder="1" applyAlignment="1">
      <alignment horizontal="center" vertical="top" wrapText="1"/>
    </xf>
    <xf numFmtId="0" fontId="34" fillId="20" borderId="1" xfId="1" applyFont="1" applyFill="1" applyBorder="1" applyAlignment="1">
      <alignment horizontal="center" vertical="top" wrapText="1"/>
    </xf>
    <xf numFmtId="0" fontId="26" fillId="0" borderId="9" xfId="0" applyFont="1" applyBorder="1" applyAlignment="1">
      <alignment horizontal="left" vertical="top"/>
    </xf>
    <xf numFmtId="0" fontId="24" fillId="0" borderId="1" xfId="0" applyFont="1" applyBorder="1" applyAlignment="1">
      <alignment vertical="center" wrapText="1"/>
    </xf>
    <xf numFmtId="0" fontId="36" fillId="0" borderId="1" xfId="0" applyFont="1" applyBorder="1" applyAlignment="1">
      <alignment horizontal="left" vertical="top"/>
    </xf>
    <xf numFmtId="0" fontId="36" fillId="0" borderId="3" xfId="0" applyFont="1" applyBorder="1" applyAlignment="1">
      <alignment vertical="top"/>
    </xf>
    <xf numFmtId="0" fontId="36" fillId="0" borderId="0" xfId="0" applyFont="1" applyAlignment="1">
      <alignment vertical="top"/>
    </xf>
    <xf numFmtId="0" fontId="24" fillId="0" borderId="1" xfId="0" applyFont="1" applyBorder="1" applyAlignment="1">
      <alignment vertical="top" wrapText="1"/>
    </xf>
    <xf numFmtId="0" fontId="23" fillId="3" borderId="1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top" wrapText="1"/>
    </xf>
    <xf numFmtId="0" fontId="23" fillId="3" borderId="7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right" vertical="top"/>
    </xf>
    <xf numFmtId="0" fontId="22" fillId="0" borderId="1" xfId="0" applyFont="1" applyBorder="1" applyAlignment="1">
      <alignment horizontal="center" vertical="center" wrapText="1"/>
    </xf>
    <xf numFmtId="0" fontId="23" fillId="12" borderId="7" xfId="0" applyFont="1" applyFill="1" applyBorder="1" applyAlignment="1">
      <alignment horizontal="left" vertical="top" wrapText="1"/>
    </xf>
    <xf numFmtId="0" fontId="39" fillId="0" borderId="1" xfId="0" applyFont="1" applyBorder="1" applyAlignment="1">
      <alignment vertical="top" wrapText="1"/>
    </xf>
    <xf numFmtId="0" fontId="39" fillId="0" borderId="1" xfId="0" applyFont="1" applyBorder="1" applyAlignment="1">
      <alignment horizontal="center" vertical="top" wrapText="1"/>
    </xf>
    <xf numFmtId="2" fontId="22" fillId="0" borderId="1" xfId="0" applyNumberFormat="1" applyFont="1" applyBorder="1" applyAlignment="1">
      <alignment horizontal="center" vertical="top"/>
    </xf>
    <xf numFmtId="188" fontId="39" fillId="0" borderId="0" xfId="2" applyNumberFormat="1" applyFont="1" applyAlignment="1">
      <alignment horizontal="center" vertical="top"/>
    </xf>
    <xf numFmtId="43" fontId="39" fillId="0" borderId="0" xfId="2" applyFont="1" applyAlignment="1">
      <alignment horizontal="center" vertical="top"/>
    </xf>
    <xf numFmtId="0" fontId="39" fillId="0" borderId="0" xfId="0" applyFont="1" applyAlignment="1">
      <alignment vertical="top"/>
    </xf>
    <xf numFmtId="0" fontId="39" fillId="0" borderId="1" xfId="0" applyFont="1" applyBorder="1" applyAlignment="1">
      <alignment horizontal="center" vertical="top"/>
    </xf>
    <xf numFmtId="2" fontId="39" fillId="0" borderId="1" xfId="0" applyNumberFormat="1" applyFont="1" applyBorder="1" applyAlignment="1">
      <alignment horizontal="center" vertical="top"/>
    </xf>
    <xf numFmtId="0" fontId="24" fillId="10" borderId="1" xfId="0" applyFont="1" applyFill="1" applyBorder="1" applyAlignment="1">
      <alignment vertical="center" wrapText="1"/>
    </xf>
    <xf numFmtId="2" fontId="24" fillId="10" borderId="0" xfId="0" applyNumberFormat="1" applyFont="1" applyFill="1" applyBorder="1" applyAlignment="1">
      <alignment horizontal="center" vertical="top"/>
    </xf>
    <xf numFmtId="0" fontId="36" fillId="10" borderId="0" xfId="0" applyFont="1" applyFill="1" applyAlignment="1">
      <alignment vertical="top"/>
    </xf>
    <xf numFmtId="0" fontId="24" fillId="10" borderId="4" xfId="0" applyFont="1" applyFill="1" applyBorder="1" applyAlignment="1">
      <alignment vertical="top"/>
    </xf>
    <xf numFmtId="2" fontId="24" fillId="10" borderId="0" xfId="0" applyNumberFormat="1" applyFont="1" applyFill="1" applyBorder="1" applyAlignment="1">
      <alignment vertical="top"/>
    </xf>
    <xf numFmtId="0" fontId="24" fillId="10" borderId="1" xfId="0" applyFont="1" applyFill="1" applyBorder="1" applyAlignment="1">
      <alignment vertical="top"/>
    </xf>
    <xf numFmtId="0" fontId="20" fillId="10" borderId="0" xfId="0" applyFont="1" applyFill="1" applyAlignment="1">
      <alignment horizontal="center" vertical="top"/>
    </xf>
    <xf numFmtId="0" fontId="20" fillId="18" borderId="0" xfId="0" applyFont="1" applyFill="1" applyAlignment="1">
      <alignment horizontal="center" vertical="top"/>
    </xf>
    <xf numFmtId="0" fontId="24" fillId="18" borderId="1" xfId="0" applyFont="1" applyFill="1" applyBorder="1" applyAlignment="1">
      <alignment vertical="top" wrapText="1"/>
    </xf>
    <xf numFmtId="0" fontId="24" fillId="18" borderId="1" xfId="0" applyFont="1" applyFill="1" applyBorder="1" applyAlignment="1">
      <alignment horizontal="center" vertical="top" wrapText="1"/>
    </xf>
    <xf numFmtId="0" fontId="24" fillId="18" borderId="1" xfId="0" applyFont="1" applyFill="1" applyBorder="1" applyAlignment="1">
      <alignment horizontal="center" vertical="top"/>
    </xf>
    <xf numFmtId="0" fontId="30" fillId="18" borderId="1" xfId="0" applyFont="1" applyFill="1" applyBorder="1" applyAlignment="1">
      <alignment vertical="top" wrapText="1"/>
    </xf>
    <xf numFmtId="0" fontId="30" fillId="18" borderId="1" xfId="0" applyFont="1" applyFill="1" applyBorder="1" applyAlignment="1">
      <alignment horizontal="center" vertical="top" wrapText="1"/>
    </xf>
    <xf numFmtId="0" fontId="24" fillId="23" borderId="1" xfId="0" applyFont="1" applyFill="1" applyBorder="1" applyAlignment="1">
      <alignment vertical="top" wrapText="1"/>
    </xf>
    <xf numFmtId="0" fontId="24" fillId="23" borderId="1" xfId="0" applyFont="1" applyFill="1" applyBorder="1" applyAlignment="1">
      <alignment horizontal="center" vertical="top" wrapText="1"/>
    </xf>
    <xf numFmtId="0" fontId="24" fillId="23" borderId="1" xfId="0" applyFont="1" applyFill="1" applyBorder="1" applyAlignment="1">
      <alignment horizontal="center" vertical="top"/>
    </xf>
    <xf numFmtId="0" fontId="30" fillId="23" borderId="1" xfId="0" applyFont="1" applyFill="1" applyBorder="1" applyAlignment="1">
      <alignment vertical="top" wrapText="1"/>
    </xf>
    <xf numFmtId="0" fontId="30" fillId="23" borderId="1" xfId="0" applyFont="1" applyFill="1" applyBorder="1" applyAlignment="1">
      <alignment horizontal="center" vertical="top" wrapText="1"/>
    </xf>
    <xf numFmtId="0" fontId="31" fillId="23" borderId="1" xfId="0" applyFont="1" applyFill="1" applyBorder="1" applyAlignment="1">
      <alignment horizontal="center" vertical="top"/>
    </xf>
    <xf numFmtId="0" fontId="20" fillId="23" borderId="0" xfId="0" applyFont="1" applyFill="1" applyAlignment="1">
      <alignment horizontal="center" vertical="top"/>
    </xf>
    <xf numFmtId="0" fontId="26" fillId="23" borderId="2" xfId="0" applyFont="1" applyFill="1" applyBorder="1" applyAlignment="1">
      <alignment vertical="top"/>
    </xf>
    <xf numFmtId="0" fontId="25" fillId="23" borderId="1" xfId="1" applyFont="1" applyFill="1" applyBorder="1" applyAlignment="1">
      <alignment vertical="top" wrapText="1"/>
    </xf>
    <xf numFmtId="0" fontId="25" fillId="23" borderId="1" xfId="1" applyFont="1" applyFill="1" applyBorder="1" applyAlignment="1">
      <alignment horizontal="center" vertical="top" wrapText="1"/>
    </xf>
    <xf numFmtId="0" fontId="26" fillId="23" borderId="4" xfId="0" applyFont="1" applyFill="1" applyBorder="1" applyAlignment="1">
      <alignment vertical="top"/>
    </xf>
    <xf numFmtId="0" fontId="26" fillId="18" borderId="2" xfId="0" applyFont="1" applyFill="1" applyBorder="1" applyAlignment="1">
      <alignment vertical="top"/>
    </xf>
    <xf numFmtId="0" fontId="26" fillId="18" borderId="3" xfId="0" applyFont="1" applyFill="1" applyBorder="1" applyAlignment="1">
      <alignment vertical="top"/>
    </xf>
    <xf numFmtId="0" fontId="26" fillId="18" borderId="4" xfId="0" applyFont="1" applyFill="1" applyBorder="1" applyAlignment="1">
      <alignment vertical="top"/>
    </xf>
    <xf numFmtId="2" fontId="24" fillId="20" borderId="1" xfId="0" applyNumberFormat="1" applyFont="1" applyFill="1" applyBorder="1" applyAlignment="1">
      <alignment horizontal="center" vertical="top"/>
    </xf>
    <xf numFmtId="2" fontId="24" fillId="18" borderId="1" xfId="0" applyNumberFormat="1" applyFont="1" applyFill="1" applyBorder="1" applyAlignment="1">
      <alignment horizontal="center" vertical="top"/>
    </xf>
    <xf numFmtId="0" fontId="32" fillId="18" borderId="1" xfId="0" applyFont="1" applyFill="1" applyBorder="1" applyAlignment="1">
      <alignment vertical="top" wrapText="1"/>
    </xf>
    <xf numFmtId="0" fontId="32" fillId="18" borderId="1" xfId="0" applyFont="1" applyFill="1" applyBorder="1" applyAlignment="1">
      <alignment horizontal="center" vertical="top" wrapText="1"/>
    </xf>
    <xf numFmtId="0" fontId="24" fillId="18" borderId="4" xfId="0" applyFont="1" applyFill="1" applyBorder="1" applyAlignment="1">
      <alignment horizontal="center" vertical="top" wrapText="1"/>
    </xf>
    <xf numFmtId="0" fontId="24" fillId="18" borderId="4" xfId="0" applyFont="1" applyFill="1" applyBorder="1" applyAlignment="1">
      <alignment horizontal="center" vertical="top"/>
    </xf>
    <xf numFmtId="0" fontId="30" fillId="20" borderId="2" xfId="0" applyFont="1" applyFill="1" applyBorder="1" applyAlignment="1">
      <alignment horizontal="left" vertical="top" wrapText="1"/>
    </xf>
    <xf numFmtId="0" fontId="24" fillId="18" borderId="1" xfId="0" applyFont="1" applyFill="1" applyBorder="1" applyAlignment="1">
      <alignment horizontal="left" vertical="top" wrapText="1"/>
    </xf>
    <xf numFmtId="0" fontId="30" fillId="18" borderId="1" xfId="0" applyFont="1" applyFill="1" applyBorder="1" applyAlignment="1">
      <alignment horizontal="left" vertical="top" wrapText="1"/>
    </xf>
    <xf numFmtId="2" fontId="31" fillId="20" borderId="1" xfId="0" applyNumberFormat="1" applyFont="1" applyFill="1" applyBorder="1" applyAlignment="1">
      <alignment horizontal="center" vertical="top"/>
    </xf>
    <xf numFmtId="0" fontId="24" fillId="27" borderId="1" xfId="0" applyFont="1" applyFill="1" applyBorder="1" applyAlignment="1">
      <alignment vertical="top" wrapText="1"/>
    </xf>
    <xf numFmtId="0" fontId="24" fillId="27" borderId="1" xfId="0" applyFont="1" applyFill="1" applyBorder="1" applyAlignment="1">
      <alignment horizontal="center" vertical="top" wrapText="1"/>
    </xf>
    <xf numFmtId="0" fontId="24" fillId="27" borderId="1" xfId="0" applyFont="1" applyFill="1" applyBorder="1" applyAlignment="1">
      <alignment horizontal="center" vertical="top"/>
    </xf>
    <xf numFmtId="0" fontId="30" fillId="27" borderId="1" xfId="0" applyFont="1" applyFill="1" applyBorder="1" applyAlignment="1">
      <alignment vertical="top" wrapText="1"/>
    </xf>
    <xf numFmtId="0" fontId="30" fillId="27" borderId="1" xfId="0" applyFont="1" applyFill="1" applyBorder="1" applyAlignment="1">
      <alignment horizontal="center" vertical="top" wrapText="1"/>
    </xf>
    <xf numFmtId="0" fontId="31" fillId="27" borderId="1" xfId="0" applyFont="1" applyFill="1" applyBorder="1" applyAlignment="1">
      <alignment horizontal="center" vertical="top"/>
    </xf>
    <xf numFmtId="2" fontId="35" fillId="21" borderId="1" xfId="0" applyNumberFormat="1" applyFont="1" applyFill="1" applyBorder="1" applyAlignment="1">
      <alignment horizontal="center" vertical="top"/>
    </xf>
    <xf numFmtId="2" fontId="24" fillId="23" borderId="1" xfId="0" applyNumberFormat="1" applyFont="1" applyFill="1" applyBorder="1" applyAlignment="1">
      <alignment horizontal="center" vertical="top"/>
    </xf>
    <xf numFmtId="2" fontId="31" fillId="23" borderId="1" xfId="0" applyNumberFormat="1" applyFont="1" applyFill="1" applyBorder="1" applyAlignment="1">
      <alignment horizontal="center" vertical="top"/>
    </xf>
    <xf numFmtId="2" fontId="31" fillId="21" borderId="1" xfId="0" applyNumberFormat="1" applyFont="1" applyFill="1" applyBorder="1" applyAlignment="1">
      <alignment horizontal="center" vertical="top"/>
    </xf>
    <xf numFmtId="2" fontId="24" fillId="27" borderId="1" xfId="0" applyNumberFormat="1" applyFont="1" applyFill="1" applyBorder="1" applyAlignment="1">
      <alignment horizontal="center" vertical="top"/>
    </xf>
    <xf numFmtId="2" fontId="31" fillId="27" borderId="1" xfId="0" applyNumberFormat="1" applyFont="1" applyFill="1" applyBorder="1" applyAlignment="1">
      <alignment horizontal="center" vertical="top"/>
    </xf>
    <xf numFmtId="2" fontId="33" fillId="21" borderId="1" xfId="0" applyNumberFormat="1" applyFont="1" applyFill="1" applyBorder="1" applyAlignment="1">
      <alignment horizontal="center" vertical="top"/>
    </xf>
    <xf numFmtId="0" fontId="39" fillId="20" borderId="1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vertical="top"/>
    </xf>
    <xf numFmtId="0" fontId="36" fillId="0" borderId="9" xfId="0" applyFont="1" applyBorder="1" applyAlignment="1">
      <alignment vertical="top"/>
    </xf>
    <xf numFmtId="0" fontId="36" fillId="0" borderId="11" xfId="0" applyFont="1" applyBorder="1" applyAlignment="1">
      <alignment vertical="top"/>
    </xf>
    <xf numFmtId="0" fontId="26" fillId="0" borderId="10" xfId="0" applyFont="1" applyBorder="1" applyAlignment="1">
      <alignment vertical="top"/>
    </xf>
    <xf numFmtId="0" fontId="26" fillId="0" borderId="11" xfId="0" applyFont="1" applyBorder="1" applyAlignment="1">
      <alignment vertical="top"/>
    </xf>
    <xf numFmtId="0" fontId="26" fillId="0" borderId="9" xfId="0" applyFont="1" applyBorder="1" applyAlignment="1">
      <alignment vertical="top"/>
    </xf>
    <xf numFmtId="0" fontId="26" fillId="0" borderId="10" xfId="0" applyFont="1" applyBorder="1" applyAlignment="1">
      <alignment horizontal="left" vertical="top"/>
    </xf>
    <xf numFmtId="0" fontId="26" fillId="0" borderId="11" xfId="0" applyFont="1" applyBorder="1" applyAlignment="1">
      <alignment horizontal="left" vertical="top"/>
    </xf>
    <xf numFmtId="0" fontId="35" fillId="0" borderId="10" xfId="0" applyFont="1" applyBorder="1" applyAlignment="1">
      <alignment horizontal="left" vertical="top"/>
    </xf>
    <xf numFmtId="0" fontId="35" fillId="0" borderId="11" xfId="0" applyFont="1" applyBorder="1" applyAlignment="1">
      <alignment horizontal="left" vertical="top"/>
    </xf>
    <xf numFmtId="0" fontId="35" fillId="0" borderId="9" xfId="0" applyFont="1" applyBorder="1" applyAlignment="1">
      <alignment horizontal="left" vertical="top"/>
    </xf>
    <xf numFmtId="0" fontId="36" fillId="0" borderId="11" xfId="0" applyFont="1" applyBorder="1" applyAlignment="1">
      <alignment horizontal="left" vertical="top"/>
    </xf>
    <xf numFmtId="2" fontId="33" fillId="20" borderId="1" xfId="0" applyNumberFormat="1" applyFont="1" applyFill="1" applyBorder="1" applyAlignment="1">
      <alignment horizontal="center" vertical="top"/>
    </xf>
    <xf numFmtId="2" fontId="35" fillId="0" borderId="1" xfId="0" applyNumberFormat="1" applyFont="1" applyBorder="1" applyAlignment="1">
      <alignment horizontal="center" vertical="top"/>
    </xf>
    <xf numFmtId="2" fontId="24" fillId="0" borderId="4" xfId="0" applyNumberFormat="1" applyFont="1" applyBorder="1" applyAlignment="1">
      <alignment horizontal="center" vertical="top"/>
    </xf>
    <xf numFmtId="0" fontId="20" fillId="0" borderId="0" xfId="0" applyFont="1" applyAlignment="1">
      <alignment horizontal="center" vertical="top"/>
    </xf>
    <xf numFmtId="2" fontId="20" fillId="0" borderId="0" xfId="0" applyNumberFormat="1" applyFont="1" applyAlignment="1">
      <alignment horizontal="center" vertical="top"/>
    </xf>
    <xf numFmtId="0" fontId="26" fillId="18" borderId="10" xfId="0" applyFont="1" applyFill="1" applyBorder="1" applyAlignment="1">
      <alignment horizontal="left" vertical="top"/>
    </xf>
    <xf numFmtId="0" fontId="26" fillId="18" borderId="11" xfId="0" applyFont="1" applyFill="1" applyBorder="1" applyAlignment="1">
      <alignment horizontal="left" vertical="top"/>
    </xf>
    <xf numFmtId="0" fontId="24" fillId="23" borderId="1" xfId="0" applyFont="1" applyFill="1" applyBorder="1" applyAlignment="1">
      <alignment horizontal="left" vertical="top" wrapText="1"/>
    </xf>
    <xf numFmtId="0" fontId="26" fillId="23" borderId="10" xfId="0" applyFont="1" applyFill="1" applyBorder="1" applyAlignment="1">
      <alignment horizontal="left" vertical="top"/>
    </xf>
    <xf numFmtId="0" fontId="25" fillId="23" borderId="1" xfId="1" applyFont="1" applyFill="1" applyBorder="1" applyAlignment="1">
      <alignment horizontal="left" vertical="top" wrapText="1"/>
    </xf>
    <xf numFmtId="0" fontId="26" fillId="23" borderId="11" xfId="0" applyFont="1" applyFill="1" applyBorder="1" applyAlignment="1">
      <alignment horizontal="left" vertical="top"/>
    </xf>
    <xf numFmtId="0" fontId="26" fillId="23" borderId="0" xfId="0" applyFont="1" applyFill="1" applyAlignment="1">
      <alignment horizontal="left" vertical="top"/>
    </xf>
    <xf numFmtId="0" fontId="30" fillId="23" borderId="1" xfId="0" applyFont="1" applyFill="1" applyBorder="1" applyAlignment="1">
      <alignment horizontal="left" vertical="top" wrapText="1"/>
    </xf>
    <xf numFmtId="0" fontId="26" fillId="23" borderId="9" xfId="0" applyFont="1" applyFill="1" applyBorder="1" applyAlignment="1">
      <alignment horizontal="left" vertical="top"/>
    </xf>
    <xf numFmtId="0" fontId="32" fillId="18" borderId="1" xfId="0" applyFont="1" applyFill="1" applyBorder="1" applyAlignment="1">
      <alignment horizontal="left" vertical="top" wrapText="1"/>
    </xf>
    <xf numFmtId="0" fontId="26" fillId="18" borderId="9" xfId="0" applyFont="1" applyFill="1" applyBorder="1" applyAlignment="1">
      <alignment horizontal="left" vertical="top"/>
    </xf>
    <xf numFmtId="0" fontId="26" fillId="18" borderId="0" xfId="0" applyFont="1" applyFill="1" applyAlignment="1">
      <alignment horizontal="left" vertical="top"/>
    </xf>
    <xf numFmtId="0" fontId="24" fillId="18" borderId="1" xfId="0" applyFont="1" applyFill="1" applyBorder="1" applyAlignment="1">
      <alignment vertical="top"/>
    </xf>
    <xf numFmtId="0" fontId="19" fillId="0" borderId="1" xfId="0" applyFont="1" applyBorder="1" applyAlignment="1">
      <alignment vertical="top"/>
    </xf>
    <xf numFmtId="188" fontId="19" fillId="20" borderId="0" xfId="2" applyNumberFormat="1" applyFont="1" applyFill="1" applyAlignment="1">
      <alignment horizontal="center" vertical="top"/>
    </xf>
    <xf numFmtId="43" fontId="19" fillId="20" borderId="0" xfId="2" applyFont="1" applyFill="1" applyAlignment="1">
      <alignment horizontal="center" vertical="top"/>
    </xf>
    <xf numFmtId="43" fontId="19" fillId="20" borderId="0" xfId="0" applyNumberFormat="1" applyFont="1" applyFill="1" applyAlignment="1">
      <alignment vertical="top"/>
    </xf>
    <xf numFmtId="0" fontId="19" fillId="20" borderId="0" xfId="0" applyFont="1" applyFill="1" applyAlignment="1">
      <alignment horizontal="center" vertical="top"/>
    </xf>
    <xf numFmtId="0" fontId="24" fillId="20" borderId="1" xfId="0" applyFont="1" applyFill="1" applyBorder="1" applyAlignment="1">
      <alignment vertical="top"/>
    </xf>
    <xf numFmtId="0" fontId="26" fillId="20" borderId="10" xfId="0" applyFont="1" applyFill="1" applyBorder="1" applyAlignment="1">
      <alignment horizontal="left" vertical="top"/>
    </xf>
    <xf numFmtId="0" fontId="26" fillId="20" borderId="11" xfId="0" applyFont="1" applyFill="1" applyBorder="1" applyAlignment="1">
      <alignment horizontal="left" vertical="top"/>
    </xf>
    <xf numFmtId="0" fontId="26" fillId="20" borderId="0" xfId="0" applyFont="1" applyFill="1" applyAlignment="1">
      <alignment horizontal="left" vertical="top"/>
    </xf>
    <xf numFmtId="0" fontId="24" fillId="18" borderId="4" xfId="0" applyFont="1" applyFill="1" applyBorder="1" applyAlignment="1">
      <alignment horizontal="left" vertical="top" wrapText="1"/>
    </xf>
    <xf numFmtId="0" fontId="30" fillId="0" borderId="2" xfId="0" applyFont="1" applyBorder="1" applyAlignment="1">
      <alignment vertical="center" wrapText="1"/>
    </xf>
    <xf numFmtId="0" fontId="26" fillId="18" borderId="0" xfId="0" applyFont="1" applyFill="1" applyAlignment="1">
      <alignment vertical="top"/>
    </xf>
    <xf numFmtId="0" fontId="26" fillId="27" borderId="10" xfId="0" applyFont="1" applyFill="1" applyBorder="1" applyAlignment="1">
      <alignment vertical="top"/>
    </xf>
    <xf numFmtId="0" fontId="26" fillId="27" borderId="9" xfId="0" applyFont="1" applyFill="1" applyBorder="1" applyAlignment="1">
      <alignment vertical="top"/>
    </xf>
    <xf numFmtId="0" fontId="26" fillId="27" borderId="11" xfId="0" applyFont="1" applyFill="1" applyBorder="1" applyAlignment="1">
      <alignment vertical="top"/>
    </xf>
    <xf numFmtId="0" fontId="36" fillId="18" borderId="0" xfId="0" applyFont="1" applyFill="1" applyAlignment="1">
      <alignment vertical="top"/>
    </xf>
    <xf numFmtId="0" fontId="32" fillId="23" borderId="1" xfId="0" applyFont="1" applyFill="1" applyBorder="1" applyAlignment="1">
      <alignment vertical="top" wrapText="1"/>
    </xf>
    <xf numFmtId="0" fontId="32" fillId="23" borderId="1" xfId="0" applyFont="1" applyFill="1" applyBorder="1" applyAlignment="1">
      <alignment horizontal="center" vertical="top" wrapText="1"/>
    </xf>
    <xf numFmtId="0" fontId="35" fillId="0" borderId="10" xfId="0" applyFont="1" applyBorder="1" applyAlignment="1">
      <alignment vertical="top"/>
    </xf>
    <xf numFmtId="0" fontId="35" fillId="0" borderId="9" xfId="0" applyFont="1" applyBorder="1" applyAlignment="1">
      <alignment vertical="top"/>
    </xf>
    <xf numFmtId="0" fontId="35" fillId="0" borderId="11" xfId="0" applyFont="1" applyBorder="1" applyAlignment="1">
      <alignment vertical="top"/>
    </xf>
    <xf numFmtId="0" fontId="26" fillId="18" borderId="10" xfId="0" applyFont="1" applyFill="1" applyBorder="1" applyAlignment="1">
      <alignment vertical="top"/>
    </xf>
    <xf numFmtId="0" fontId="26" fillId="18" borderId="11" xfId="0" applyFont="1" applyFill="1" applyBorder="1" applyAlignment="1">
      <alignment vertical="top"/>
    </xf>
    <xf numFmtId="0" fontId="26" fillId="20" borderId="0" xfId="0" applyFont="1" applyFill="1" applyAlignment="1">
      <alignment vertical="top"/>
    </xf>
    <xf numFmtId="0" fontId="36" fillId="20" borderId="10" xfId="0" applyFont="1" applyFill="1" applyBorder="1" applyAlignment="1">
      <alignment vertical="top"/>
    </xf>
    <xf numFmtId="0" fontId="36" fillId="20" borderId="9" xfId="0" applyFont="1" applyFill="1" applyBorder="1" applyAlignment="1">
      <alignment vertical="top"/>
    </xf>
    <xf numFmtId="0" fontId="36" fillId="20" borderId="11" xfId="0" applyFont="1" applyFill="1" applyBorder="1" applyAlignment="1">
      <alignment vertical="top"/>
    </xf>
    <xf numFmtId="0" fontId="26" fillId="20" borderId="10" xfId="0" applyFont="1" applyFill="1" applyBorder="1" applyAlignment="1">
      <alignment vertical="top"/>
    </xf>
    <xf numFmtId="0" fontId="26" fillId="20" borderId="11" xfId="0" applyFont="1" applyFill="1" applyBorder="1" applyAlignment="1">
      <alignment vertical="top"/>
    </xf>
    <xf numFmtId="2" fontId="31" fillId="21" borderId="0" xfId="0" applyNumberFormat="1" applyFont="1" applyFill="1" applyBorder="1" applyAlignment="1">
      <alignment horizontal="center" vertical="top"/>
    </xf>
    <xf numFmtId="0" fontId="26" fillId="18" borderId="9" xfId="0" applyFont="1" applyFill="1" applyBorder="1" applyAlignment="1">
      <alignment vertical="top"/>
    </xf>
    <xf numFmtId="0" fontId="36" fillId="0" borderId="10" xfId="0" applyFont="1" applyBorder="1" applyAlignment="1">
      <alignment horizontal="left" vertical="top"/>
    </xf>
    <xf numFmtId="0" fontId="36" fillId="0" borderId="9" xfId="0" applyFont="1" applyBorder="1" applyAlignment="1">
      <alignment horizontal="left" vertical="top"/>
    </xf>
    <xf numFmtId="2" fontId="24" fillId="18" borderId="0" xfId="0" applyNumberFormat="1" applyFont="1" applyFill="1" applyBorder="1" applyAlignment="1">
      <alignment horizontal="center" vertical="top"/>
    </xf>
    <xf numFmtId="0" fontId="24" fillId="27" borderId="1" xfId="0" applyFont="1" applyFill="1" applyBorder="1" applyAlignment="1">
      <alignment horizontal="left" vertical="top" wrapText="1"/>
    </xf>
    <xf numFmtId="0" fontId="32" fillId="27" borderId="1" xfId="0" applyFont="1" applyFill="1" applyBorder="1" applyAlignment="1">
      <alignment horizontal="left" vertical="top" wrapText="1"/>
    </xf>
    <xf numFmtId="0" fontId="32" fillId="27" borderId="1" xfId="0" applyFont="1" applyFill="1" applyBorder="1" applyAlignment="1">
      <alignment horizontal="center" vertical="top" wrapText="1"/>
    </xf>
    <xf numFmtId="0" fontId="30" fillId="27" borderId="1" xfId="0" applyFont="1" applyFill="1" applyBorder="1" applyAlignment="1">
      <alignment horizontal="left" vertical="top" wrapText="1"/>
    </xf>
    <xf numFmtId="2" fontId="44" fillId="0" borderId="2" xfId="0" applyNumberFormat="1" applyFont="1" applyBorder="1" applyAlignment="1">
      <alignment horizontal="center" vertical="top"/>
    </xf>
    <xf numFmtId="2" fontId="46" fillId="0" borderId="3" xfId="0" applyNumberFormat="1" applyFont="1" applyBorder="1" applyAlignment="1">
      <alignment horizontal="center" vertical="top"/>
    </xf>
    <xf numFmtId="2" fontId="46" fillId="0" borderId="4" xfId="0" applyNumberFormat="1" applyFont="1" applyBorder="1" applyAlignment="1">
      <alignment horizontal="center" vertical="top"/>
    </xf>
    <xf numFmtId="0" fontId="44" fillId="20" borderId="1" xfId="0" applyFont="1" applyFill="1" applyBorder="1" applyAlignment="1">
      <alignment horizontal="left" vertical="top" wrapText="1"/>
    </xf>
    <xf numFmtId="0" fontId="44" fillId="20" borderId="1" xfId="0" applyFont="1" applyFill="1" applyBorder="1" applyAlignment="1">
      <alignment horizontal="center" vertical="top" wrapText="1"/>
    </xf>
    <xf numFmtId="0" fontId="44" fillId="20" borderId="1" xfId="0" applyFont="1" applyFill="1" applyBorder="1" applyAlignment="1">
      <alignment horizontal="center" vertical="top"/>
    </xf>
    <xf numFmtId="2" fontId="44" fillId="20" borderId="1" xfId="0" applyNumberFormat="1" applyFont="1" applyFill="1" applyBorder="1" applyAlignment="1">
      <alignment horizontal="center" vertical="top"/>
    </xf>
    <xf numFmtId="2" fontId="46" fillId="20" borderId="1" xfId="0" applyNumberFormat="1" applyFont="1" applyFill="1" applyBorder="1" applyAlignment="1">
      <alignment horizontal="center" vertical="top"/>
    </xf>
    <xf numFmtId="0" fontId="46" fillId="20" borderId="1" xfId="0" applyFont="1" applyFill="1" applyBorder="1" applyAlignment="1">
      <alignment horizontal="center" vertical="top"/>
    </xf>
    <xf numFmtId="0" fontId="33" fillId="0" borderId="2" xfId="0" applyFont="1" applyBorder="1" applyAlignment="1">
      <alignment horizontal="left" vertical="top" wrapText="1"/>
    </xf>
    <xf numFmtId="0" fontId="33" fillId="0" borderId="2" xfId="0" applyFont="1" applyBorder="1" applyAlignment="1">
      <alignment horizontal="center" vertical="top" wrapText="1"/>
    </xf>
    <xf numFmtId="0" fontId="23" fillId="16" borderId="7" xfId="0" applyFont="1" applyFill="1" applyBorder="1" applyAlignment="1">
      <alignment horizontal="left" vertical="top" wrapText="1"/>
    </xf>
    <xf numFmtId="0" fontId="23" fillId="17" borderId="7" xfId="0" applyFont="1" applyFill="1" applyBorder="1" applyAlignment="1">
      <alignment horizontal="left" vertical="top" wrapText="1"/>
    </xf>
    <xf numFmtId="0" fontId="35" fillId="21" borderId="2" xfId="0" applyFont="1" applyFill="1" applyBorder="1" applyAlignment="1">
      <alignment horizontal="center" vertical="top"/>
    </xf>
    <xf numFmtId="0" fontId="26" fillId="0" borderId="7" xfId="0" applyFont="1" applyBorder="1" applyAlignment="1">
      <alignment horizontal="left" vertical="top"/>
    </xf>
    <xf numFmtId="0" fontId="24" fillId="20" borderId="7" xfId="0" applyFont="1" applyFill="1" applyBorder="1" applyAlignment="1">
      <alignment horizontal="left" vertical="top" wrapText="1"/>
    </xf>
    <xf numFmtId="0" fontId="24" fillId="20" borderId="7" xfId="0" applyFont="1" applyFill="1" applyBorder="1" applyAlignment="1">
      <alignment horizontal="center" vertical="top" wrapText="1"/>
    </xf>
    <xf numFmtId="0" fontId="31" fillId="20" borderId="1" xfId="0" applyFont="1" applyFill="1" applyBorder="1" applyAlignment="1">
      <alignment horizontal="center" vertical="top" wrapText="1"/>
    </xf>
    <xf numFmtId="0" fontId="33" fillId="20" borderId="7" xfId="0" applyFont="1" applyFill="1" applyBorder="1" applyAlignment="1">
      <alignment horizontal="left" vertical="top" wrapText="1"/>
    </xf>
    <xf numFmtId="0" fontId="33" fillId="20" borderId="7" xfId="0" applyFont="1" applyFill="1" applyBorder="1" applyAlignment="1">
      <alignment horizontal="center" vertical="top" wrapText="1"/>
    </xf>
    <xf numFmtId="0" fontId="35" fillId="20" borderId="1" xfId="0" applyFont="1" applyFill="1" applyBorder="1" applyAlignment="1">
      <alignment horizontal="left" vertical="top" wrapText="1"/>
    </xf>
    <xf numFmtId="0" fontId="35" fillId="20" borderId="1" xfId="0" applyFont="1" applyFill="1" applyBorder="1" applyAlignment="1">
      <alignment horizontal="center" vertical="top"/>
    </xf>
    <xf numFmtId="0" fontId="20" fillId="0" borderId="1" xfId="0" applyFont="1" applyBorder="1" applyAlignment="1">
      <alignment horizontal="center" vertical="top"/>
    </xf>
    <xf numFmtId="0" fontId="24" fillId="18" borderId="1" xfId="0" applyFont="1" applyFill="1" applyBorder="1" applyAlignment="1">
      <alignment horizontal="center" vertical="top" wrapText="1"/>
    </xf>
    <xf numFmtId="0" fontId="24" fillId="27" borderId="1" xfId="0" applyFont="1" applyFill="1" applyBorder="1" applyAlignment="1">
      <alignment horizontal="center" vertical="top" wrapText="1"/>
    </xf>
    <xf numFmtId="0" fontId="24" fillId="18" borderId="1" xfId="0" applyFont="1" applyFill="1" applyBorder="1" applyAlignment="1">
      <alignment horizontal="center" vertical="top"/>
    </xf>
    <xf numFmtId="0" fontId="24" fillId="18" borderId="1" xfId="0" applyFont="1" applyFill="1" applyBorder="1" applyAlignment="1">
      <alignment vertical="top" wrapText="1"/>
    </xf>
    <xf numFmtId="0" fontId="24" fillId="27" borderId="1" xfId="0" applyFont="1" applyFill="1" applyBorder="1" applyAlignment="1">
      <alignment vertical="top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/>
    </xf>
    <xf numFmtId="49" fontId="22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0" fontId="22" fillId="7" borderId="1" xfId="0" applyFont="1" applyFill="1" applyBorder="1" applyAlignment="1">
      <alignment vertical="center"/>
    </xf>
    <xf numFmtId="0" fontId="22" fillId="7" borderId="7" xfId="0" applyFont="1" applyFill="1" applyBorder="1" applyAlignment="1">
      <alignment horizontal="center" vertical="center"/>
    </xf>
    <xf numFmtId="188" fontId="19" fillId="0" borderId="0" xfId="2" applyNumberFormat="1" applyFont="1" applyAlignment="1">
      <alignment vertical="top"/>
    </xf>
    <xf numFmtId="43" fontId="20" fillId="0" borderId="0" xfId="2" applyFont="1" applyAlignment="1">
      <alignment vertical="top"/>
    </xf>
    <xf numFmtId="0" fontId="23" fillId="4" borderId="1" xfId="0" applyFont="1" applyFill="1" applyBorder="1" applyAlignment="1">
      <alignment horizontal="right" vertical="top" wrapText="1"/>
    </xf>
    <xf numFmtId="0" fontId="23" fillId="4" borderId="7" xfId="0" applyFont="1" applyFill="1" applyBorder="1" applyAlignment="1">
      <alignment horizontal="center" vertical="top" wrapText="1"/>
    </xf>
    <xf numFmtId="43" fontId="29" fillId="0" borderId="0" xfId="2" applyFont="1" applyAlignment="1">
      <alignment vertical="top"/>
    </xf>
    <xf numFmtId="189" fontId="55" fillId="0" borderId="0" xfId="0" applyNumberFormat="1" applyFont="1" applyAlignment="1">
      <alignment vertical="top"/>
    </xf>
    <xf numFmtId="0" fontId="23" fillId="5" borderId="1" xfId="0" applyFont="1" applyFill="1" applyBorder="1" applyAlignment="1">
      <alignment horizontal="right" vertical="top" wrapText="1"/>
    </xf>
    <xf numFmtId="0" fontId="23" fillId="5" borderId="7" xfId="0" applyFont="1" applyFill="1" applyBorder="1" applyAlignment="1">
      <alignment horizontal="center" vertical="top" wrapText="1"/>
    </xf>
    <xf numFmtId="0" fontId="23" fillId="3" borderId="1" xfId="0" applyFont="1" applyFill="1" applyBorder="1" applyAlignment="1">
      <alignment vertical="top" wrapText="1"/>
    </xf>
    <xf numFmtId="0" fontId="23" fillId="3" borderId="7" xfId="0" applyFont="1" applyFill="1" applyBorder="1" applyAlignment="1">
      <alignment horizontal="center" vertical="top" wrapText="1"/>
    </xf>
    <xf numFmtId="189" fontId="56" fillId="0" borderId="0" xfId="0" applyNumberFormat="1" applyFont="1" applyAlignment="1">
      <alignment vertical="top"/>
    </xf>
    <xf numFmtId="0" fontId="25" fillId="0" borderId="1" xfId="1" applyFont="1" applyFill="1" applyBorder="1" applyAlignment="1">
      <alignment vertical="center"/>
    </xf>
    <xf numFmtId="0" fontId="24" fillId="0" borderId="7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center" vertical="top" wrapText="1"/>
    </xf>
    <xf numFmtId="0" fontId="23" fillId="3" borderId="1" xfId="0" applyFont="1" applyFill="1" applyBorder="1" applyAlignment="1">
      <alignment horizontal="right" vertical="top" wrapText="1"/>
    </xf>
    <xf numFmtId="0" fontId="23" fillId="0" borderId="1" xfId="0" applyFont="1" applyBorder="1" applyAlignment="1">
      <alignment horizontal="left" vertical="top" wrapText="1"/>
    </xf>
    <xf numFmtId="0" fontId="25" fillId="0" borderId="1" xfId="1" applyFont="1" applyFill="1" applyBorder="1"/>
    <xf numFmtId="0" fontId="23" fillId="25" borderId="1" xfId="0" applyFont="1" applyFill="1" applyBorder="1" applyAlignment="1">
      <alignment vertical="top" wrapText="1"/>
    </xf>
    <xf numFmtId="0" fontId="23" fillId="25" borderId="7" xfId="0" applyFont="1" applyFill="1" applyBorder="1" applyAlignment="1">
      <alignment horizontal="center" vertical="top" wrapText="1"/>
    </xf>
    <xf numFmtId="0" fontId="23" fillId="25" borderId="7" xfId="0" applyFont="1" applyFill="1" applyBorder="1" applyAlignment="1">
      <alignment horizontal="left" vertical="top" wrapText="1"/>
    </xf>
    <xf numFmtId="0" fontId="23" fillId="5" borderId="1" xfId="0" applyFont="1" applyFill="1" applyBorder="1" applyAlignment="1">
      <alignment vertical="top" wrapText="1"/>
    </xf>
    <xf numFmtId="0" fontId="23" fillId="8" borderId="1" xfId="0" applyFont="1" applyFill="1" applyBorder="1" applyAlignment="1">
      <alignment vertical="top" wrapText="1"/>
    </xf>
    <xf numFmtId="0" fontId="23" fillId="8" borderId="7" xfId="0" applyFont="1" applyFill="1" applyBorder="1" applyAlignment="1">
      <alignment horizontal="center" vertical="top" wrapText="1"/>
    </xf>
    <xf numFmtId="0" fontId="23" fillId="9" borderId="1" xfId="0" applyFont="1" applyFill="1" applyBorder="1" applyAlignment="1">
      <alignment vertical="top" wrapText="1"/>
    </xf>
    <xf numFmtId="0" fontId="23" fillId="9" borderId="7" xfId="0" applyFont="1" applyFill="1" applyBorder="1" applyAlignment="1">
      <alignment horizontal="center" vertical="top" wrapText="1"/>
    </xf>
    <xf numFmtId="0" fontId="23" fillId="10" borderId="1" xfId="0" applyFont="1" applyFill="1" applyBorder="1" applyAlignment="1">
      <alignment vertical="top" wrapText="1"/>
    </xf>
    <xf numFmtId="0" fontId="23" fillId="10" borderId="7" xfId="0" applyFont="1" applyFill="1" applyBorder="1" applyAlignment="1">
      <alignment horizontal="center" vertical="top" wrapText="1"/>
    </xf>
    <xf numFmtId="0" fontId="23" fillId="10" borderId="7" xfId="0" applyFont="1" applyFill="1" applyBorder="1" applyAlignment="1">
      <alignment horizontal="left" vertical="top" wrapText="1"/>
    </xf>
    <xf numFmtId="0" fontId="23" fillId="9" borderId="7" xfId="0" applyFont="1" applyFill="1" applyBorder="1" applyAlignment="1">
      <alignment horizontal="left" vertical="top" wrapText="1"/>
    </xf>
    <xf numFmtId="0" fontId="23" fillId="11" borderId="1" xfId="0" applyFont="1" applyFill="1" applyBorder="1" applyAlignment="1">
      <alignment vertical="top" wrapText="1"/>
    </xf>
    <xf numFmtId="0" fontId="23" fillId="11" borderId="7" xfId="0" applyFont="1" applyFill="1" applyBorder="1" applyAlignment="1">
      <alignment horizontal="center" vertical="top" wrapText="1"/>
    </xf>
    <xf numFmtId="0" fontId="23" fillId="12" borderId="1" xfId="0" applyFont="1" applyFill="1" applyBorder="1" applyAlignment="1">
      <alignment vertical="top" wrapText="1"/>
    </xf>
    <xf numFmtId="0" fontId="23" fillId="12" borderId="7" xfId="0" applyFont="1" applyFill="1" applyBorder="1" applyAlignment="1">
      <alignment horizontal="center" vertical="top" wrapText="1"/>
    </xf>
    <xf numFmtId="0" fontId="23" fillId="13" borderId="1" xfId="0" applyFont="1" applyFill="1" applyBorder="1" applyAlignment="1">
      <alignment vertical="top" wrapText="1"/>
    </xf>
    <xf numFmtId="0" fontId="23" fillId="13" borderId="7" xfId="0" applyFont="1" applyFill="1" applyBorder="1" applyAlignment="1">
      <alignment horizontal="center" vertical="top" wrapText="1"/>
    </xf>
    <xf numFmtId="0" fontId="23" fillId="14" borderId="1" xfId="0" applyFont="1" applyFill="1" applyBorder="1" applyAlignment="1">
      <alignment vertical="top" wrapText="1"/>
    </xf>
    <xf numFmtId="0" fontId="23" fillId="14" borderId="7" xfId="0" applyFont="1" applyFill="1" applyBorder="1" applyAlignment="1">
      <alignment horizontal="center" vertical="top" wrapText="1"/>
    </xf>
    <xf numFmtId="0" fontId="23" fillId="15" borderId="1" xfId="0" applyFont="1" applyFill="1" applyBorder="1" applyAlignment="1">
      <alignment vertical="top" wrapText="1"/>
    </xf>
    <xf numFmtId="0" fontId="24" fillId="15" borderId="7" xfId="0" applyFont="1" applyFill="1" applyBorder="1" applyAlignment="1">
      <alignment horizontal="left" vertical="top" wrapText="1"/>
    </xf>
    <xf numFmtId="0" fontId="23" fillId="16" borderId="1" xfId="0" applyFont="1" applyFill="1" applyBorder="1" applyAlignment="1">
      <alignment vertical="top" wrapText="1"/>
    </xf>
    <xf numFmtId="0" fontId="23" fillId="24" borderId="1" xfId="0" applyFont="1" applyFill="1" applyBorder="1" applyAlignment="1">
      <alignment vertical="top" wrapText="1"/>
    </xf>
    <xf numFmtId="0" fontId="23" fillId="24" borderId="7" xfId="0" applyFont="1" applyFill="1" applyBorder="1" applyAlignment="1">
      <alignment horizontal="center" vertical="top" wrapText="1"/>
    </xf>
    <xf numFmtId="0" fontId="23" fillId="17" borderId="1" xfId="0" applyFont="1" applyFill="1" applyBorder="1" applyAlignment="1">
      <alignment vertical="top" wrapText="1"/>
    </xf>
    <xf numFmtId="0" fontId="23" fillId="2" borderId="1" xfId="0" applyFont="1" applyFill="1" applyBorder="1" applyAlignment="1">
      <alignment vertical="top" wrapText="1"/>
    </xf>
    <xf numFmtId="0" fontId="24" fillId="2" borderId="7" xfId="0" applyFont="1" applyFill="1" applyBorder="1" applyAlignment="1">
      <alignment horizontal="left" vertical="top" wrapText="1"/>
    </xf>
    <xf numFmtId="0" fontId="23" fillId="2" borderId="7" xfId="0" applyFont="1" applyFill="1" applyBorder="1" applyAlignment="1">
      <alignment horizontal="center" vertical="top" wrapText="1"/>
    </xf>
    <xf numFmtId="189" fontId="31" fillId="0" borderId="0" xfId="0" applyNumberFormat="1" applyFont="1" applyAlignment="1">
      <alignment vertical="top"/>
    </xf>
    <xf numFmtId="0" fontId="20" fillId="26" borderId="0" xfId="0" applyFont="1" applyFill="1" applyAlignment="1">
      <alignment horizontal="center" vertical="top"/>
    </xf>
    <xf numFmtId="0" fontId="29" fillId="0" borderId="0" xfId="0" applyFont="1" applyAlignment="1">
      <alignment vertical="top"/>
    </xf>
    <xf numFmtId="2" fontId="19" fillId="0" borderId="0" xfId="0" applyNumberFormat="1" applyFont="1" applyAlignment="1">
      <alignment vertical="top"/>
    </xf>
    <xf numFmtId="0" fontId="19" fillId="0" borderId="0" xfId="0" applyFont="1"/>
    <xf numFmtId="0" fontId="57" fillId="0" borderId="0" xfId="0" applyFont="1"/>
    <xf numFmtId="0" fontId="58" fillId="0" borderId="0" xfId="0" applyFont="1"/>
    <xf numFmtId="0" fontId="58" fillId="0" borderId="0" xfId="0" applyFont="1" applyAlignment="1">
      <alignment horizontal="center"/>
    </xf>
    <xf numFmtId="0" fontId="58" fillId="30" borderId="0" xfId="0" applyFont="1" applyFill="1"/>
    <xf numFmtId="0" fontId="58" fillId="26" borderId="0" xfId="0" applyFont="1" applyFill="1"/>
    <xf numFmtId="0" fontId="58" fillId="0" borderId="12" xfId="0" applyFont="1" applyBorder="1"/>
    <xf numFmtId="0" fontId="58" fillId="0" borderId="8" xfId="0" applyFont="1" applyBorder="1"/>
    <xf numFmtId="0" fontId="58" fillId="0" borderId="10" xfId="0" applyFont="1" applyBorder="1"/>
    <xf numFmtId="0" fontId="58" fillId="0" borderId="13" xfId="0" applyFont="1" applyBorder="1"/>
    <xf numFmtId="0" fontId="58" fillId="0" borderId="14" xfId="0" applyFont="1" applyBorder="1"/>
    <xf numFmtId="0" fontId="58" fillId="0" borderId="11" xfId="0" applyFont="1" applyBorder="1"/>
    <xf numFmtId="0" fontId="58" fillId="0" borderId="2" xfId="0" applyFont="1" applyBorder="1"/>
    <xf numFmtId="0" fontId="58" fillId="0" borderId="15" xfId="0" applyFont="1" applyBorder="1"/>
    <xf numFmtId="0" fontId="58" fillId="0" borderId="3" xfId="0" applyFont="1" applyBorder="1"/>
    <xf numFmtId="0" fontId="58" fillId="0" borderId="9" xfId="0" applyFont="1" applyBorder="1"/>
    <xf numFmtId="0" fontId="59" fillId="20" borderId="0" xfId="0" applyFont="1" applyFill="1"/>
    <xf numFmtId="0" fontId="58" fillId="0" borderId="4" xfId="0" applyFont="1" applyBorder="1"/>
    <xf numFmtId="0" fontId="58" fillId="29" borderId="14" xfId="0" applyFont="1" applyFill="1" applyBorder="1"/>
    <xf numFmtId="0" fontId="58" fillId="29" borderId="11" xfId="0" applyFont="1" applyFill="1" applyBorder="1"/>
    <xf numFmtId="0" fontId="58" fillId="31" borderId="11" xfId="0" applyFont="1" applyFill="1" applyBorder="1"/>
    <xf numFmtId="0" fontId="58" fillId="29" borderId="13" xfId="0" applyFont="1" applyFill="1" applyBorder="1"/>
    <xf numFmtId="0" fontId="58" fillId="0" borderId="0" xfId="0" applyFont="1" applyBorder="1"/>
    <xf numFmtId="0" fontId="60" fillId="32" borderId="0" xfId="0" applyFont="1" applyFill="1"/>
    <xf numFmtId="0" fontId="59" fillId="0" borderId="0" xfId="0" applyFont="1"/>
    <xf numFmtId="0" fontId="60" fillId="0" borderId="0" xfId="0" applyFont="1"/>
    <xf numFmtId="0" fontId="58" fillId="0" borderId="1" xfId="0" applyFont="1" applyBorder="1"/>
    <xf numFmtId="0" fontId="58" fillId="0" borderId="0" xfId="0" applyFont="1" applyAlignment="1">
      <alignment horizontal="left"/>
    </xf>
    <xf numFmtId="0" fontId="58" fillId="0" borderId="16" xfId="0" applyFont="1" applyBorder="1"/>
    <xf numFmtId="0" fontId="58" fillId="0" borderId="17" xfId="0" applyFont="1" applyBorder="1"/>
    <xf numFmtId="0" fontId="58" fillId="0" borderId="18" xfId="0" applyFont="1" applyBorder="1"/>
    <xf numFmtId="0" fontId="60" fillId="31" borderId="0" xfId="0" applyFont="1" applyFill="1"/>
    <xf numFmtId="0" fontId="58" fillId="0" borderId="0" xfId="0" applyFont="1" applyAlignment="1">
      <alignment vertical="top"/>
    </xf>
    <xf numFmtId="0" fontId="58" fillId="0" borderId="1" xfId="0" applyFont="1" applyBorder="1" applyAlignment="1">
      <alignment vertical="top"/>
    </xf>
    <xf numFmtId="0" fontId="57" fillId="0" borderId="1" xfId="0" applyFont="1" applyBorder="1" applyAlignment="1">
      <alignment horizontal="center"/>
    </xf>
    <xf numFmtId="0" fontId="24" fillId="18" borderId="1" xfId="0" applyFont="1" applyFill="1" applyBorder="1" applyAlignment="1">
      <alignment horizontal="center" vertical="top" wrapText="1"/>
    </xf>
    <xf numFmtId="0" fontId="24" fillId="18" borderId="1" xfId="0" applyFont="1" applyFill="1" applyBorder="1" applyAlignment="1">
      <alignment horizontal="center" vertical="top"/>
    </xf>
    <xf numFmtId="0" fontId="24" fillId="20" borderId="1" xfId="0" applyFont="1" applyFill="1" applyBorder="1" applyAlignment="1">
      <alignment horizontal="center" vertical="top" wrapText="1"/>
    </xf>
    <xf numFmtId="0" fontId="25" fillId="20" borderId="1" xfId="1" applyFont="1" applyFill="1" applyBorder="1" applyAlignment="1">
      <alignment horizontal="center" vertical="top" wrapText="1"/>
    </xf>
    <xf numFmtId="0" fontId="24" fillId="27" borderId="1" xfId="0" applyFont="1" applyFill="1" applyBorder="1" applyAlignment="1">
      <alignment horizontal="center" vertical="top" wrapText="1"/>
    </xf>
    <xf numFmtId="0" fontId="26" fillId="20" borderId="10" xfId="0" applyFont="1" applyFill="1" applyBorder="1" applyAlignment="1">
      <alignment horizontal="left" vertical="top"/>
    </xf>
    <xf numFmtId="0" fontId="26" fillId="20" borderId="9" xfId="0" applyFont="1" applyFill="1" applyBorder="1" applyAlignment="1">
      <alignment horizontal="left" vertical="top"/>
    </xf>
    <xf numFmtId="0" fontId="26" fillId="20" borderId="11" xfId="0" applyFont="1" applyFill="1" applyBorder="1" applyAlignment="1">
      <alignment horizontal="left" vertical="top"/>
    </xf>
    <xf numFmtId="0" fontId="26" fillId="20" borderId="0" xfId="0" applyFont="1" applyFill="1" applyAlignment="1">
      <alignment horizontal="left" vertical="top"/>
    </xf>
    <xf numFmtId="0" fontId="24" fillId="18" borderId="1" xfId="0" applyFont="1" applyFill="1" applyBorder="1" applyAlignment="1">
      <alignment vertical="top" wrapText="1"/>
    </xf>
    <xf numFmtId="0" fontId="24" fillId="27" borderId="1" xfId="0" applyFont="1" applyFill="1" applyBorder="1" applyAlignment="1">
      <alignment vertical="top" wrapText="1"/>
    </xf>
    <xf numFmtId="0" fontId="58" fillId="0" borderId="0" xfId="0" applyNumberFormat="1" applyFont="1"/>
    <xf numFmtId="0" fontId="58" fillId="26" borderId="0" xfId="0" applyNumberFormat="1" applyFont="1" applyFill="1"/>
    <xf numFmtId="0" fontId="57" fillId="0" borderId="1" xfId="0" applyNumberFormat="1" applyFont="1" applyBorder="1" applyAlignment="1">
      <alignment horizontal="center"/>
    </xf>
    <xf numFmtId="0" fontId="58" fillId="29" borderId="14" xfId="0" applyNumberFormat="1" applyFont="1" applyFill="1" applyBorder="1"/>
    <xf numFmtId="0" fontId="58" fillId="0" borderId="12" xfId="0" applyNumberFormat="1" applyFont="1" applyBorder="1"/>
    <xf numFmtId="0" fontId="58" fillId="0" borderId="15" xfId="0" applyNumberFormat="1" applyFont="1" applyBorder="1"/>
    <xf numFmtId="0" fontId="58" fillId="29" borderId="13" xfId="0" applyNumberFormat="1" applyFont="1" applyFill="1" applyBorder="1"/>
    <xf numFmtId="0" fontId="58" fillId="0" borderId="1" xfId="0" applyNumberFormat="1" applyFont="1" applyBorder="1"/>
    <xf numFmtId="2" fontId="58" fillId="0" borderId="0" xfId="0" applyNumberFormat="1" applyFont="1" applyAlignment="1">
      <alignment horizontal="center"/>
    </xf>
    <xf numFmtId="2" fontId="58" fillId="0" borderId="10" xfId="0" applyNumberFormat="1" applyFont="1" applyBorder="1" applyAlignment="1">
      <alignment horizontal="center"/>
    </xf>
    <xf numFmtId="2" fontId="58" fillId="0" borderId="9" xfId="0" applyNumberFormat="1" applyFont="1" applyBorder="1" applyAlignment="1">
      <alignment horizontal="center"/>
    </xf>
    <xf numFmtId="2" fontId="58" fillId="29" borderId="11" xfId="0" applyNumberFormat="1" applyFont="1" applyFill="1" applyBorder="1" applyAlignment="1">
      <alignment horizontal="center"/>
    </xf>
    <xf numFmtId="2" fontId="58" fillId="0" borderId="1" xfId="0" applyNumberFormat="1" applyFont="1" applyBorder="1" applyAlignment="1">
      <alignment horizontal="center"/>
    </xf>
    <xf numFmtId="0" fontId="32" fillId="27" borderId="1" xfId="0" applyFont="1" applyFill="1" applyBorder="1" applyAlignment="1">
      <alignment vertical="top" wrapText="1"/>
    </xf>
    <xf numFmtId="0" fontId="19" fillId="18" borderId="1" xfId="0" applyFont="1" applyFill="1" applyBorder="1" applyAlignment="1">
      <alignment vertical="top" wrapText="1"/>
    </xf>
    <xf numFmtId="0" fontId="19" fillId="18" borderId="1" xfId="0" applyFont="1" applyFill="1" applyBorder="1" applyAlignment="1">
      <alignment horizontal="center" vertical="top" wrapText="1"/>
    </xf>
    <xf numFmtId="0" fontId="24" fillId="18" borderId="1" xfId="0" applyFont="1" applyFill="1" applyBorder="1" applyAlignment="1">
      <alignment horizontal="center" vertical="top" wrapText="1"/>
    </xf>
    <xf numFmtId="0" fontId="24" fillId="18" borderId="1" xfId="0" applyFont="1" applyFill="1" applyBorder="1" applyAlignment="1">
      <alignment horizontal="center" vertical="top"/>
    </xf>
    <xf numFmtId="0" fontId="58" fillId="0" borderId="2" xfId="0" applyFont="1" applyBorder="1" applyAlignment="1">
      <alignment horizontal="center" vertical="top"/>
    </xf>
    <xf numFmtId="0" fontId="58" fillId="0" borderId="3" xfId="0" applyFont="1" applyBorder="1" applyAlignment="1">
      <alignment horizontal="center" vertical="top"/>
    </xf>
    <xf numFmtId="0" fontId="58" fillId="0" borderId="4" xfId="0" applyFont="1" applyBorder="1" applyAlignment="1">
      <alignment horizontal="center" vertical="top"/>
    </xf>
    <xf numFmtId="0" fontId="58" fillId="20" borderId="15" xfId="0" applyFont="1" applyFill="1" applyBorder="1"/>
    <xf numFmtId="0" fontId="25" fillId="20" borderId="1" xfId="1" applyFont="1" applyFill="1" applyBorder="1" applyAlignment="1">
      <alignment horizontal="left" vertical="top" wrapText="1"/>
    </xf>
    <xf numFmtId="0" fontId="33" fillId="27" borderId="1" xfId="0" applyFont="1" applyFill="1" applyBorder="1" applyAlignment="1">
      <alignment horizontal="left" vertical="top" wrapText="1"/>
    </xf>
    <xf numFmtId="0" fontId="33" fillId="27" borderId="1" xfId="0" applyFont="1" applyFill="1" applyBorder="1" applyAlignment="1">
      <alignment horizontal="center" vertical="top" wrapText="1"/>
    </xf>
    <xf numFmtId="0" fontId="33" fillId="27" borderId="1" xfId="0" applyFont="1" applyFill="1" applyBorder="1" applyAlignment="1">
      <alignment horizontal="center" vertical="top"/>
    </xf>
    <xf numFmtId="2" fontId="33" fillId="27" borderId="1" xfId="0" applyNumberFormat="1" applyFont="1" applyFill="1" applyBorder="1" applyAlignment="1">
      <alignment horizontal="center" vertical="top"/>
    </xf>
    <xf numFmtId="0" fontId="58" fillId="0" borderId="2" xfId="0" applyFont="1" applyBorder="1" applyAlignment="1">
      <alignment horizontal="center" vertical="top"/>
    </xf>
    <xf numFmtId="0" fontId="58" fillId="0" borderId="3" xfId="0" applyFont="1" applyBorder="1" applyAlignment="1">
      <alignment horizontal="center" vertical="top"/>
    </xf>
    <xf numFmtId="0" fontId="58" fillId="0" borderId="4" xfId="0" applyFont="1" applyBorder="1" applyAlignment="1">
      <alignment horizontal="center" vertical="top"/>
    </xf>
    <xf numFmtId="0" fontId="58" fillId="0" borderId="2" xfId="0" applyFont="1" applyBorder="1" applyAlignment="1">
      <alignment horizontal="center" vertical="top" wrapText="1"/>
    </xf>
    <xf numFmtId="0" fontId="58" fillId="0" borderId="3" xfId="0" applyFont="1" applyBorder="1" applyAlignment="1">
      <alignment horizontal="center" vertical="top" wrapText="1"/>
    </xf>
    <xf numFmtId="0" fontId="58" fillId="0" borderId="4" xfId="0" applyFont="1" applyBorder="1" applyAlignment="1">
      <alignment horizontal="center" vertical="top" wrapText="1"/>
    </xf>
    <xf numFmtId="0" fontId="58" fillId="0" borderId="1" xfId="0" applyFont="1" applyBorder="1" applyAlignment="1">
      <alignment horizontal="center"/>
    </xf>
    <xf numFmtId="0" fontId="58" fillId="0" borderId="9" xfId="0" applyFont="1" applyBorder="1" applyAlignment="1">
      <alignment horizontal="center"/>
    </xf>
    <xf numFmtId="0" fontId="58" fillId="0" borderId="10" xfId="0" applyFont="1" applyBorder="1" applyAlignment="1">
      <alignment horizontal="center"/>
    </xf>
    <xf numFmtId="0" fontId="58" fillId="29" borderId="11" xfId="0" applyFont="1" applyFill="1" applyBorder="1" applyAlignment="1">
      <alignment horizontal="center"/>
    </xf>
    <xf numFmtId="0" fontId="58" fillId="26" borderId="0" xfId="0" applyFont="1" applyFill="1" applyAlignment="1">
      <alignment horizontal="center"/>
    </xf>
    <xf numFmtId="0" fontId="58" fillId="0" borderId="8" xfId="0" applyNumberFormat="1" applyFont="1" applyBorder="1" applyAlignment="1">
      <alignment horizontal="center"/>
    </xf>
    <xf numFmtId="0" fontId="58" fillId="29" borderId="14" xfId="0" applyFont="1" applyFill="1" applyBorder="1" applyAlignment="1">
      <alignment horizontal="center"/>
    </xf>
    <xf numFmtId="0" fontId="58" fillId="0" borderId="0" xfId="0" applyNumberFormat="1" applyFont="1" applyBorder="1" applyAlignment="1">
      <alignment horizontal="center"/>
    </xf>
    <xf numFmtId="0" fontId="58" fillId="0" borderId="0" xfId="0" applyFont="1" applyBorder="1" applyAlignment="1">
      <alignment horizontal="center"/>
    </xf>
    <xf numFmtId="0" fontId="58" fillId="0" borderId="8" xfId="0" applyFont="1" applyBorder="1" applyAlignment="1">
      <alignment horizontal="center"/>
    </xf>
    <xf numFmtId="0" fontId="24" fillId="20" borderId="1" xfId="0" applyFont="1" applyFill="1" applyBorder="1" applyAlignment="1">
      <alignment horizontal="center" vertical="top" wrapText="1"/>
    </xf>
    <xf numFmtId="0" fontId="24" fillId="27" borderId="1" xfId="0" applyFont="1" applyFill="1" applyBorder="1" applyAlignment="1">
      <alignment horizontal="center" vertical="top" wrapText="1"/>
    </xf>
    <xf numFmtId="0" fontId="24" fillId="18" borderId="1" xfId="0" applyFont="1" applyFill="1" applyBorder="1" applyAlignment="1">
      <alignment horizontal="center" vertical="top" wrapText="1"/>
    </xf>
    <xf numFmtId="0" fontId="24" fillId="18" borderId="1" xfId="0" applyFont="1" applyFill="1" applyBorder="1" applyAlignment="1">
      <alignment horizontal="center" vertical="top"/>
    </xf>
    <xf numFmtId="0" fontId="58" fillId="0" borderId="19" xfId="0" applyFont="1" applyBorder="1"/>
    <xf numFmtId="2" fontId="58" fillId="0" borderId="14" xfId="0" applyNumberFormat="1" applyFont="1" applyBorder="1"/>
    <xf numFmtId="2" fontId="58" fillId="0" borderId="0" xfId="0" applyNumberFormat="1" applyFont="1" applyAlignment="1">
      <alignment horizontal="left"/>
    </xf>
    <xf numFmtId="2" fontId="58" fillId="0" borderId="8" xfId="0" applyNumberFormat="1" applyFont="1" applyBorder="1" applyAlignment="1">
      <alignment horizontal="center"/>
    </xf>
    <xf numFmtId="2" fontId="58" fillId="0" borderId="0" xfId="0" applyNumberFormat="1" applyFont="1" applyBorder="1" applyAlignment="1">
      <alignment horizontal="center"/>
    </xf>
    <xf numFmtId="0" fontId="58" fillId="0" borderId="0" xfId="0" applyNumberFormat="1" applyFont="1" applyBorder="1"/>
    <xf numFmtId="0" fontId="58" fillId="0" borderId="15" xfId="0" applyNumberFormat="1" applyFont="1" applyFill="1" applyBorder="1"/>
    <xf numFmtId="0" fontId="58" fillId="0" borderId="0" xfId="0" applyNumberFormat="1" applyFont="1" applyFill="1" applyBorder="1"/>
    <xf numFmtId="0" fontId="58" fillId="0" borderId="8" xfId="0" applyNumberFormat="1" applyFont="1" applyFill="1" applyBorder="1"/>
    <xf numFmtId="0" fontId="58" fillId="0" borderId="12" xfId="0" applyNumberFormat="1" applyFont="1" applyFill="1" applyBorder="1"/>
    <xf numFmtId="0" fontId="58" fillId="0" borderId="12" xfId="0" applyFont="1" applyFill="1" applyBorder="1"/>
    <xf numFmtId="0" fontId="58" fillId="0" borderId="8" xfId="0" applyFont="1" applyFill="1" applyBorder="1"/>
    <xf numFmtId="2" fontId="58" fillId="0" borderId="10" xfId="0" applyNumberFormat="1" applyFont="1" applyFill="1" applyBorder="1" applyAlignment="1">
      <alignment horizontal="center"/>
    </xf>
    <xf numFmtId="0" fontId="58" fillId="0" borderId="8" xfId="0" applyNumberFormat="1" applyFont="1" applyFill="1" applyBorder="1" applyAlignment="1">
      <alignment horizontal="center"/>
    </xf>
    <xf numFmtId="0" fontId="58" fillId="0" borderId="15" xfId="0" applyFont="1" applyFill="1" applyBorder="1"/>
    <xf numFmtId="0" fontId="58" fillId="0" borderId="0" xfId="0" applyFont="1" applyFill="1" applyBorder="1"/>
    <xf numFmtId="2" fontId="58" fillId="0" borderId="9" xfId="0" applyNumberFormat="1" applyFont="1" applyFill="1" applyBorder="1" applyAlignment="1">
      <alignment horizontal="center"/>
    </xf>
    <xf numFmtId="0" fontId="58" fillId="0" borderId="0" xfId="0" applyNumberFormat="1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0" fontId="58" fillId="0" borderId="9" xfId="0" applyFont="1" applyFill="1" applyBorder="1" applyAlignment="1">
      <alignment horizontal="center"/>
    </xf>
    <xf numFmtId="0" fontId="58" fillId="0" borderId="8" xfId="0" applyNumberFormat="1" applyFont="1" applyBorder="1" applyAlignment="1">
      <alignment horizontal="left"/>
    </xf>
    <xf numFmtId="0" fontId="58" fillId="0" borderId="0" xfId="0" applyNumberFormat="1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0" fontId="58" fillId="0" borderId="8" xfId="0" applyNumberFormat="1" applyFont="1" applyBorder="1"/>
    <xf numFmtId="0" fontId="58" fillId="0" borderId="0" xfId="0" applyFont="1" applyFill="1"/>
    <xf numFmtId="0" fontId="57" fillId="33" borderId="1" xfId="0" applyFont="1" applyFill="1" applyBorder="1" applyAlignment="1">
      <alignment horizontal="center" vertical="center"/>
    </xf>
    <xf numFmtId="2" fontId="57" fillId="33" borderId="1" xfId="0" applyNumberFormat="1" applyFont="1" applyFill="1" applyBorder="1" applyAlignment="1">
      <alignment horizontal="center" vertical="center"/>
    </xf>
    <xf numFmtId="0" fontId="57" fillId="33" borderId="1" xfId="0" applyNumberFormat="1" applyFont="1" applyFill="1" applyBorder="1" applyAlignment="1">
      <alignment horizontal="center" vertical="center"/>
    </xf>
    <xf numFmtId="2" fontId="58" fillId="0" borderId="9" xfId="0" applyNumberFormat="1" applyFont="1" applyBorder="1"/>
    <xf numFmtId="2" fontId="58" fillId="0" borderId="10" xfId="0" applyNumberFormat="1" applyFont="1" applyBorder="1"/>
    <xf numFmtId="2" fontId="58" fillId="29" borderId="11" xfId="0" applyNumberFormat="1" applyFont="1" applyFill="1" applyBorder="1"/>
    <xf numFmtId="0" fontId="59" fillId="0" borderId="0" xfId="0" applyFont="1" applyFill="1"/>
    <xf numFmtId="0" fontId="58" fillId="0" borderId="0" xfId="0" applyFont="1" applyAlignment="1">
      <alignment vertical="top" wrapText="1"/>
    </xf>
    <xf numFmtId="0" fontId="58" fillId="0" borderId="1" xfId="0" applyFont="1" applyBorder="1" applyAlignment="1">
      <alignment vertical="top" wrapText="1"/>
    </xf>
    <xf numFmtId="0" fontId="58" fillId="0" borderId="0" xfId="0" applyFont="1" applyAlignment="1">
      <alignment horizontal="center" vertical="top" wrapText="1"/>
    </xf>
    <xf numFmtId="0" fontId="58" fillId="0" borderId="9" xfId="0" applyFont="1" applyBorder="1" applyAlignment="1">
      <alignment horizontal="center" vertical="top" wrapText="1"/>
    </xf>
    <xf numFmtId="0" fontId="58" fillId="0" borderId="11" xfId="0" applyFont="1" applyBorder="1" applyAlignment="1">
      <alignment horizontal="center" vertical="top" wrapText="1"/>
    </xf>
    <xf numFmtId="0" fontId="58" fillId="0" borderId="1" xfId="0" applyFont="1" applyBorder="1" applyAlignment="1">
      <alignment horizontal="center" vertical="top" wrapText="1"/>
    </xf>
    <xf numFmtId="0" fontId="58" fillId="0" borderId="16" xfId="0" applyFont="1" applyBorder="1" applyAlignment="1">
      <alignment horizontal="center" vertical="top" wrapText="1"/>
    </xf>
    <xf numFmtId="0" fontId="58" fillId="0" borderId="17" xfId="0" applyFont="1" applyBorder="1" applyAlignment="1">
      <alignment horizontal="center" vertical="top" wrapText="1"/>
    </xf>
    <xf numFmtId="0" fontId="58" fillId="0" borderId="19" xfId="0" applyFont="1" applyBorder="1" applyAlignment="1">
      <alignment horizontal="center" vertical="top" wrapText="1"/>
    </xf>
    <xf numFmtId="0" fontId="58" fillId="0" borderId="18" xfId="0" applyFont="1" applyBorder="1" applyAlignment="1">
      <alignment horizontal="center" vertical="top" wrapText="1"/>
    </xf>
    <xf numFmtId="0" fontId="57" fillId="33" borderId="1" xfId="0" applyFont="1" applyFill="1" applyBorder="1" applyAlignment="1">
      <alignment horizontal="center" vertical="center" wrapText="1"/>
    </xf>
    <xf numFmtId="0" fontId="57" fillId="33" borderId="1" xfId="0" applyFont="1" applyFill="1" applyBorder="1" applyAlignment="1">
      <alignment horizontal="center" vertical="top" wrapText="1"/>
    </xf>
    <xf numFmtId="0" fontId="30" fillId="27" borderId="2" xfId="0" applyFont="1" applyFill="1" applyBorder="1" applyAlignment="1">
      <alignment horizontal="left" vertical="top" wrapText="1"/>
    </xf>
    <xf numFmtId="0" fontId="57" fillId="11" borderId="11" xfId="0" applyFont="1" applyFill="1" applyBorder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27" borderId="11" xfId="0" applyFont="1" applyFill="1" applyBorder="1" applyAlignment="1">
      <alignment horizontal="center"/>
    </xf>
    <xf numFmtId="0" fontId="58" fillId="0" borderId="0" xfId="0" applyFont="1" applyFill="1" applyAlignment="1">
      <alignment horizontal="center"/>
    </xf>
    <xf numFmtId="0" fontId="58" fillId="0" borderId="10" xfId="0" applyFont="1" applyFill="1" applyBorder="1" applyAlignment="1">
      <alignment horizontal="center"/>
    </xf>
    <xf numFmtId="0" fontId="58" fillId="0" borderId="11" xfId="0" applyFont="1" applyFill="1" applyBorder="1" applyAlignment="1">
      <alignment horizontal="center"/>
    </xf>
    <xf numFmtId="0" fontId="57" fillId="12" borderId="11" xfId="0" applyFont="1" applyFill="1" applyBorder="1" applyAlignment="1">
      <alignment horizontal="center"/>
    </xf>
    <xf numFmtId="0" fontId="31" fillId="34" borderId="1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horizontal="center" vertical="top"/>
    </xf>
    <xf numFmtId="0" fontId="31" fillId="35" borderId="1" xfId="0" applyFont="1" applyFill="1" applyBorder="1" applyAlignment="1">
      <alignment horizontal="center" vertical="top"/>
    </xf>
    <xf numFmtId="0" fontId="58" fillId="0" borderId="3" xfId="0" applyFont="1" applyBorder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58" fillId="0" borderId="3" xfId="0" applyFont="1" applyBorder="1" applyAlignment="1">
      <alignment horizontal="center" vertical="top" wrapText="1"/>
    </xf>
    <xf numFmtId="0" fontId="58" fillId="0" borderId="1" xfId="0" applyFont="1" applyBorder="1" applyAlignment="1">
      <alignment horizontal="center"/>
    </xf>
    <xf numFmtId="190" fontId="31" fillId="0" borderId="1" xfId="0" applyNumberFormat="1" applyFont="1" applyBorder="1" applyAlignment="1">
      <alignment horizontal="center" vertical="top"/>
    </xf>
    <xf numFmtId="2" fontId="58" fillId="0" borderId="0" xfId="0" applyNumberFormat="1" applyFont="1" applyBorder="1"/>
    <xf numFmtId="0" fontId="58" fillId="12" borderId="11" xfId="0" applyFont="1" applyFill="1" applyBorder="1" applyAlignment="1">
      <alignment horizontal="center"/>
    </xf>
    <xf numFmtId="189" fontId="20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0" xfId="1" applyFont="1" applyFill="1" applyAlignment="1">
      <alignment horizontal="center" vertical="top" wrapText="1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/>
    </xf>
    <xf numFmtId="0" fontId="12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2" fillId="7" borderId="5" xfId="0" applyFont="1" applyFill="1" applyBorder="1" applyAlignment="1">
      <alignment horizontal="left" vertical="center"/>
    </xf>
    <xf numFmtId="0" fontId="2" fillId="7" borderId="6" xfId="0" applyFont="1" applyFill="1" applyBorder="1" applyAlignment="1">
      <alignment horizontal="left" vertical="center"/>
    </xf>
    <xf numFmtId="0" fontId="2" fillId="7" borderId="7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" xfId="1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/>
    </xf>
    <xf numFmtId="0" fontId="2" fillId="20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21" fillId="0" borderId="0" xfId="0" applyFont="1" applyAlignment="1">
      <alignment horizontal="center" vertical="top"/>
    </xf>
    <xf numFmtId="0" fontId="19" fillId="0" borderId="5" xfId="0" applyFont="1" applyBorder="1" applyAlignment="1">
      <alignment horizontal="right" vertical="top"/>
    </xf>
    <xf numFmtId="0" fontId="19" fillId="0" borderId="7" xfId="0" applyFont="1" applyBorder="1" applyAlignment="1">
      <alignment horizontal="right" vertical="top"/>
    </xf>
    <xf numFmtId="0" fontId="19" fillId="26" borderId="1" xfId="0" applyFont="1" applyFill="1" applyBorder="1" applyAlignment="1">
      <alignment horizontal="right" vertical="top"/>
    </xf>
    <xf numFmtId="0" fontId="23" fillId="3" borderId="5" xfId="0" applyFont="1" applyFill="1" applyBorder="1" applyAlignment="1">
      <alignment horizontal="left" vertical="top" wrapText="1"/>
    </xf>
    <xf numFmtId="0" fontId="23" fillId="3" borderId="6" xfId="0" applyFont="1" applyFill="1" applyBorder="1" applyAlignment="1">
      <alignment horizontal="left" vertical="top" wrapText="1"/>
    </xf>
    <xf numFmtId="0" fontId="23" fillId="3" borderId="7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top"/>
    </xf>
    <xf numFmtId="0" fontId="23" fillId="5" borderId="1" xfId="0" applyFont="1" applyFill="1" applyBorder="1" applyAlignment="1">
      <alignment horizontal="left" vertical="top" wrapText="1"/>
    </xf>
    <xf numFmtId="0" fontId="23" fillId="3" borderId="1" xfId="0" applyFont="1" applyFill="1" applyBorder="1" applyAlignment="1">
      <alignment horizontal="left" vertical="top" wrapText="1"/>
    </xf>
    <xf numFmtId="0" fontId="23" fillId="25" borderId="1" xfId="0" applyFont="1" applyFill="1" applyBorder="1" applyAlignment="1">
      <alignment horizontal="left" vertical="top" wrapText="1"/>
    </xf>
    <xf numFmtId="0" fontId="23" fillId="2" borderId="1" xfId="0" applyFont="1" applyFill="1" applyBorder="1" applyAlignment="1">
      <alignment horizontal="left" vertical="top" wrapText="1"/>
    </xf>
    <xf numFmtId="0" fontId="23" fillId="17" borderId="1" xfId="0" applyFont="1" applyFill="1" applyBorder="1" applyAlignment="1">
      <alignment horizontal="left" vertical="top" wrapText="1"/>
    </xf>
    <xf numFmtId="0" fontId="23" fillId="16" borderId="1" xfId="0" applyFont="1" applyFill="1" applyBorder="1" applyAlignment="1">
      <alignment horizontal="left" vertical="top" wrapText="1"/>
    </xf>
    <xf numFmtId="0" fontId="23" fillId="15" borderId="1" xfId="0" applyFont="1" applyFill="1" applyBorder="1" applyAlignment="1">
      <alignment horizontal="left" vertical="top" wrapText="1"/>
    </xf>
    <xf numFmtId="0" fontId="23" fillId="9" borderId="1" xfId="0" applyFont="1" applyFill="1" applyBorder="1" applyAlignment="1">
      <alignment horizontal="left" vertical="top" wrapText="1"/>
    </xf>
    <xf numFmtId="0" fontId="23" fillId="10" borderId="1" xfId="0" applyFont="1" applyFill="1" applyBorder="1" applyAlignment="1">
      <alignment horizontal="left" vertical="top" wrapText="1"/>
    </xf>
    <xf numFmtId="0" fontId="23" fillId="14" borderId="1" xfId="0" applyFont="1" applyFill="1" applyBorder="1" applyAlignment="1">
      <alignment horizontal="left" vertical="top" wrapText="1"/>
    </xf>
    <xf numFmtId="0" fontId="23" fillId="24" borderId="1" xfId="0" applyFont="1" applyFill="1" applyBorder="1" applyAlignment="1">
      <alignment horizontal="left" vertical="top" wrapText="1"/>
    </xf>
    <xf numFmtId="0" fontId="23" fillId="11" borderId="1" xfId="0" applyFont="1" applyFill="1" applyBorder="1" applyAlignment="1">
      <alignment horizontal="left" vertical="top" wrapText="1"/>
    </xf>
    <xf numFmtId="0" fontId="23" fillId="12" borderId="1" xfId="0" applyFont="1" applyFill="1" applyBorder="1" applyAlignment="1">
      <alignment horizontal="left" vertical="top" wrapText="1"/>
    </xf>
    <xf numFmtId="0" fontId="23" fillId="13" borderId="1" xfId="0" applyFont="1" applyFill="1" applyBorder="1" applyAlignment="1">
      <alignment horizontal="left" vertical="top" wrapText="1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17" fontId="20" fillId="0" borderId="0" xfId="0" applyNumberFormat="1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17" fontId="19" fillId="0" borderId="0" xfId="0" applyNumberFormat="1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center" wrapText="1"/>
    </xf>
    <xf numFmtId="0" fontId="23" fillId="4" borderId="1" xfId="0" applyFont="1" applyFill="1" applyBorder="1" applyAlignment="1">
      <alignment horizontal="left" vertical="top" wrapText="1"/>
    </xf>
    <xf numFmtId="0" fontId="20" fillId="0" borderId="0" xfId="0" applyFont="1" applyAlignment="1">
      <alignment horizontal="right" vertical="top"/>
    </xf>
    <xf numFmtId="0" fontId="23" fillId="8" borderId="1" xfId="0" applyFont="1" applyFill="1" applyBorder="1" applyAlignment="1">
      <alignment horizontal="left" vertical="top" wrapText="1"/>
    </xf>
    <xf numFmtId="0" fontId="58" fillId="0" borderId="2" xfId="0" applyFont="1" applyBorder="1" applyAlignment="1">
      <alignment horizontal="center" vertical="top"/>
    </xf>
    <xf numFmtId="0" fontId="58" fillId="0" borderId="3" xfId="0" applyFont="1" applyBorder="1" applyAlignment="1">
      <alignment horizontal="center" vertical="top"/>
    </xf>
    <xf numFmtId="0" fontId="58" fillId="0" borderId="4" xfId="0" applyFont="1" applyBorder="1" applyAlignment="1">
      <alignment horizontal="center" vertical="top"/>
    </xf>
    <xf numFmtId="0" fontId="58" fillId="0" borderId="2" xfId="0" applyFont="1" applyBorder="1" applyAlignment="1">
      <alignment horizontal="left" vertical="top"/>
    </xf>
    <xf numFmtId="0" fontId="58" fillId="0" borderId="3" xfId="0" applyFont="1" applyBorder="1" applyAlignment="1">
      <alignment horizontal="left" vertical="top"/>
    </xf>
    <xf numFmtId="0" fontId="58" fillId="0" borderId="4" xfId="0" applyFont="1" applyBorder="1" applyAlignment="1">
      <alignment horizontal="left" vertical="top"/>
    </xf>
    <xf numFmtId="0" fontId="58" fillId="0" borderId="2" xfId="0" applyFont="1" applyBorder="1" applyAlignment="1">
      <alignment horizontal="center" vertical="top" wrapText="1"/>
    </xf>
    <xf numFmtId="0" fontId="58" fillId="0" borderId="3" xfId="0" applyFont="1" applyBorder="1" applyAlignment="1">
      <alignment horizontal="center" vertical="top" wrapText="1"/>
    </xf>
    <xf numFmtId="0" fontId="58" fillId="0" borderId="4" xfId="0" applyFont="1" applyBorder="1" applyAlignment="1">
      <alignment horizontal="center" vertical="top" wrapText="1"/>
    </xf>
    <xf numFmtId="0" fontId="58" fillId="20" borderId="5" xfId="0" applyFont="1" applyFill="1" applyBorder="1" applyAlignment="1">
      <alignment horizontal="left"/>
    </xf>
    <xf numFmtId="0" fontId="58" fillId="20" borderId="6" xfId="0" applyFont="1" applyFill="1" applyBorder="1" applyAlignment="1">
      <alignment horizontal="left"/>
    </xf>
    <xf numFmtId="0" fontId="58" fillId="20" borderId="7" xfId="0" applyFont="1" applyFill="1" applyBorder="1" applyAlignment="1">
      <alignment horizontal="left"/>
    </xf>
    <xf numFmtId="0" fontId="58" fillId="0" borderId="2" xfId="0" applyFont="1" applyBorder="1" applyAlignment="1">
      <alignment horizontal="left" vertical="top" wrapText="1"/>
    </xf>
    <xf numFmtId="0" fontId="58" fillId="0" borderId="3" xfId="0" applyFont="1" applyBorder="1" applyAlignment="1">
      <alignment horizontal="left" vertical="top" wrapText="1"/>
    </xf>
    <xf numFmtId="0" fontId="58" fillId="0" borderId="4" xfId="0" applyFont="1" applyBorder="1" applyAlignment="1">
      <alignment horizontal="left" vertical="top" wrapText="1"/>
    </xf>
    <xf numFmtId="43" fontId="58" fillId="20" borderId="5" xfId="0" applyNumberFormat="1" applyFont="1" applyFill="1" applyBorder="1" applyAlignment="1">
      <alignment horizontal="left"/>
    </xf>
    <xf numFmtId="0" fontId="57" fillId="33" borderId="1" xfId="0" applyFont="1" applyFill="1" applyBorder="1" applyAlignment="1">
      <alignment horizontal="left"/>
    </xf>
    <xf numFmtId="0" fontId="57" fillId="20" borderId="5" xfId="0" applyFont="1" applyFill="1" applyBorder="1" applyAlignment="1">
      <alignment horizontal="left"/>
    </xf>
    <xf numFmtId="0" fontId="57" fillId="20" borderId="6" xfId="0" applyFont="1" applyFill="1" applyBorder="1" applyAlignment="1">
      <alignment horizontal="left"/>
    </xf>
    <xf numFmtId="0" fontId="57" fillId="20" borderId="7" xfId="0" applyFont="1" applyFill="1" applyBorder="1" applyAlignment="1">
      <alignment horizontal="left"/>
    </xf>
    <xf numFmtId="0" fontId="57" fillId="0" borderId="1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/>
    </xf>
    <xf numFmtId="0" fontId="58" fillId="0" borderId="1" xfId="0" applyFont="1" applyBorder="1" applyAlignment="1">
      <alignment vertical="center"/>
    </xf>
    <xf numFmtId="0" fontId="58" fillId="0" borderId="1" xfId="0" applyFont="1" applyBorder="1" applyAlignment="1">
      <alignment horizontal="center" vertical="center"/>
    </xf>
    <xf numFmtId="0" fontId="57" fillId="0" borderId="0" xfId="0" applyFont="1" applyAlignment="1">
      <alignment horizontal="center"/>
    </xf>
    <xf numFmtId="0" fontId="57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vertical="center"/>
    </xf>
    <xf numFmtId="0" fontId="57" fillId="0" borderId="2" xfId="0" applyFont="1" applyBorder="1" applyAlignment="1">
      <alignment horizontal="center" vertical="center"/>
    </xf>
    <xf numFmtId="0" fontId="57" fillId="0" borderId="4" xfId="0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top" wrapText="1"/>
    </xf>
    <xf numFmtId="0" fontId="57" fillId="0" borderId="4" xfId="0" applyFont="1" applyBorder="1" applyAlignment="1">
      <alignment horizontal="center" vertical="top" wrapText="1"/>
    </xf>
    <xf numFmtId="0" fontId="57" fillId="0" borderId="2" xfId="0" applyFont="1" applyBorder="1" applyAlignment="1">
      <alignment vertical="center"/>
    </xf>
    <xf numFmtId="0" fontId="57" fillId="0" borderId="4" xfId="0" applyFont="1" applyBorder="1" applyAlignment="1">
      <alignment vertical="center"/>
    </xf>
    <xf numFmtId="0" fontId="58" fillId="0" borderId="2" xfId="0" applyFont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58" fillId="0" borderId="2" xfId="0" applyFont="1" applyBorder="1" applyAlignment="1">
      <alignment vertical="center"/>
    </xf>
    <xf numFmtId="0" fontId="58" fillId="0" borderId="4" xfId="0" applyFont="1" applyBorder="1" applyAlignment="1">
      <alignment vertical="center"/>
    </xf>
    <xf numFmtId="43" fontId="58" fillId="0" borderId="2" xfId="0" applyNumberFormat="1" applyFont="1" applyBorder="1" applyAlignment="1">
      <alignment horizontal="left" vertical="top"/>
    </xf>
    <xf numFmtId="43" fontId="58" fillId="0" borderId="2" xfId="0" applyNumberFormat="1" applyFont="1" applyBorder="1" applyAlignment="1">
      <alignment horizontal="center" vertical="top" wrapText="1"/>
    </xf>
    <xf numFmtId="0" fontId="58" fillId="0" borderId="2" xfId="0" applyFont="1" applyBorder="1" applyAlignment="1">
      <alignment horizontal="center" vertical="center"/>
    </xf>
    <xf numFmtId="0" fontId="58" fillId="0" borderId="4" xfId="0" applyFont="1" applyBorder="1" applyAlignment="1">
      <alignment horizontal="center" vertical="center"/>
    </xf>
    <xf numFmtId="2" fontId="57" fillId="0" borderId="1" xfId="0" applyNumberFormat="1" applyFont="1" applyBorder="1" applyAlignment="1">
      <alignment horizontal="center" vertical="center"/>
    </xf>
    <xf numFmtId="0" fontId="61" fillId="0" borderId="1" xfId="0" applyFont="1" applyBorder="1" applyAlignment="1">
      <alignment vertical="center"/>
    </xf>
    <xf numFmtId="0" fontId="57" fillId="20" borderId="8" xfId="0" applyFont="1" applyFill="1" applyBorder="1" applyAlignment="1">
      <alignment horizontal="left"/>
    </xf>
    <xf numFmtId="0" fontId="23" fillId="6" borderId="5" xfId="0" applyFont="1" applyFill="1" applyBorder="1" applyAlignment="1">
      <alignment horizontal="left" vertical="top" wrapText="1"/>
    </xf>
    <xf numFmtId="0" fontId="23" fillId="6" borderId="6" xfId="0" applyFont="1" applyFill="1" applyBorder="1" applyAlignment="1">
      <alignment horizontal="left" vertical="top" wrapText="1"/>
    </xf>
    <xf numFmtId="0" fontId="23" fillId="6" borderId="7" xfId="0" applyFont="1" applyFill="1" applyBorder="1" applyAlignment="1">
      <alignment horizontal="left" vertical="top" wrapText="1"/>
    </xf>
    <xf numFmtId="0" fontId="23" fillId="6" borderId="1" xfId="0" applyFont="1" applyFill="1" applyBorder="1" applyAlignment="1">
      <alignment horizontal="left" vertical="top" wrapText="1"/>
    </xf>
    <xf numFmtId="0" fontId="19" fillId="20" borderId="1" xfId="0" applyFont="1" applyFill="1" applyBorder="1" applyAlignment="1">
      <alignment horizontal="center"/>
    </xf>
    <xf numFmtId="0" fontId="23" fillId="4" borderId="5" xfId="0" applyFont="1" applyFill="1" applyBorder="1" applyAlignment="1">
      <alignment horizontal="left" vertical="top" wrapText="1"/>
    </xf>
    <xf numFmtId="0" fontId="23" fillId="4" borderId="6" xfId="0" applyFont="1" applyFill="1" applyBorder="1" applyAlignment="1">
      <alignment horizontal="left" vertical="top" wrapText="1"/>
    </xf>
    <xf numFmtId="0" fontId="23" fillId="4" borderId="7" xfId="0" applyFont="1" applyFill="1" applyBorder="1" applyAlignment="1">
      <alignment horizontal="left" vertical="top" wrapText="1"/>
    </xf>
    <xf numFmtId="0" fontId="23" fillId="5" borderId="5" xfId="0" applyFont="1" applyFill="1" applyBorder="1" applyAlignment="1">
      <alignment horizontal="left" vertical="top" wrapText="1"/>
    </xf>
    <xf numFmtId="0" fontId="23" fillId="5" borderId="6" xfId="0" applyFont="1" applyFill="1" applyBorder="1" applyAlignment="1">
      <alignment horizontal="left" vertical="top" wrapText="1"/>
    </xf>
    <xf numFmtId="0" fontId="23" fillId="5" borderId="7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horizontal="center" vertical="top" wrapText="1"/>
    </xf>
    <xf numFmtId="0" fontId="25" fillId="0" borderId="1" xfId="1" applyFont="1" applyFill="1" applyBorder="1" applyAlignment="1">
      <alignment horizontal="center" vertical="top" wrapText="1"/>
    </xf>
    <xf numFmtId="0" fontId="26" fillId="0" borderId="1" xfId="0" applyFont="1" applyBorder="1" applyAlignment="1">
      <alignment vertical="top"/>
    </xf>
    <xf numFmtId="0" fontId="29" fillId="0" borderId="1" xfId="0" applyFont="1" applyBorder="1" applyAlignment="1">
      <alignment horizontal="center" vertical="top" wrapText="1"/>
    </xf>
    <xf numFmtId="0" fontId="39" fillId="18" borderId="1" xfId="0" applyFont="1" applyFill="1" applyBorder="1" applyAlignment="1">
      <alignment horizontal="center" vertical="top" wrapText="1"/>
    </xf>
    <xf numFmtId="0" fontId="43" fillId="18" borderId="1" xfId="1" applyFont="1" applyFill="1" applyBorder="1" applyAlignment="1">
      <alignment horizontal="center" vertical="top" wrapText="1"/>
    </xf>
    <xf numFmtId="0" fontId="22" fillId="18" borderId="1" xfId="0" applyFont="1" applyFill="1" applyBorder="1" applyAlignment="1">
      <alignment vertical="top"/>
    </xf>
    <xf numFmtId="0" fontId="29" fillId="18" borderId="2" xfId="0" applyFont="1" applyFill="1" applyBorder="1" applyAlignment="1">
      <alignment horizontal="center" vertical="top" wrapText="1"/>
    </xf>
    <xf numFmtId="0" fontId="29" fillId="18" borderId="3" xfId="0" applyFont="1" applyFill="1" applyBorder="1" applyAlignment="1">
      <alignment horizontal="center" vertical="top" wrapText="1"/>
    </xf>
    <xf numFmtId="0" fontId="29" fillId="18" borderId="4" xfId="0" applyFont="1" applyFill="1" applyBorder="1" applyAlignment="1">
      <alignment horizontal="center" vertical="top" wrapText="1"/>
    </xf>
    <xf numFmtId="0" fontId="39" fillId="0" borderId="1" xfId="0" applyFont="1" applyBorder="1" applyAlignment="1">
      <alignment horizontal="center" vertical="top" wrapText="1"/>
    </xf>
    <xf numFmtId="0" fontId="47" fillId="0" borderId="1" xfId="1" applyFont="1" applyFill="1" applyBorder="1" applyAlignment="1">
      <alignment horizontal="center" vertical="top" wrapText="1"/>
    </xf>
    <xf numFmtId="0" fontId="22" fillId="0" borderId="1" xfId="0" applyFont="1" applyBorder="1" applyAlignment="1">
      <alignment vertical="top"/>
    </xf>
    <xf numFmtId="0" fontId="29" fillId="18" borderId="1" xfId="0" applyFont="1" applyFill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top" wrapText="1"/>
    </xf>
    <xf numFmtId="0" fontId="34" fillId="0" borderId="1" xfId="1" applyFont="1" applyFill="1" applyBorder="1" applyAlignment="1">
      <alignment horizontal="center" vertical="top" wrapText="1"/>
    </xf>
    <xf numFmtId="0" fontId="33" fillId="0" borderId="1" xfId="0" applyFont="1" applyBorder="1" applyAlignment="1">
      <alignment vertical="top" wrapText="1"/>
    </xf>
    <xf numFmtId="0" fontId="35" fillId="0" borderId="1" xfId="0" applyFont="1" applyBorder="1" applyAlignment="1">
      <alignment horizontal="center" vertical="top" wrapText="1"/>
    </xf>
    <xf numFmtId="0" fontId="24" fillId="23" borderId="1" xfId="0" applyFont="1" applyFill="1" applyBorder="1" applyAlignment="1">
      <alignment horizontal="center" vertical="top" wrapText="1"/>
    </xf>
    <xf numFmtId="0" fontId="25" fillId="23" borderId="1" xfId="1" applyFont="1" applyFill="1" applyBorder="1" applyAlignment="1">
      <alignment horizontal="center" vertical="top" wrapText="1"/>
    </xf>
    <xf numFmtId="0" fontId="24" fillId="23" borderId="2" xfId="0" applyFont="1" applyFill="1" applyBorder="1" applyAlignment="1">
      <alignment vertical="top"/>
    </xf>
    <xf numFmtId="0" fontId="24" fillId="23" borderId="4" xfId="0" applyFont="1" applyFill="1" applyBorder="1" applyAlignment="1">
      <alignment vertical="top"/>
    </xf>
    <xf numFmtId="0" fontId="29" fillId="23" borderId="1" xfId="0" applyFont="1" applyFill="1" applyBorder="1" applyAlignment="1">
      <alignment horizontal="center" vertical="top" wrapText="1"/>
    </xf>
    <xf numFmtId="0" fontId="24" fillId="23" borderId="3" xfId="0" applyFont="1" applyFill="1" applyBorder="1" applyAlignment="1">
      <alignment vertical="top"/>
    </xf>
    <xf numFmtId="0" fontId="26" fillId="0" borderId="2" xfId="0" applyFont="1" applyBorder="1" applyAlignment="1">
      <alignment vertical="top"/>
    </xf>
    <xf numFmtId="0" fontId="26" fillId="0" borderId="4" xfId="0" applyFont="1" applyBorder="1" applyAlignment="1">
      <alignment vertical="top"/>
    </xf>
    <xf numFmtId="0" fontId="24" fillId="18" borderId="1" xfId="0" applyFont="1" applyFill="1" applyBorder="1" applyAlignment="1">
      <alignment horizontal="center" vertical="top" wrapText="1"/>
    </xf>
    <xf numFmtId="0" fontId="25" fillId="18" borderId="1" xfId="1" applyFont="1" applyFill="1" applyBorder="1" applyAlignment="1">
      <alignment horizontal="center" vertical="top" wrapText="1"/>
    </xf>
    <xf numFmtId="0" fontId="24" fillId="18" borderId="1" xfId="0" applyFont="1" applyFill="1" applyBorder="1" applyAlignment="1">
      <alignment horizontal="center" vertical="top"/>
    </xf>
    <xf numFmtId="0" fontId="24" fillId="20" borderId="1" xfId="0" applyFont="1" applyFill="1" applyBorder="1" applyAlignment="1">
      <alignment horizontal="center" vertical="top" wrapText="1"/>
    </xf>
    <xf numFmtId="0" fontId="25" fillId="20" borderId="1" xfId="1" applyFont="1" applyFill="1" applyBorder="1" applyAlignment="1">
      <alignment horizontal="center" vertical="top" wrapText="1"/>
    </xf>
    <xf numFmtId="0" fontId="24" fillId="20" borderId="1" xfId="0" applyFont="1" applyFill="1" applyBorder="1" applyAlignment="1">
      <alignment vertical="top"/>
    </xf>
    <xf numFmtId="0" fontId="29" fillId="20" borderId="1" xfId="0" applyFont="1" applyFill="1" applyBorder="1" applyAlignment="1">
      <alignment horizontal="center" vertical="top" wrapText="1"/>
    </xf>
    <xf numFmtId="0" fontId="24" fillId="10" borderId="1" xfId="0" applyFont="1" applyFill="1" applyBorder="1" applyAlignment="1">
      <alignment horizontal="center" vertical="center" wrapText="1"/>
    </xf>
    <xf numFmtId="0" fontId="24" fillId="10" borderId="4" xfId="0" applyFont="1" applyFill="1" applyBorder="1" applyAlignment="1">
      <alignment horizontal="center" vertical="top" wrapText="1"/>
    </xf>
    <xf numFmtId="0" fontId="24" fillId="10" borderId="1" xfId="0" applyFont="1" applyFill="1" applyBorder="1" applyAlignment="1">
      <alignment horizontal="center" vertical="top" wrapText="1"/>
    </xf>
    <xf numFmtId="0" fontId="25" fillId="10" borderId="4" xfId="1" applyFont="1" applyFill="1" applyBorder="1" applyAlignment="1">
      <alignment horizontal="center" vertical="top" wrapText="1"/>
    </xf>
    <xf numFmtId="0" fontId="25" fillId="10" borderId="1" xfId="1" applyFont="1" applyFill="1" applyBorder="1" applyAlignment="1">
      <alignment horizontal="center" vertical="top" wrapText="1"/>
    </xf>
    <xf numFmtId="0" fontId="29" fillId="10" borderId="4" xfId="0" applyFont="1" applyFill="1" applyBorder="1" applyAlignment="1">
      <alignment horizontal="center" vertical="top" wrapText="1"/>
    </xf>
    <xf numFmtId="0" fontId="29" fillId="10" borderId="1" xfId="0" applyFont="1" applyFill="1" applyBorder="1" applyAlignment="1">
      <alignment horizontal="center" vertical="top" wrapText="1"/>
    </xf>
    <xf numFmtId="0" fontId="26" fillId="0" borderId="3" xfId="0" applyFont="1" applyBorder="1" applyAlignment="1">
      <alignment vertical="top"/>
    </xf>
    <xf numFmtId="0" fontId="24" fillId="28" borderId="1" xfId="0" applyFont="1" applyFill="1" applyBorder="1" applyAlignment="1">
      <alignment horizontal="center" vertical="top" wrapText="1"/>
    </xf>
    <xf numFmtId="0" fontId="24" fillId="20" borderId="2" xfId="0" applyFont="1" applyFill="1" applyBorder="1" applyAlignment="1">
      <alignment horizontal="center" vertical="top" wrapText="1"/>
    </xf>
    <xf numFmtId="0" fontId="25" fillId="20" borderId="2" xfId="1" applyFont="1" applyFill="1" applyBorder="1" applyAlignment="1">
      <alignment horizontal="center" vertical="top" wrapText="1"/>
    </xf>
    <xf numFmtId="0" fontId="24" fillId="20" borderId="2" xfId="0" applyFont="1" applyFill="1" applyBorder="1" applyAlignment="1">
      <alignment vertical="top"/>
    </xf>
    <xf numFmtId="0" fontId="24" fillId="20" borderId="3" xfId="0" applyFont="1" applyFill="1" applyBorder="1" applyAlignment="1">
      <alignment vertical="top"/>
    </xf>
    <xf numFmtId="0" fontId="24" fillId="20" borderId="4" xfId="0" applyFont="1" applyFill="1" applyBorder="1" applyAlignment="1">
      <alignment vertical="top"/>
    </xf>
    <xf numFmtId="0" fontId="29" fillId="20" borderId="2" xfId="0" applyFont="1" applyFill="1" applyBorder="1" applyAlignment="1">
      <alignment horizontal="center" vertical="top" wrapText="1"/>
    </xf>
    <xf numFmtId="0" fontId="24" fillId="27" borderId="1" xfId="0" applyFont="1" applyFill="1" applyBorder="1" applyAlignment="1">
      <alignment horizontal="center" vertical="top" wrapText="1"/>
    </xf>
    <xf numFmtId="0" fontId="36" fillId="0" borderId="2" xfId="0" applyFont="1" applyBorder="1" applyAlignment="1">
      <alignment vertical="top"/>
    </xf>
    <xf numFmtId="0" fontId="36" fillId="0" borderId="4" xfId="0" applyFont="1" applyBorder="1" applyAlignment="1">
      <alignment vertical="top"/>
    </xf>
    <xf numFmtId="0" fontId="25" fillId="27" borderId="1" xfId="1" applyFont="1" applyFill="1" applyBorder="1" applyAlignment="1">
      <alignment horizontal="center" vertical="top" wrapText="1"/>
    </xf>
    <xf numFmtId="0" fontId="26" fillId="27" borderId="2" xfId="0" applyFont="1" applyFill="1" applyBorder="1" applyAlignment="1">
      <alignment vertical="top"/>
    </xf>
    <xf numFmtId="0" fontId="26" fillId="27" borderId="3" xfId="0" applyFont="1" applyFill="1" applyBorder="1" applyAlignment="1">
      <alignment vertical="top"/>
    </xf>
    <xf numFmtId="0" fontId="26" fillId="27" borderId="4" xfId="0" applyFont="1" applyFill="1" applyBorder="1" applyAlignment="1">
      <alignment vertical="top"/>
    </xf>
    <xf numFmtId="0" fontId="29" fillId="27" borderId="1" xfId="0" applyFont="1" applyFill="1" applyBorder="1" applyAlignment="1">
      <alignment horizontal="center" vertical="top" wrapText="1"/>
    </xf>
    <xf numFmtId="0" fontId="19" fillId="27" borderId="2" xfId="0" applyFont="1" applyFill="1" applyBorder="1" applyAlignment="1">
      <alignment horizontal="center" vertical="top"/>
    </xf>
    <xf numFmtId="0" fontId="19" fillId="27" borderId="3" xfId="0" applyFont="1" applyFill="1" applyBorder="1" applyAlignment="1">
      <alignment horizontal="center" vertical="top"/>
    </xf>
    <xf numFmtId="0" fontId="19" fillId="27" borderId="4" xfId="0" applyFont="1" applyFill="1" applyBorder="1" applyAlignment="1">
      <alignment horizontal="center" vertical="top"/>
    </xf>
    <xf numFmtId="0" fontId="24" fillId="10" borderId="4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18" borderId="10" xfId="0" applyFont="1" applyFill="1" applyBorder="1" applyAlignment="1">
      <alignment vertical="top"/>
    </xf>
    <xf numFmtId="0" fontId="26" fillId="18" borderId="9" xfId="0" applyFont="1" applyFill="1" applyBorder="1" applyAlignment="1">
      <alignment vertical="top"/>
    </xf>
    <xf numFmtId="0" fontId="26" fillId="18" borderId="11" xfId="0" applyFont="1" applyFill="1" applyBorder="1" applyAlignment="1">
      <alignment vertical="top"/>
    </xf>
    <xf numFmtId="0" fontId="24" fillId="0" borderId="2" xfId="0" applyFont="1" applyBorder="1" applyAlignment="1">
      <alignment horizontal="center" vertical="top" wrapText="1"/>
    </xf>
    <xf numFmtId="0" fontId="25" fillId="0" borderId="2" xfId="1" applyFont="1" applyFill="1" applyBorder="1" applyAlignment="1">
      <alignment horizontal="center" vertical="top" wrapText="1"/>
    </xf>
    <xf numFmtId="0" fontId="29" fillId="0" borderId="2" xfId="0" applyFont="1" applyBorder="1" applyAlignment="1">
      <alignment horizontal="center" vertical="top" wrapText="1"/>
    </xf>
    <xf numFmtId="0" fontId="24" fillId="10" borderId="2" xfId="0" applyFont="1" applyFill="1" applyBorder="1" applyAlignment="1">
      <alignment horizontal="center" vertical="top" wrapText="1"/>
    </xf>
    <xf numFmtId="0" fontId="29" fillId="10" borderId="2" xfId="0" applyFont="1" applyFill="1" applyBorder="1" applyAlignment="1">
      <alignment horizontal="center" vertical="top" wrapText="1"/>
    </xf>
    <xf numFmtId="0" fontId="24" fillId="10" borderId="2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top"/>
    </xf>
    <xf numFmtId="0" fontId="24" fillId="27" borderId="2" xfId="0" applyFont="1" applyFill="1" applyBorder="1" applyAlignment="1">
      <alignment vertical="top"/>
    </xf>
    <xf numFmtId="0" fontId="24" fillId="27" borderId="3" xfId="0" applyFont="1" applyFill="1" applyBorder="1" applyAlignment="1">
      <alignment vertical="top"/>
    </xf>
    <xf numFmtId="0" fontId="24" fillId="27" borderId="4" xfId="0" applyFont="1" applyFill="1" applyBorder="1" applyAlignment="1">
      <alignment vertical="top"/>
    </xf>
    <xf numFmtId="0" fontId="24" fillId="0" borderId="0" xfId="0" applyFont="1" applyAlignment="1">
      <alignment vertical="top"/>
    </xf>
    <xf numFmtId="0" fontId="24" fillId="0" borderId="10" xfId="0" applyFont="1" applyBorder="1" applyAlignment="1">
      <alignment vertical="top"/>
    </xf>
    <xf numFmtId="0" fontId="24" fillId="0" borderId="11" xfId="0" applyFont="1" applyBorder="1" applyAlignment="1">
      <alignment vertical="top"/>
    </xf>
    <xf numFmtId="0" fontId="24" fillId="20" borderId="1" xfId="0" applyFont="1" applyFill="1" applyBorder="1" applyAlignment="1">
      <alignment horizontal="center" vertical="center" wrapText="1"/>
    </xf>
    <xf numFmtId="0" fontId="24" fillId="20" borderId="1" xfId="0" applyFont="1" applyFill="1" applyBorder="1" applyAlignment="1">
      <alignment horizontal="left" vertical="top"/>
    </xf>
    <xf numFmtId="0" fontId="24" fillId="20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top"/>
    </xf>
    <xf numFmtId="0" fontId="24" fillId="0" borderId="4" xfId="0" applyFont="1" applyBorder="1" applyAlignment="1">
      <alignment horizontal="left" vertical="top"/>
    </xf>
    <xf numFmtId="0" fontId="26" fillId="0" borderId="2" xfId="0" applyFont="1" applyBorder="1" applyAlignment="1">
      <alignment horizontal="left" vertical="top"/>
    </xf>
    <xf numFmtId="0" fontId="26" fillId="0" borderId="4" xfId="0" applyFont="1" applyBorder="1" applyAlignment="1">
      <alignment horizontal="left" vertical="top"/>
    </xf>
    <xf numFmtId="0" fontId="24" fillId="0" borderId="3" xfId="0" applyFont="1" applyBorder="1" applyAlignment="1">
      <alignment horizontal="left" vertical="top"/>
    </xf>
    <xf numFmtId="0" fontId="24" fillId="20" borderId="2" xfId="0" applyFont="1" applyFill="1" applyBorder="1" applyAlignment="1">
      <alignment horizontal="left" vertical="top"/>
    </xf>
    <xf numFmtId="0" fontId="24" fillId="20" borderId="4" xfId="0" applyFont="1" applyFill="1" applyBorder="1" applyAlignment="1">
      <alignment horizontal="left" vertical="top"/>
    </xf>
    <xf numFmtId="0" fontId="25" fillId="20" borderId="3" xfId="1" applyFont="1" applyFill="1" applyBorder="1" applyAlignment="1">
      <alignment horizontal="center" vertical="top" wrapText="1"/>
    </xf>
    <xf numFmtId="0" fontId="25" fillId="20" borderId="4" xfId="1" applyFont="1" applyFill="1" applyBorder="1" applyAlignment="1">
      <alignment horizontal="center" vertical="top" wrapText="1"/>
    </xf>
    <xf numFmtId="0" fontId="24" fillId="20" borderId="3" xfId="0" applyFont="1" applyFill="1" applyBorder="1" applyAlignment="1">
      <alignment horizontal="center" vertical="top" wrapText="1"/>
    </xf>
    <xf numFmtId="0" fontId="24" fillId="20" borderId="4" xfId="0" applyFont="1" applyFill="1" applyBorder="1" applyAlignment="1">
      <alignment horizontal="center" vertical="top" wrapText="1"/>
    </xf>
    <xf numFmtId="0" fontId="24" fillId="20" borderId="2" xfId="0" applyFont="1" applyFill="1" applyBorder="1" applyAlignment="1">
      <alignment horizontal="center" vertical="top"/>
    </xf>
    <xf numFmtId="0" fontId="24" fillId="20" borderId="3" xfId="0" applyFont="1" applyFill="1" applyBorder="1" applyAlignment="1">
      <alignment horizontal="center" vertical="top"/>
    </xf>
    <xf numFmtId="0" fontId="24" fillId="20" borderId="4" xfId="0" applyFont="1" applyFill="1" applyBorder="1" applyAlignment="1">
      <alignment horizontal="center" vertical="top"/>
    </xf>
    <xf numFmtId="0" fontId="24" fillId="20" borderId="3" xfId="0" applyFont="1" applyFill="1" applyBorder="1" applyAlignment="1">
      <alignment horizontal="center" vertical="center" wrapText="1"/>
    </xf>
    <xf numFmtId="0" fontId="24" fillId="20" borderId="4" xfId="0" applyFont="1" applyFill="1" applyBorder="1" applyAlignment="1">
      <alignment horizontal="center" vertical="center" wrapText="1"/>
    </xf>
    <xf numFmtId="0" fontId="29" fillId="20" borderId="3" xfId="0" applyFont="1" applyFill="1" applyBorder="1" applyAlignment="1">
      <alignment horizontal="center" vertical="top" wrapText="1"/>
    </xf>
    <xf numFmtId="0" fontId="29" fillId="20" borderId="4" xfId="0" applyFont="1" applyFill="1" applyBorder="1" applyAlignment="1">
      <alignment horizontal="center" vertical="top" wrapText="1"/>
    </xf>
    <xf numFmtId="0" fontId="26" fillId="0" borderId="10" xfId="0" applyFont="1" applyBorder="1" applyAlignment="1">
      <alignment horizontal="left" vertical="top"/>
    </xf>
    <xf numFmtId="0" fontId="26" fillId="0" borderId="11" xfId="0" applyFont="1" applyBorder="1" applyAlignment="1">
      <alignment horizontal="left" vertical="top"/>
    </xf>
    <xf numFmtId="0" fontId="36" fillId="0" borderId="10" xfId="0" applyFont="1" applyBorder="1" applyAlignment="1">
      <alignment horizontal="left" vertical="top"/>
    </xf>
    <xf numFmtId="0" fontId="36" fillId="0" borderId="9" xfId="0" applyFont="1" applyBorder="1" applyAlignment="1">
      <alignment horizontal="left" vertical="top"/>
    </xf>
    <xf numFmtId="0" fontId="36" fillId="0" borderId="11" xfId="0" applyFont="1" applyBorder="1" applyAlignment="1">
      <alignment horizontal="left" vertical="top"/>
    </xf>
    <xf numFmtId="0" fontId="26" fillId="18" borderId="10" xfId="0" applyFont="1" applyFill="1" applyBorder="1" applyAlignment="1">
      <alignment horizontal="left" vertical="top"/>
    </xf>
    <xf numFmtId="0" fontId="26" fillId="18" borderId="9" xfId="0" applyFont="1" applyFill="1" applyBorder="1" applyAlignment="1">
      <alignment horizontal="left" vertical="top"/>
    </xf>
    <xf numFmtId="0" fontId="26" fillId="18" borderId="11" xfId="0" applyFont="1" applyFill="1" applyBorder="1" applyAlignment="1">
      <alignment horizontal="left" vertical="top"/>
    </xf>
    <xf numFmtId="0" fontId="24" fillId="0" borderId="4" xfId="0" applyFont="1" applyBorder="1" applyAlignment="1">
      <alignment horizontal="center" vertical="top" wrapText="1"/>
    </xf>
    <xf numFmtId="0" fontId="29" fillId="0" borderId="4" xfId="0" applyFont="1" applyBorder="1" applyAlignment="1">
      <alignment horizontal="center" vertical="top" wrapText="1"/>
    </xf>
    <xf numFmtId="0" fontId="25" fillId="0" borderId="4" xfId="1" applyFont="1" applyFill="1" applyBorder="1" applyAlignment="1">
      <alignment horizontal="center" vertical="top" wrapText="1"/>
    </xf>
    <xf numFmtId="0" fontId="26" fillId="0" borderId="9" xfId="0" applyFont="1" applyBorder="1" applyAlignment="1">
      <alignment horizontal="left" vertical="top"/>
    </xf>
    <xf numFmtId="0" fontId="26" fillId="0" borderId="0" xfId="0" applyFont="1" applyAlignment="1">
      <alignment horizontal="left" vertical="top"/>
    </xf>
    <xf numFmtId="0" fontId="24" fillId="18" borderId="4" xfId="0" applyFont="1" applyFill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/>
    </xf>
    <xf numFmtId="0" fontId="19" fillId="0" borderId="3" xfId="0" applyFont="1" applyBorder="1" applyAlignment="1">
      <alignment horizontal="center" vertical="top"/>
    </xf>
    <xf numFmtId="0" fontId="19" fillId="0" borderId="4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/>
    </xf>
    <xf numFmtId="0" fontId="33" fillId="0" borderId="11" xfId="0" applyFont="1" applyBorder="1" applyAlignment="1">
      <alignment horizontal="left" vertical="top"/>
    </xf>
    <xf numFmtId="0" fontId="24" fillId="20" borderId="0" xfId="0" applyFont="1" applyFill="1" applyAlignment="1">
      <alignment horizontal="left" vertical="top"/>
    </xf>
    <xf numFmtId="0" fontId="24" fillId="20" borderId="10" xfId="0" applyFont="1" applyFill="1" applyBorder="1" applyAlignment="1">
      <alignment horizontal="left" vertical="top"/>
    </xf>
    <xf numFmtId="0" fontId="24" fillId="20" borderId="9" xfId="0" applyFont="1" applyFill="1" applyBorder="1" applyAlignment="1">
      <alignment horizontal="left" vertical="top"/>
    </xf>
    <xf numFmtId="0" fontId="24" fillId="20" borderId="11" xfId="0" applyFont="1" applyFill="1" applyBorder="1" applyAlignment="1">
      <alignment horizontal="left" vertical="top"/>
    </xf>
    <xf numFmtId="0" fontId="24" fillId="0" borderId="10" xfId="0" applyFont="1" applyBorder="1" applyAlignment="1">
      <alignment horizontal="left" vertical="top"/>
    </xf>
    <xf numFmtId="0" fontId="24" fillId="0" borderId="9" xfId="0" applyFont="1" applyBorder="1" applyAlignment="1">
      <alignment horizontal="left" vertical="top"/>
    </xf>
    <xf numFmtId="0" fontId="24" fillId="0" borderId="11" xfId="0" applyFont="1" applyBorder="1" applyAlignment="1">
      <alignment horizontal="left" vertical="top"/>
    </xf>
    <xf numFmtId="0" fontId="26" fillId="20" borderId="0" xfId="0" applyFont="1" applyFill="1" applyAlignment="1">
      <alignment horizontal="left" vertical="top"/>
    </xf>
    <xf numFmtId="0" fontId="25" fillId="18" borderId="4" xfId="1" applyFont="1" applyFill="1" applyBorder="1" applyAlignment="1">
      <alignment horizontal="center" vertical="top" wrapText="1"/>
    </xf>
    <xf numFmtId="0" fontId="26" fillId="23" borderId="9" xfId="0" applyFont="1" applyFill="1" applyBorder="1" applyAlignment="1">
      <alignment horizontal="left" vertical="top"/>
    </xf>
    <xf numFmtId="0" fontId="24" fillId="0" borderId="0" xfId="0" applyFont="1" applyAlignment="1">
      <alignment horizontal="left" vertical="top"/>
    </xf>
    <xf numFmtId="0" fontId="34" fillId="20" borderId="1" xfId="1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left" vertical="top"/>
    </xf>
    <xf numFmtId="0" fontId="26" fillId="18" borderId="1" xfId="0" applyFont="1" applyFill="1" applyBorder="1" applyAlignment="1">
      <alignment horizontal="left" vertical="top"/>
    </xf>
    <xf numFmtId="0" fontId="35" fillId="20" borderId="1" xfId="0" applyFont="1" applyFill="1" applyBorder="1" applyAlignment="1">
      <alignment horizontal="center" vertical="top" wrapText="1"/>
    </xf>
    <xf numFmtId="0" fontId="33" fillId="20" borderId="1" xfId="0" applyFont="1" applyFill="1" applyBorder="1" applyAlignment="1">
      <alignment horizontal="center" vertical="top" wrapText="1"/>
    </xf>
    <xf numFmtId="0" fontId="33" fillId="20" borderId="10" xfId="0" applyFont="1" applyFill="1" applyBorder="1" applyAlignment="1">
      <alignment horizontal="left" vertical="top"/>
    </xf>
    <xf numFmtId="0" fontId="33" fillId="20" borderId="9" xfId="0" applyFont="1" applyFill="1" applyBorder="1" applyAlignment="1">
      <alignment horizontal="left" vertical="top"/>
    </xf>
    <xf numFmtId="0" fontId="33" fillId="20" borderId="11" xfId="0" applyFont="1" applyFill="1" applyBorder="1" applyAlignment="1">
      <alignment horizontal="left" vertical="top"/>
    </xf>
    <xf numFmtId="0" fontId="38" fillId="0" borderId="1" xfId="1" applyFont="1" applyFill="1" applyBorder="1" applyAlignment="1">
      <alignment horizontal="center" vertical="top" wrapText="1"/>
    </xf>
    <xf numFmtId="0" fontId="35" fillId="0" borderId="0" xfId="0" applyFont="1" applyAlignment="1">
      <alignment horizontal="left" vertical="top"/>
    </xf>
    <xf numFmtId="0" fontId="35" fillId="0" borderId="1" xfId="0" applyFont="1" applyBorder="1" applyAlignment="1">
      <alignment horizontal="left" vertical="top" wrapText="1"/>
    </xf>
    <xf numFmtId="0" fontId="33" fillId="0" borderId="1" xfId="0" applyFont="1" applyBorder="1" applyAlignment="1">
      <alignment horizontal="left" vertical="top" wrapText="1"/>
    </xf>
    <xf numFmtId="0" fontId="35" fillId="0" borderId="1" xfId="0" applyFont="1" applyBorder="1" applyAlignment="1">
      <alignment horizontal="left" vertical="top"/>
    </xf>
    <xf numFmtId="0" fontId="19" fillId="20" borderId="1" xfId="0" applyFont="1" applyFill="1" applyBorder="1" applyAlignment="1">
      <alignment horizontal="center" vertical="top"/>
    </xf>
    <xf numFmtId="0" fontId="58" fillId="0" borderId="2" xfId="0" applyFont="1" applyBorder="1" applyAlignment="1">
      <alignment horizontal="left" wrapText="1"/>
    </xf>
    <xf numFmtId="0" fontId="58" fillId="0" borderId="3" xfId="0" applyFont="1" applyBorder="1" applyAlignment="1">
      <alignment horizontal="left" wrapText="1"/>
    </xf>
    <xf numFmtId="0" fontId="58" fillId="0" borderId="4" xfId="0" applyFont="1" applyBorder="1" applyAlignment="1">
      <alignment horizontal="left" wrapText="1"/>
    </xf>
    <xf numFmtId="43" fontId="58" fillId="0" borderId="3" xfId="0" applyNumberFormat="1" applyFont="1" applyBorder="1" applyAlignment="1">
      <alignment horizontal="left" vertical="top"/>
    </xf>
    <xf numFmtId="43" fontId="58" fillId="0" borderId="4" xfId="0" applyNumberFormat="1" applyFont="1" applyBorder="1" applyAlignment="1">
      <alignment horizontal="left" vertical="top"/>
    </xf>
    <xf numFmtId="43" fontId="58" fillId="0" borderId="3" xfId="0" applyNumberFormat="1" applyFont="1" applyBorder="1" applyAlignment="1">
      <alignment horizontal="center" vertical="top" wrapText="1"/>
    </xf>
    <xf numFmtId="43" fontId="58" fillId="0" borderId="4" xfId="0" applyNumberFormat="1" applyFont="1" applyBorder="1" applyAlignment="1">
      <alignment horizontal="center" vertical="top" wrapText="1"/>
    </xf>
    <xf numFmtId="0" fontId="23" fillId="19" borderId="1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vertical="top" wrapText="1"/>
    </xf>
    <xf numFmtId="0" fontId="24" fillId="26" borderId="1" xfId="0" applyFont="1" applyFill="1" applyBorder="1" applyAlignment="1">
      <alignment horizontal="center" vertical="top" wrapText="1"/>
    </xf>
    <xf numFmtId="0" fontId="35" fillId="0" borderId="0" xfId="0" applyFont="1" applyAlignment="1">
      <alignment vertical="top"/>
    </xf>
    <xf numFmtId="0" fontId="26" fillId="0" borderId="10" xfId="0" applyFont="1" applyBorder="1" applyAlignment="1">
      <alignment vertical="top"/>
    </xf>
    <xf numFmtId="0" fontId="26" fillId="0" borderId="9" xfId="0" applyFont="1" applyBorder="1" applyAlignment="1">
      <alignment vertical="top"/>
    </xf>
    <xf numFmtId="0" fontId="26" fillId="0" borderId="11" xfId="0" applyFont="1" applyBorder="1" applyAlignment="1">
      <alignment vertical="top"/>
    </xf>
    <xf numFmtId="0" fontId="24" fillId="20" borderId="10" xfId="0" applyFont="1" applyFill="1" applyBorder="1" applyAlignment="1">
      <alignment vertical="top"/>
    </xf>
    <xf numFmtId="0" fontId="24" fillId="20" borderId="11" xfId="0" applyFont="1" applyFill="1" applyBorder="1" applyAlignment="1">
      <alignment vertical="top"/>
    </xf>
    <xf numFmtId="0" fontId="24" fillId="20" borderId="0" xfId="0" applyFont="1" applyFill="1" applyAlignment="1">
      <alignment vertical="top"/>
    </xf>
    <xf numFmtId="0" fontId="24" fillId="23" borderId="1" xfId="0" applyFont="1" applyFill="1" applyBorder="1" applyAlignment="1">
      <alignment vertical="top" wrapText="1"/>
    </xf>
    <xf numFmtId="0" fontId="24" fillId="18" borderId="1" xfId="0" applyFont="1" applyFill="1" applyBorder="1" applyAlignment="1">
      <alignment vertical="top" wrapText="1"/>
    </xf>
    <xf numFmtId="0" fontId="36" fillId="0" borderId="10" xfId="0" applyFont="1" applyBorder="1" applyAlignment="1">
      <alignment vertical="top"/>
    </xf>
    <xf numFmtId="0" fontId="36" fillId="0" borderId="9" xfId="0" applyFont="1" applyBorder="1" applyAlignment="1">
      <alignment vertical="top"/>
    </xf>
    <xf numFmtId="0" fontId="36" fillId="0" borderId="11" xfId="0" applyFont="1" applyBorder="1" applyAlignment="1">
      <alignment vertical="top"/>
    </xf>
    <xf numFmtId="0" fontId="24" fillId="20" borderId="1" xfId="0" applyFont="1" applyFill="1" applyBorder="1" applyAlignment="1">
      <alignment vertical="top" wrapText="1"/>
    </xf>
    <xf numFmtId="0" fontId="24" fillId="23" borderId="10" xfId="0" applyFont="1" applyFill="1" applyBorder="1" applyAlignment="1">
      <alignment vertical="top"/>
    </xf>
    <xf numFmtId="0" fontId="24" fillId="23" borderId="9" xfId="0" applyFont="1" applyFill="1" applyBorder="1" applyAlignment="1">
      <alignment vertical="top"/>
    </xf>
    <xf numFmtId="0" fontId="24" fillId="23" borderId="11" xfId="0" applyFont="1" applyFill="1" applyBorder="1" applyAlignment="1">
      <alignment vertical="top"/>
    </xf>
    <xf numFmtId="0" fontId="24" fillId="0" borderId="1" xfId="0" applyFont="1" applyBorder="1" applyAlignment="1">
      <alignment vertical="center" wrapText="1"/>
    </xf>
    <xf numFmtId="0" fontId="24" fillId="26" borderId="2" xfId="0" applyFont="1" applyFill="1" applyBorder="1" applyAlignment="1">
      <alignment horizontal="center" vertical="top" wrapText="1"/>
    </xf>
    <xf numFmtId="0" fontId="24" fillId="27" borderId="1" xfId="0" applyFont="1" applyFill="1" applyBorder="1" applyAlignment="1">
      <alignment vertical="top" wrapText="1"/>
    </xf>
    <xf numFmtId="0" fontId="36" fillId="0" borderId="0" xfId="0" applyFont="1" applyAlignment="1">
      <alignment vertical="top"/>
    </xf>
    <xf numFmtId="0" fontId="24" fillId="0" borderId="9" xfId="0" applyFont="1" applyBorder="1" applyAlignment="1">
      <alignment vertical="top"/>
    </xf>
    <xf numFmtId="0" fontId="24" fillId="0" borderId="2" xfId="0" applyFont="1" applyBorder="1" applyAlignment="1">
      <alignment vertical="top" wrapText="1"/>
    </xf>
    <xf numFmtId="0" fontId="24" fillId="27" borderId="1" xfId="0" applyFont="1" applyFill="1" applyBorder="1" applyAlignment="1">
      <alignment vertical="center" wrapText="1"/>
    </xf>
    <xf numFmtId="0" fontId="24" fillId="27" borderId="1" xfId="0" applyFont="1" applyFill="1" applyBorder="1" applyAlignment="1">
      <alignment horizontal="left" vertical="top"/>
    </xf>
    <xf numFmtId="0" fontId="34" fillId="27" borderId="1" xfId="1" applyFont="1" applyFill="1" applyBorder="1" applyAlignment="1">
      <alignment horizontal="center" vertical="top" wrapText="1"/>
    </xf>
    <xf numFmtId="0" fontId="33" fillId="27" borderId="1" xfId="0" applyFont="1" applyFill="1" applyBorder="1" applyAlignment="1">
      <alignment horizontal="left" vertical="top"/>
    </xf>
    <xf numFmtId="0" fontId="33" fillId="27" borderId="1" xfId="0" applyFont="1" applyFill="1" applyBorder="1" applyAlignment="1">
      <alignment horizontal="center" vertical="top" wrapText="1"/>
    </xf>
    <xf numFmtId="0" fontId="35" fillId="27" borderId="1" xfId="0" applyFont="1" applyFill="1" applyBorder="1" applyAlignment="1">
      <alignment horizontal="center" vertical="top" wrapText="1"/>
    </xf>
    <xf numFmtId="0" fontId="33" fillId="0" borderId="1" xfId="0" applyFont="1" applyBorder="1" applyAlignment="1">
      <alignment horizontal="left" vertical="top"/>
    </xf>
    <xf numFmtId="0" fontId="24" fillId="20" borderId="1" xfId="0" applyFont="1" applyFill="1" applyBorder="1" applyAlignment="1">
      <alignment vertical="center" wrapText="1"/>
    </xf>
    <xf numFmtId="0" fontId="24" fillId="20" borderId="7" xfId="0" applyFont="1" applyFill="1" applyBorder="1" applyAlignment="1">
      <alignment horizontal="left" vertical="top"/>
    </xf>
    <xf numFmtId="0" fontId="33" fillId="0" borderId="9" xfId="0" applyFont="1" applyBorder="1" applyAlignment="1">
      <alignment horizontal="left" vertical="top"/>
    </xf>
    <xf numFmtId="0" fontId="36" fillId="0" borderId="0" xfId="0" applyFont="1" applyAlignment="1">
      <alignment horizontal="left" vertical="top"/>
    </xf>
    <xf numFmtId="0" fontId="24" fillId="27" borderId="0" xfId="0" applyFont="1" applyFill="1" applyAlignment="1">
      <alignment horizontal="left" vertical="top"/>
    </xf>
    <xf numFmtId="0" fontId="36" fillId="20" borderId="10" xfId="0" applyFont="1" applyFill="1" applyBorder="1" applyAlignment="1">
      <alignment horizontal="left" vertical="top"/>
    </xf>
    <xf numFmtId="0" fontId="36" fillId="20" borderId="9" xfId="0" applyFont="1" applyFill="1" applyBorder="1" applyAlignment="1">
      <alignment horizontal="left" vertical="top"/>
    </xf>
    <xf numFmtId="0" fontId="36" fillId="20" borderId="11" xfId="0" applyFont="1" applyFill="1" applyBorder="1" applyAlignment="1">
      <alignment horizontal="left" vertical="top"/>
    </xf>
    <xf numFmtId="0" fontId="60" fillId="0" borderId="2" xfId="0" applyFont="1" applyBorder="1" applyAlignment="1">
      <alignment horizontal="center" vertical="top" wrapText="1"/>
    </xf>
    <xf numFmtId="0" fontId="60" fillId="0" borderId="3" xfId="0" applyFont="1" applyBorder="1" applyAlignment="1">
      <alignment horizontal="center" vertical="top" wrapText="1"/>
    </xf>
    <xf numFmtId="0" fontId="60" fillId="0" borderId="4" xfId="0" applyFont="1" applyBorder="1" applyAlignment="1">
      <alignment horizontal="center" vertical="top" wrapText="1"/>
    </xf>
    <xf numFmtId="0" fontId="57" fillId="0" borderId="1" xfId="0" applyFont="1" applyBorder="1" applyAlignment="1">
      <alignment horizontal="center" vertical="top" wrapText="1"/>
    </xf>
    <xf numFmtId="0" fontId="58" fillId="0" borderId="2" xfId="0" applyFont="1" applyFill="1" applyBorder="1" applyAlignment="1">
      <alignment horizontal="center" vertical="center"/>
    </xf>
    <xf numFmtId="0" fontId="58" fillId="0" borderId="4" xfId="0" applyFont="1" applyFill="1" applyBorder="1" applyAlignment="1">
      <alignment horizontal="center" vertical="center"/>
    </xf>
    <xf numFmtId="0" fontId="25" fillId="0" borderId="1" xfId="1" applyFont="1" applyFill="1" applyBorder="1" applyAlignment="1">
      <alignment vertical="top" wrapText="1"/>
    </xf>
    <xf numFmtId="0" fontId="23" fillId="18" borderId="1" xfId="0" applyFont="1" applyFill="1" applyBorder="1" applyAlignment="1">
      <alignment horizontal="left" vertical="top" wrapText="1"/>
    </xf>
    <xf numFmtId="0" fontId="25" fillId="18" borderId="1" xfId="1" applyFont="1" applyFill="1" applyBorder="1" applyAlignment="1">
      <alignment vertical="top" wrapText="1"/>
    </xf>
    <xf numFmtId="0" fontId="24" fillId="20" borderId="9" xfId="0" applyFont="1" applyFill="1" applyBorder="1" applyAlignment="1">
      <alignment vertical="top"/>
    </xf>
    <xf numFmtId="0" fontId="24" fillId="0" borderId="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23" fillId="18" borderId="0" xfId="0" applyFont="1" applyFill="1" applyAlignment="1">
      <alignment horizontal="left" vertical="top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center" vertical="top" wrapText="1"/>
    </xf>
    <xf numFmtId="0" fontId="45" fillId="0" borderId="1" xfId="1" applyFont="1" applyFill="1" applyBorder="1" applyAlignment="1">
      <alignment horizontal="center" vertical="top" wrapText="1"/>
    </xf>
    <xf numFmtId="0" fontId="46" fillId="0" borderId="2" xfId="0" applyFont="1" applyBorder="1" applyAlignment="1">
      <alignment horizontal="left" vertical="top"/>
    </xf>
    <xf numFmtId="0" fontId="46" fillId="0" borderId="3" xfId="0" applyFont="1" applyBorder="1" applyAlignment="1">
      <alignment horizontal="left" vertical="top"/>
    </xf>
    <xf numFmtId="0" fontId="46" fillId="0" borderId="4" xfId="0" applyFont="1" applyBorder="1" applyAlignment="1">
      <alignment horizontal="left" vertical="top"/>
    </xf>
    <xf numFmtId="0" fontId="46" fillId="0" borderId="1" xfId="0" applyFont="1" applyBorder="1" applyAlignment="1">
      <alignment horizontal="center" vertical="top" wrapText="1"/>
    </xf>
    <xf numFmtId="0" fontId="33" fillId="0" borderId="2" xfId="0" applyFont="1" applyBorder="1" applyAlignment="1">
      <alignment horizontal="left" vertical="top"/>
    </xf>
    <xf numFmtId="0" fontId="33" fillId="0" borderId="4" xfId="0" applyFont="1" applyBorder="1" applyAlignment="1">
      <alignment horizontal="left" vertical="top"/>
    </xf>
    <xf numFmtId="0" fontId="35" fillId="0" borderId="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left" vertical="top"/>
    </xf>
    <xf numFmtId="0" fontId="46" fillId="20" borderId="1" xfId="0" applyFont="1" applyFill="1" applyBorder="1" applyAlignment="1">
      <alignment horizontal="center" vertical="top" wrapText="1"/>
    </xf>
    <xf numFmtId="0" fontId="44" fillId="20" borderId="1" xfId="0" applyFont="1" applyFill="1" applyBorder="1" applyAlignment="1">
      <alignment horizontal="center" vertical="top" wrapText="1"/>
    </xf>
    <xf numFmtId="0" fontId="46" fillId="20" borderId="1" xfId="0" applyFont="1" applyFill="1" applyBorder="1" applyAlignment="1">
      <alignment horizontal="center" vertical="center" wrapText="1"/>
    </xf>
    <xf numFmtId="0" fontId="24" fillId="20" borderId="3" xfId="0" applyFont="1" applyFill="1" applyBorder="1" applyAlignment="1">
      <alignment horizontal="left" vertical="top"/>
    </xf>
    <xf numFmtId="0" fontId="23" fillId="18" borderId="5" xfId="0" applyFont="1" applyFill="1" applyBorder="1" applyAlignment="1">
      <alignment horizontal="left" vertical="top" wrapText="1"/>
    </xf>
    <xf numFmtId="0" fontId="23" fillId="18" borderId="6" xfId="0" applyFont="1" applyFill="1" applyBorder="1" applyAlignment="1">
      <alignment horizontal="left" vertical="top" wrapText="1"/>
    </xf>
    <xf numFmtId="0" fontId="23" fillId="18" borderId="7" xfId="0" applyFont="1" applyFill="1" applyBorder="1" applyAlignment="1">
      <alignment horizontal="left" vertical="top" wrapText="1"/>
    </xf>
    <xf numFmtId="0" fontId="45" fillId="20" borderId="1" xfId="1" applyFont="1" applyFill="1" applyBorder="1" applyAlignment="1">
      <alignment horizontal="center" vertical="top" wrapText="1"/>
    </xf>
    <xf numFmtId="0" fontId="44" fillId="20" borderId="2" xfId="0" applyFont="1" applyFill="1" applyBorder="1" applyAlignment="1">
      <alignment horizontal="left" vertical="top"/>
    </xf>
    <xf numFmtId="0" fontId="44" fillId="20" borderId="4" xfId="0" applyFont="1" applyFill="1" applyBorder="1" applyAlignment="1">
      <alignment horizontal="left" vertical="top"/>
    </xf>
    <xf numFmtId="0" fontId="24" fillId="20" borderId="2" xfId="0" applyFont="1" applyFill="1" applyBorder="1" applyAlignment="1">
      <alignment vertical="center" wrapText="1"/>
    </xf>
    <xf numFmtId="0" fontId="36" fillId="0" borderId="7" xfId="0" applyFont="1" applyBorder="1" applyAlignment="1">
      <alignment horizontal="left" vertical="top"/>
    </xf>
    <xf numFmtId="0" fontId="23" fillId="12" borderId="5" xfId="0" applyFont="1" applyFill="1" applyBorder="1" applyAlignment="1">
      <alignment horizontal="left" vertical="top" wrapText="1"/>
    </xf>
    <xf numFmtId="0" fontId="23" fillId="12" borderId="6" xfId="0" applyFont="1" applyFill="1" applyBorder="1" applyAlignment="1">
      <alignment horizontal="left" vertical="top" wrapText="1"/>
    </xf>
    <xf numFmtId="0" fontId="23" fillId="12" borderId="7" xfId="0" applyFont="1" applyFill="1" applyBorder="1" applyAlignment="1">
      <alignment horizontal="left" vertical="top" wrapText="1"/>
    </xf>
    <xf numFmtId="0" fontId="19" fillId="20" borderId="2" xfId="0" applyFont="1" applyFill="1" applyBorder="1" applyAlignment="1">
      <alignment horizontal="center"/>
    </xf>
    <xf numFmtId="0" fontId="19" fillId="20" borderId="3" xfId="0" applyFont="1" applyFill="1" applyBorder="1" applyAlignment="1">
      <alignment horizontal="center"/>
    </xf>
    <xf numFmtId="0" fontId="19" fillId="20" borderId="4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top"/>
    </xf>
    <xf numFmtId="0" fontId="35" fillId="0" borderId="1" xfId="0" applyFont="1" applyBorder="1" applyAlignment="1">
      <alignment horizontal="center" vertical="top"/>
    </xf>
    <xf numFmtId="0" fontId="35" fillId="0" borderId="2" xfId="0" applyFont="1" applyBorder="1" applyAlignment="1">
      <alignment horizontal="center" vertical="top"/>
    </xf>
    <xf numFmtId="0" fontId="24" fillId="27" borderId="2" xfId="0" applyFont="1" applyFill="1" applyBorder="1" applyAlignment="1">
      <alignment horizontal="center" vertical="top" wrapText="1"/>
    </xf>
    <xf numFmtId="0" fontId="25" fillId="27" borderId="2" xfId="1" applyFont="1" applyFill="1" applyBorder="1" applyAlignment="1">
      <alignment horizontal="center" vertical="top" wrapText="1"/>
    </xf>
    <xf numFmtId="0" fontId="29" fillId="27" borderId="2" xfId="0" applyFont="1" applyFill="1" applyBorder="1" applyAlignment="1">
      <alignment horizontal="center" vertical="top" wrapText="1"/>
    </xf>
    <xf numFmtId="0" fontId="33" fillId="0" borderId="2" xfId="0" applyFont="1" applyBorder="1" applyAlignment="1">
      <alignment horizontal="center" vertical="top" wrapText="1"/>
    </xf>
    <xf numFmtId="0" fontId="34" fillId="0" borderId="2" xfId="1" applyFont="1" applyFill="1" applyBorder="1" applyAlignment="1">
      <alignment horizontal="center" vertical="top" wrapText="1"/>
    </xf>
    <xf numFmtId="0" fontId="33" fillId="0" borderId="7" xfId="0" applyFont="1" applyBorder="1" applyAlignment="1">
      <alignment horizontal="left" vertical="top"/>
    </xf>
    <xf numFmtId="0" fontId="35" fillId="0" borderId="2" xfId="0" applyFont="1" applyBorder="1" applyAlignment="1">
      <alignment horizontal="center" vertical="top" wrapText="1"/>
    </xf>
    <xf numFmtId="0" fontId="36" fillId="0" borderId="1" xfId="0" applyFont="1" applyBorder="1" applyAlignment="1">
      <alignment horizontal="left" vertical="top"/>
    </xf>
    <xf numFmtId="0" fontId="23" fillId="21" borderId="5" xfId="0" applyFont="1" applyFill="1" applyBorder="1" applyAlignment="1">
      <alignment horizontal="left" vertical="top" wrapText="1"/>
    </xf>
    <xf numFmtId="0" fontId="23" fillId="21" borderId="6" xfId="0" applyFont="1" applyFill="1" applyBorder="1" applyAlignment="1">
      <alignment horizontal="left" vertical="top" wrapText="1"/>
    </xf>
    <xf numFmtId="0" fontId="23" fillId="21" borderId="7" xfId="0" applyFont="1" applyFill="1" applyBorder="1" applyAlignment="1">
      <alignment horizontal="left" vertical="top" wrapText="1"/>
    </xf>
    <xf numFmtId="0" fontId="23" fillId="21" borderId="1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vertical="center" wrapText="1"/>
    </xf>
    <xf numFmtId="0" fontId="24" fillId="0" borderId="7" xfId="0" applyFont="1" applyBorder="1" applyAlignment="1">
      <alignment horizontal="left" vertical="top"/>
    </xf>
    <xf numFmtId="0" fontId="26" fillId="0" borderId="7" xfId="0" applyFont="1" applyBorder="1" applyAlignment="1">
      <alignment horizontal="left" vertical="top"/>
    </xf>
    <xf numFmtId="0" fontId="26" fillId="20" borderId="7" xfId="0" applyFont="1" applyFill="1" applyBorder="1" applyAlignment="1">
      <alignment horizontal="left" vertical="top"/>
    </xf>
    <xf numFmtId="0" fontId="23" fillId="15" borderId="5" xfId="0" applyFont="1" applyFill="1" applyBorder="1" applyAlignment="1">
      <alignment horizontal="left" vertical="top" wrapText="1"/>
    </xf>
    <xf numFmtId="0" fontId="23" fillId="15" borderId="6" xfId="0" applyFont="1" applyFill="1" applyBorder="1" applyAlignment="1">
      <alignment horizontal="left" vertical="top" wrapText="1"/>
    </xf>
    <xf numFmtId="0" fontId="23" fillId="15" borderId="7" xfId="0" applyFont="1" applyFill="1" applyBorder="1" applyAlignment="1">
      <alignment horizontal="left" vertical="top" wrapText="1"/>
    </xf>
    <xf numFmtId="0" fontId="23" fillId="16" borderId="5" xfId="0" applyFont="1" applyFill="1" applyBorder="1" applyAlignment="1">
      <alignment horizontal="left" vertical="top" wrapText="1"/>
    </xf>
    <xf numFmtId="0" fontId="23" fillId="16" borderId="6" xfId="0" applyFont="1" applyFill="1" applyBorder="1" applyAlignment="1">
      <alignment horizontal="left" vertical="top" wrapText="1"/>
    </xf>
    <xf numFmtId="0" fontId="23" fillId="16" borderId="7" xfId="0" applyFont="1" applyFill="1" applyBorder="1" applyAlignment="1">
      <alignment horizontal="left" vertical="top" wrapText="1"/>
    </xf>
    <xf numFmtId="0" fontId="39" fillId="26" borderId="2" xfId="0" applyFont="1" applyFill="1" applyBorder="1" applyAlignment="1">
      <alignment horizontal="center" vertical="top" wrapText="1"/>
    </xf>
    <xf numFmtId="0" fontId="39" fillId="26" borderId="3" xfId="0" applyFont="1" applyFill="1" applyBorder="1" applyAlignment="1">
      <alignment horizontal="center" vertical="top" wrapText="1"/>
    </xf>
    <xf numFmtId="0" fontId="39" fillId="26" borderId="4" xfId="0" applyFont="1" applyFill="1" applyBorder="1" applyAlignment="1">
      <alignment horizontal="center" vertical="top" wrapText="1"/>
    </xf>
    <xf numFmtId="0" fontId="25" fillId="0" borderId="3" xfId="1" applyFont="1" applyFill="1" applyBorder="1" applyAlignment="1">
      <alignment horizontal="center" vertical="top" wrapText="1"/>
    </xf>
    <xf numFmtId="0" fontId="35" fillId="0" borderId="10" xfId="0" applyFont="1" applyBorder="1" applyAlignment="1">
      <alignment horizontal="left" vertical="top"/>
    </xf>
    <xf numFmtId="0" fontId="35" fillId="0" borderId="9" xfId="0" applyFont="1" applyBorder="1" applyAlignment="1">
      <alignment horizontal="left" vertical="top"/>
    </xf>
    <xf numFmtId="0" fontId="35" fillId="0" borderId="11" xfId="0" applyFont="1" applyBorder="1" applyAlignment="1">
      <alignment horizontal="left" vertical="top"/>
    </xf>
    <xf numFmtId="0" fontId="24" fillId="0" borderId="3" xfId="0" applyFont="1" applyBorder="1" applyAlignment="1">
      <alignment horizontal="center" vertical="top" wrapText="1"/>
    </xf>
    <xf numFmtId="0" fontId="23" fillId="22" borderId="5" xfId="0" applyFont="1" applyFill="1" applyBorder="1" applyAlignment="1">
      <alignment horizontal="left" vertical="top" wrapText="1"/>
    </xf>
    <xf numFmtId="0" fontId="23" fillId="22" borderId="6" xfId="0" applyFont="1" applyFill="1" applyBorder="1" applyAlignment="1">
      <alignment horizontal="left" vertical="top" wrapText="1"/>
    </xf>
    <xf numFmtId="0" fontId="23" fillId="22" borderId="7" xfId="0" applyFont="1" applyFill="1" applyBorder="1" applyAlignment="1">
      <alignment horizontal="left" vertical="top" wrapText="1"/>
    </xf>
    <xf numFmtId="0" fontId="33" fillId="20" borderId="2" xfId="0" applyFont="1" applyFill="1" applyBorder="1" applyAlignment="1">
      <alignment horizontal="center" vertical="top" wrapText="1"/>
    </xf>
    <xf numFmtId="0" fontId="33" fillId="20" borderId="4" xfId="0" applyFont="1" applyFill="1" applyBorder="1" applyAlignment="1">
      <alignment horizontal="center" vertical="top" wrapText="1"/>
    </xf>
    <xf numFmtId="0" fontId="35" fillId="20" borderId="2" xfId="0" applyFont="1" applyFill="1" applyBorder="1" applyAlignment="1">
      <alignment horizontal="center" vertical="top" wrapText="1"/>
    </xf>
    <xf numFmtId="0" fontId="35" fillId="20" borderId="4" xfId="0" applyFont="1" applyFill="1" applyBorder="1" applyAlignment="1">
      <alignment horizontal="center" vertical="top" wrapText="1"/>
    </xf>
    <xf numFmtId="0" fontId="23" fillId="17" borderId="5" xfId="0" applyFont="1" applyFill="1" applyBorder="1" applyAlignment="1">
      <alignment horizontal="left" vertical="top" wrapText="1"/>
    </xf>
    <xf numFmtId="0" fontId="23" fillId="17" borderId="6" xfId="0" applyFont="1" applyFill="1" applyBorder="1" applyAlignment="1">
      <alignment horizontal="left" vertical="top" wrapText="1"/>
    </xf>
    <xf numFmtId="0" fontId="23" fillId="17" borderId="7" xfId="0" applyFont="1" applyFill="1" applyBorder="1" applyAlignment="1">
      <alignment horizontal="left" vertical="top" wrapText="1"/>
    </xf>
    <xf numFmtId="0" fontId="23" fillId="2" borderId="5" xfId="0" applyFont="1" applyFill="1" applyBorder="1" applyAlignment="1">
      <alignment horizontal="left" vertical="top" wrapText="1"/>
    </xf>
    <xf numFmtId="0" fontId="23" fillId="2" borderId="6" xfId="0" applyFont="1" applyFill="1" applyBorder="1" applyAlignment="1">
      <alignment horizontal="left" vertical="top" wrapText="1"/>
    </xf>
    <xf numFmtId="0" fontId="23" fillId="2" borderId="7" xfId="0" applyFont="1" applyFill="1" applyBorder="1" applyAlignment="1">
      <alignment horizontal="left" vertical="top" wrapText="1"/>
    </xf>
    <xf numFmtId="0" fontId="35" fillId="20" borderId="1" xfId="0" applyFont="1" applyFill="1" applyBorder="1" applyAlignment="1">
      <alignment horizontal="center" vertical="center" wrapText="1"/>
    </xf>
    <xf numFmtId="0" fontId="33" fillId="20" borderId="1" xfId="0" applyFont="1" applyFill="1" applyBorder="1" applyAlignment="1">
      <alignment horizontal="left" vertical="top"/>
    </xf>
    <xf numFmtId="0" fontId="24" fillId="0" borderId="2" xfId="0" applyFont="1" applyBorder="1" applyAlignment="1">
      <alignment horizontal="center" vertical="top"/>
    </xf>
    <xf numFmtId="0" fontId="24" fillId="0" borderId="4" xfId="0" applyFont="1" applyBorder="1" applyAlignment="1">
      <alignment horizontal="center" vertical="top"/>
    </xf>
    <xf numFmtId="0" fontId="24" fillId="0" borderId="2" xfId="0" applyFont="1" applyBorder="1" applyAlignment="1">
      <alignment horizontal="center" vertical="center" wrapText="1"/>
    </xf>
    <xf numFmtId="0" fontId="23" fillId="22" borderId="1" xfId="0" applyFont="1" applyFill="1" applyBorder="1" applyAlignment="1">
      <alignment horizontal="left" vertical="top" wrapText="1"/>
    </xf>
    <xf numFmtId="0" fontId="23" fillId="23" borderId="5" xfId="0" applyFont="1" applyFill="1" applyBorder="1" applyAlignment="1">
      <alignment horizontal="left" vertical="top" wrapText="1"/>
    </xf>
    <xf numFmtId="0" fontId="23" fillId="23" borderId="6" xfId="0" applyFont="1" applyFill="1" applyBorder="1" applyAlignment="1">
      <alignment horizontal="left" vertical="top" wrapText="1"/>
    </xf>
    <xf numFmtId="0" fontId="23" fillId="23" borderId="7" xfId="0" applyFont="1" applyFill="1" applyBorder="1" applyAlignment="1">
      <alignment horizontal="left" vertical="top" wrapText="1"/>
    </xf>
    <xf numFmtId="0" fontId="23" fillId="13" borderId="8" xfId="0" applyFont="1" applyFill="1" applyBorder="1" applyAlignment="1">
      <alignment horizontal="left" vertical="top" wrapText="1"/>
    </xf>
    <xf numFmtId="0" fontId="23" fillId="14" borderId="5" xfId="0" applyFont="1" applyFill="1" applyBorder="1" applyAlignment="1">
      <alignment horizontal="left" vertical="top" wrapText="1"/>
    </xf>
    <xf numFmtId="0" fontId="23" fillId="14" borderId="6" xfId="0" applyFont="1" applyFill="1" applyBorder="1" applyAlignment="1">
      <alignment horizontal="left" vertical="top" wrapText="1"/>
    </xf>
    <xf numFmtId="0" fontId="23" fillId="14" borderId="7" xfId="0" applyFont="1" applyFill="1" applyBorder="1" applyAlignment="1">
      <alignment horizontal="left" vertical="top" wrapText="1"/>
    </xf>
    <xf numFmtId="0" fontId="23" fillId="23" borderId="1" xfId="0" applyFont="1" applyFill="1" applyBorder="1" applyAlignment="1">
      <alignment horizontal="left" vertical="top" wrapText="1"/>
    </xf>
  </cellXfs>
  <cellStyles count="4">
    <cellStyle name="Hyperlink" xfId="1" builtinId="8"/>
    <cellStyle name="จุลภาค" xfId="2" builtinId="3"/>
    <cellStyle name="ปกติ" xfId="0" builtinId="0"/>
    <cellStyle name="ปกติ 2" xfId="3" xr:uid="{00000000-0005-0000-0000-000031000000}"/>
  </cellStyles>
  <dxfs count="0"/>
  <tableStyles count="0" defaultTableStyle="TableStyleMedium2" defaultPivotStyle="PivotStyleLight16"/>
  <colors>
    <mruColors>
      <color rgb="FF333300"/>
      <color rgb="FF0000FF"/>
      <color rgb="FFFFE7E7"/>
      <color rgb="FFFF9999"/>
      <color rgb="FFCCFFCC"/>
      <color rgb="FFE7FFE7"/>
      <color rgb="FFFFFFCC"/>
      <color rgb="FFFFCC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worksheet" Target="worksheets/sheet18.xml" /><Relationship Id="rId26" Type="http://schemas.openxmlformats.org/officeDocument/2006/relationships/worksheet" Target="worksheets/sheet26.xml" /><Relationship Id="rId3" Type="http://schemas.openxmlformats.org/officeDocument/2006/relationships/worksheet" Target="worksheets/sheet3.xml" /><Relationship Id="rId21" Type="http://schemas.openxmlformats.org/officeDocument/2006/relationships/worksheet" Target="worksheets/sheet21.xml" /><Relationship Id="rId34" Type="http://schemas.openxmlformats.org/officeDocument/2006/relationships/customXml" Target="../customXml/item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5" Type="http://schemas.openxmlformats.org/officeDocument/2006/relationships/worksheet" Target="worksheets/sheet25.xml" /><Relationship Id="rId33" Type="http://schemas.openxmlformats.org/officeDocument/2006/relationships/customXml" Target="../customXml/item2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0" Type="http://schemas.openxmlformats.org/officeDocument/2006/relationships/worksheet" Target="worksheets/sheet20.xml" /><Relationship Id="rId29" Type="http://schemas.openxmlformats.org/officeDocument/2006/relationships/styles" Target="styles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24" Type="http://schemas.openxmlformats.org/officeDocument/2006/relationships/worksheet" Target="worksheets/sheet24.xml" /><Relationship Id="rId32" Type="http://schemas.openxmlformats.org/officeDocument/2006/relationships/customXml" Target="../customXml/item1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23" Type="http://schemas.openxmlformats.org/officeDocument/2006/relationships/worksheet" Target="worksheets/sheet23.xml" /><Relationship Id="rId28" Type="http://schemas.openxmlformats.org/officeDocument/2006/relationships/theme" Target="theme/theme1.xml" /><Relationship Id="rId10" Type="http://schemas.openxmlformats.org/officeDocument/2006/relationships/worksheet" Target="worksheets/sheet10.xml" /><Relationship Id="rId19" Type="http://schemas.openxmlformats.org/officeDocument/2006/relationships/worksheet" Target="worksheets/sheet19.xml" /><Relationship Id="rId31" Type="http://schemas.openxmlformats.org/officeDocument/2006/relationships/calcChain" Target="calcChain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Relationship Id="rId22" Type="http://schemas.openxmlformats.org/officeDocument/2006/relationships/worksheet" Target="worksheets/sheet22.xml" /><Relationship Id="rId27" Type="http://schemas.openxmlformats.org/officeDocument/2006/relationships/worksheet" Target="worksheets/sheet27.xml" /><Relationship Id="rId3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eg.mju.ac.th/registrar/class_info_2.asp?backto=home&amp;option=0&amp;courseid=12300&amp;acadyear=2566&amp;semester=1&amp;avs207287282=702" TargetMode="External" /><Relationship Id="rId21" Type="http://schemas.openxmlformats.org/officeDocument/2006/relationships/hyperlink" Target="https://reg.mju.ac.th/registrar/class_info_2.asp?backto=home&amp;option=0&amp;courseid=8896682&amp;acadyear=2566&amp;semester=1&amp;avs207287282=608" TargetMode="External" /><Relationship Id="rId42" Type="http://schemas.openxmlformats.org/officeDocument/2006/relationships/hyperlink" Target="https://reg.mju.ac.th/registrar/class_info_2.asp?backto=home&amp;option=0&amp;courseid=8896030&amp;acadyear=2566&amp;semester=1&amp;avs207287282=629" TargetMode="External" /><Relationship Id="rId63" Type="http://schemas.openxmlformats.org/officeDocument/2006/relationships/hyperlink" Target="https://reg.mju.ac.th/registrar/class_info_2.asp?backto=home&amp;option=0&amp;courseid=8896167&amp;acadyear=2566&amp;semester=1&amp;avs207287282=649" TargetMode="External" /><Relationship Id="rId84" Type="http://schemas.openxmlformats.org/officeDocument/2006/relationships/hyperlink" Target="https://reg.mju.ac.th/registrar/class_info_2.asp?backto=home&amp;option=0&amp;courseid=25488&amp;acadyear=2566&amp;semester=1&amp;avs207287282=670" TargetMode="External" /><Relationship Id="rId138" Type="http://schemas.openxmlformats.org/officeDocument/2006/relationships/hyperlink" Target="https://reg.mju.ac.th/registrar/class_info_2.asp?backto=home&amp;option=0&amp;courseid=12424&amp;acadyear=2566&amp;semester=1&amp;avs207287282=723" TargetMode="External" /><Relationship Id="rId159" Type="http://schemas.openxmlformats.org/officeDocument/2006/relationships/hyperlink" Target="https://reg.mju.ac.th/registrar/class_info_2.asp?backto=home&amp;option=0&amp;courseid=12499&amp;acadyear=2566&amp;semester=1&amp;avs207287282=744" TargetMode="External" /><Relationship Id="rId170" Type="http://schemas.openxmlformats.org/officeDocument/2006/relationships/hyperlink" Target="https://reg.mju.ac.th/registrar/class_info_2.asp?backto=home&amp;option=0&amp;courseid=8890313&amp;acadyear=2566&amp;semester=1&amp;avs207287282=755" TargetMode="External" /><Relationship Id="rId191" Type="http://schemas.openxmlformats.org/officeDocument/2006/relationships/hyperlink" Target="https://reg.mju.ac.th/registrar/class_info_2.asp?backto=home&amp;option=0&amp;courseid=8893935&amp;acadyear=2566&amp;semester=1&amp;avs207287282=776" TargetMode="External" /><Relationship Id="rId205" Type="http://schemas.openxmlformats.org/officeDocument/2006/relationships/hyperlink" Target="https://reg.mju.ac.th/registrar/class_info_2.asp?backto=home&amp;option=0&amp;courseid=8898094&amp;acadyear=2566&amp;semester=1&amp;avs207292323=5" TargetMode="External" /><Relationship Id="rId107" Type="http://schemas.openxmlformats.org/officeDocument/2006/relationships/hyperlink" Target="https://reg.mju.ac.th/registrar/class_info_2.asp?backto=home&amp;option=0&amp;courseid=8893267&amp;acadyear=2566&amp;semester=1&amp;avs207287282=692" TargetMode="External" /><Relationship Id="rId11" Type="http://schemas.openxmlformats.org/officeDocument/2006/relationships/hyperlink" Target="https://reg.mju.ac.th/registrar/class_info_2.asp?backto=home&amp;option=0&amp;courseid=8896185&amp;acadyear=2566&amp;semester=1&amp;avs207287282=598" TargetMode="External" /><Relationship Id="rId32" Type="http://schemas.openxmlformats.org/officeDocument/2006/relationships/hyperlink" Target="https://reg.mju.ac.th/registrar/class_info_2.asp?backto=home&amp;option=0&amp;courseid=8898430&amp;acadyear=2566&amp;semester=1&amp;avs207287282=619" TargetMode="External" /><Relationship Id="rId37" Type="http://schemas.openxmlformats.org/officeDocument/2006/relationships/hyperlink" Target="https://reg.mju.ac.th/registrar/class_info_2.asp?backto=home&amp;option=0&amp;courseid=8896025&amp;acadyear=2566&amp;semester=1&amp;avs207287282=624" TargetMode="External" /><Relationship Id="rId53" Type="http://schemas.openxmlformats.org/officeDocument/2006/relationships/hyperlink" Target="https://reg.mju.ac.th/registrar/class_info_2.asp?backto=home&amp;option=0&amp;courseid=8896046&amp;acadyear=2566&amp;semester=1&amp;avs207287282=639" TargetMode="External" /><Relationship Id="rId58" Type="http://schemas.openxmlformats.org/officeDocument/2006/relationships/hyperlink" Target="https://reg.mju.ac.th/registrar/class_info_2.asp?backto=home&amp;option=0&amp;courseid=8896069&amp;acadyear=2566&amp;semester=1&amp;avs207287282=644" TargetMode="External" /><Relationship Id="rId74" Type="http://schemas.openxmlformats.org/officeDocument/2006/relationships/hyperlink" Target="https://reg.mju.ac.th/registrar/class_info_2.asp?backto=home&amp;option=0&amp;courseid=8891757&amp;acadyear=2566&amp;semester=1&amp;avs207287282=660" TargetMode="External" /><Relationship Id="rId79" Type="http://schemas.openxmlformats.org/officeDocument/2006/relationships/hyperlink" Target="https://reg.mju.ac.th/registrar/class_info_2.asp?backto=home&amp;option=0&amp;courseid=8895384&amp;acadyear=2566&amp;semester=1&amp;avs207287282=665" TargetMode="External" /><Relationship Id="rId102" Type="http://schemas.openxmlformats.org/officeDocument/2006/relationships/hyperlink" Target="https://reg.mju.ac.th/registrar/class_info_2.asp?backto=home&amp;option=0&amp;courseid=8893150&amp;acadyear=2566&amp;semester=1&amp;avs207287282=687" TargetMode="External" /><Relationship Id="rId123" Type="http://schemas.openxmlformats.org/officeDocument/2006/relationships/hyperlink" Target="https://reg.mju.ac.th/registrar/class_info_2.asp?backto=home&amp;option=0&amp;courseid=8891956&amp;acadyear=2566&amp;semester=1&amp;avs207287282=708" TargetMode="External" /><Relationship Id="rId128" Type="http://schemas.openxmlformats.org/officeDocument/2006/relationships/hyperlink" Target="https://reg.mju.ac.th/registrar/class_info_2.asp?backto=home&amp;option=0&amp;courseid=8893891&amp;acadyear=2566&amp;semester=1&amp;avs207287282=713" TargetMode="External" /><Relationship Id="rId144" Type="http://schemas.openxmlformats.org/officeDocument/2006/relationships/hyperlink" Target="https://reg.mju.ac.th/registrar/class_info_2.asp?backto=home&amp;option=0&amp;courseid=12444&amp;acadyear=2566&amp;semester=1&amp;avs207287282=729" TargetMode="External" /><Relationship Id="rId149" Type="http://schemas.openxmlformats.org/officeDocument/2006/relationships/hyperlink" Target="https://reg.mju.ac.th/registrar/class_info_2.asp?backto=home&amp;option=0&amp;courseid=8893897&amp;acadyear=2566&amp;semester=1&amp;avs207287282=734" TargetMode="External" /><Relationship Id="rId5" Type="http://schemas.openxmlformats.org/officeDocument/2006/relationships/hyperlink" Target="https://reg.mju.ac.th/registrar/class_info_2.asp?backto=home&amp;option=0&amp;courseid=8895629&amp;acadyear=2566&amp;semester=1&amp;avs207287282=592" TargetMode="External" /><Relationship Id="rId90" Type="http://schemas.openxmlformats.org/officeDocument/2006/relationships/hyperlink" Target="https://reg.mju.ac.th/registrar/class_info_2.asp?backto=home&amp;option=0&amp;courseid=8888983&amp;acadyear=2566&amp;semester=1&amp;avs207287282=676" TargetMode="External" /><Relationship Id="rId95" Type="http://schemas.openxmlformats.org/officeDocument/2006/relationships/hyperlink" Target="https://reg.mju.ac.th/registrar/class_info_2.asp?backto=home&amp;option=0&amp;courseid=8893007&amp;acadyear=2566&amp;semester=1&amp;avs207287282=681" TargetMode="External" /><Relationship Id="rId160" Type="http://schemas.openxmlformats.org/officeDocument/2006/relationships/hyperlink" Target="https://reg.mju.ac.th/registrar/class_info_2.asp?backto=home&amp;option=0&amp;courseid=12499&amp;acadyear=2566&amp;semester=1&amp;avs207287282=745" TargetMode="External" /><Relationship Id="rId165" Type="http://schemas.openxmlformats.org/officeDocument/2006/relationships/hyperlink" Target="https://reg.mju.ac.th/registrar/class_info_2.asp?backto=home&amp;option=0&amp;courseid=17411&amp;acadyear=2566&amp;semester=1&amp;avs207287282=750" TargetMode="External" /><Relationship Id="rId181" Type="http://schemas.openxmlformats.org/officeDocument/2006/relationships/hyperlink" Target="https://reg.mju.ac.th/registrar/class_info_2.asp?backto=home&amp;option=0&amp;courseid=8893913&amp;acadyear=2566&amp;semester=1&amp;avs207287282=766" TargetMode="External" /><Relationship Id="rId186" Type="http://schemas.openxmlformats.org/officeDocument/2006/relationships/hyperlink" Target="https://reg.mju.ac.th/registrar/class_info_2.asp?backto=home&amp;option=0&amp;courseid=8893932&amp;acadyear=2566&amp;semester=1&amp;avs207287282=771" TargetMode="External" /><Relationship Id="rId211" Type="http://schemas.openxmlformats.org/officeDocument/2006/relationships/hyperlink" Target="https://reg.mju.ac.th/registrar/class_info_2.asp?backto=home&amp;option=0&amp;courseid=8890844&amp;acadyear=2566&amp;semester=1&amp;avs207292323=11" TargetMode="External" /><Relationship Id="rId22" Type="http://schemas.openxmlformats.org/officeDocument/2006/relationships/hyperlink" Target="https://reg.mju.ac.th/registrar/class_info_2.asp?backto=home&amp;option=0&amp;courseid=8896686&amp;acadyear=2566&amp;semester=1&amp;avs207287282=609" TargetMode="External" /><Relationship Id="rId27" Type="http://schemas.openxmlformats.org/officeDocument/2006/relationships/hyperlink" Target="https://reg.mju.ac.th/registrar/class_info_2.asp?backto=home&amp;option=0&amp;courseid=8896701&amp;acadyear=2566&amp;semester=1&amp;avs207287282=614" TargetMode="External" /><Relationship Id="rId43" Type="http://schemas.openxmlformats.org/officeDocument/2006/relationships/hyperlink" Target="https://reg.mju.ac.th/registrar/class_info_2.asp?backto=home&amp;option=0&amp;courseid=8896031&amp;acadyear=2566&amp;semester=1&amp;avs207287282=630" TargetMode="External" /><Relationship Id="rId48" Type="http://schemas.openxmlformats.org/officeDocument/2006/relationships/hyperlink" Target="https://reg.mju.ac.th/registrar/class_info_2.asp?backto=home&amp;option=0&amp;courseid=8896043&amp;acadyear=2566&amp;semester=1&amp;avs207287282=634" TargetMode="External" /><Relationship Id="rId64" Type="http://schemas.openxmlformats.org/officeDocument/2006/relationships/hyperlink" Target="https://reg.mju.ac.th/registrar/class_info_2.asp?backto=home&amp;option=0&amp;courseid=8896175&amp;acadyear=2566&amp;semester=1&amp;avs207287282=650" TargetMode="External" /><Relationship Id="rId69" Type="http://schemas.openxmlformats.org/officeDocument/2006/relationships/hyperlink" Target="https://reg.mju.ac.th/registrar/class_info_2.asp?backto=home&amp;option=0&amp;courseid=8889218&amp;acadyear=2566&amp;semester=1&amp;avs207287282=655" TargetMode="External" /><Relationship Id="rId113" Type="http://schemas.openxmlformats.org/officeDocument/2006/relationships/hyperlink" Target="https://reg.mju.ac.th/registrar/class_info_2.asp?backto=home&amp;option=0&amp;courseid=8891326&amp;acadyear=2566&amp;semester=1&amp;avs207287282=698" TargetMode="External" /><Relationship Id="rId118" Type="http://schemas.openxmlformats.org/officeDocument/2006/relationships/hyperlink" Target="https://reg.mju.ac.th/registrar/class_info_2.asp?backto=home&amp;option=0&amp;courseid=12301&amp;acadyear=2566&amp;semester=1&amp;avs207287282=703" TargetMode="External" /><Relationship Id="rId134" Type="http://schemas.openxmlformats.org/officeDocument/2006/relationships/hyperlink" Target="https://reg.mju.ac.th/registrar/class_info_2.asp?backto=home&amp;option=0&amp;courseid=12420&amp;acadyear=2566&amp;semester=1&amp;avs207287282=719" TargetMode="External" /><Relationship Id="rId139" Type="http://schemas.openxmlformats.org/officeDocument/2006/relationships/hyperlink" Target="https://reg.mju.ac.th/registrar/class_info_2.asp?backto=home&amp;option=0&amp;courseid=8893894&amp;acadyear=2566&amp;semester=1&amp;avs207287282=724" TargetMode="External" /><Relationship Id="rId80" Type="http://schemas.openxmlformats.org/officeDocument/2006/relationships/hyperlink" Target="https://reg.mju.ac.th/registrar/class_info_2.asp?backto=home&amp;option=0&amp;courseid=8894392&amp;acadyear=2566&amp;semester=1&amp;avs207287282=666" TargetMode="External" /><Relationship Id="rId85" Type="http://schemas.openxmlformats.org/officeDocument/2006/relationships/hyperlink" Target="https://reg.mju.ac.th/registrar/class_info_2.asp?backto=home&amp;option=0&amp;courseid=8891453&amp;acadyear=2566&amp;semester=1&amp;avs207287282=671" TargetMode="External" /><Relationship Id="rId150" Type="http://schemas.openxmlformats.org/officeDocument/2006/relationships/hyperlink" Target="https://reg.mju.ac.th/registrar/class_info_2.asp?backto=home&amp;option=0&amp;courseid=8893897&amp;acadyear=2566&amp;semester=1&amp;avs207287282=735" TargetMode="External" /><Relationship Id="rId155" Type="http://schemas.openxmlformats.org/officeDocument/2006/relationships/hyperlink" Target="https://reg.mju.ac.th/registrar/class_info_2.asp?backto=home&amp;option=0&amp;courseid=12498&amp;acadyear=2566&amp;semester=1&amp;avs207287282=740" TargetMode="External" /><Relationship Id="rId171" Type="http://schemas.openxmlformats.org/officeDocument/2006/relationships/hyperlink" Target="https://reg.mju.ac.th/registrar/class_info_2.asp?backto=home&amp;option=0&amp;courseid=8895565&amp;acadyear=2566&amp;semester=1&amp;avs207287282=756" TargetMode="External" /><Relationship Id="rId176" Type="http://schemas.openxmlformats.org/officeDocument/2006/relationships/hyperlink" Target="https://reg.mju.ac.th/registrar/class_info_2.asp?backto=home&amp;option=0&amp;courseid=8893926&amp;acadyear=2566&amp;semester=1&amp;avs207287282=761" TargetMode="External" /><Relationship Id="rId192" Type="http://schemas.openxmlformats.org/officeDocument/2006/relationships/hyperlink" Target="https://reg.mju.ac.th/registrar/class_info_2.asp?backto=home&amp;option=0&amp;courseid=8895358&amp;acadyear=2566&amp;semester=1&amp;avs207287282=777" TargetMode="External" /><Relationship Id="rId197" Type="http://schemas.openxmlformats.org/officeDocument/2006/relationships/hyperlink" Target="https://reg.mju.ac.th/registrar/class_info_2.asp?backto=home&amp;option=0&amp;courseid=8893898&amp;acadyear=2566&amp;semester=1&amp;avs207287282=782" TargetMode="External" /><Relationship Id="rId206" Type="http://schemas.openxmlformats.org/officeDocument/2006/relationships/hyperlink" Target="https://reg.mju.ac.th/registrar/class_info_2.asp?backto=home&amp;option=0&amp;courseid=626370&amp;acadyear=2566&amp;semester=1&amp;avs207292323=6" TargetMode="External" /><Relationship Id="rId201" Type="http://schemas.openxmlformats.org/officeDocument/2006/relationships/hyperlink" Target="https://reg.mju.ac.th/registrar/class_info_2.asp?backto=home&amp;option=0&amp;courseid=8896682&amp;acadyear=2566&amp;semester=1&amp;avs207292323=1" TargetMode="External" /><Relationship Id="rId12" Type="http://schemas.openxmlformats.org/officeDocument/2006/relationships/hyperlink" Target="https://reg.mju.ac.th/registrar/class_info_2.asp?backto=home&amp;option=0&amp;courseid=8896186&amp;acadyear=2566&amp;semester=1&amp;avs207287282=599" TargetMode="External" /><Relationship Id="rId17" Type="http://schemas.openxmlformats.org/officeDocument/2006/relationships/hyperlink" Target="https://reg.mju.ac.th/registrar/class_info_2.asp?backto=home&amp;option=0&amp;courseid=8896678&amp;acadyear=2566&amp;semester=1&amp;avs207287282=604" TargetMode="External" /><Relationship Id="rId33" Type="http://schemas.openxmlformats.org/officeDocument/2006/relationships/hyperlink" Target="https://reg.mju.ac.th/registrar/class_info_2.asp?backto=home&amp;option=0&amp;courseid=8896025&amp;acadyear=2566&amp;semester=1&amp;avs207287282=620" TargetMode="External" /><Relationship Id="rId38" Type="http://schemas.openxmlformats.org/officeDocument/2006/relationships/hyperlink" Target="https://reg.mju.ac.th/registrar/class_info_2.asp?backto=home&amp;option=0&amp;courseid=8896030&amp;acadyear=2566&amp;semester=1&amp;avs207287282=625" TargetMode="External" /><Relationship Id="rId59" Type="http://schemas.openxmlformats.org/officeDocument/2006/relationships/hyperlink" Target="https://reg.mju.ac.th/registrar/class_info_2.asp?backto=home&amp;option=0&amp;courseid=8896161&amp;acadyear=2566&amp;semester=1&amp;avs207287282=645" TargetMode="External" /><Relationship Id="rId103" Type="http://schemas.openxmlformats.org/officeDocument/2006/relationships/hyperlink" Target="https://reg.mju.ac.th/registrar/class_info_2.asp?backto=home&amp;option=0&amp;courseid=8893953&amp;acadyear=2566&amp;semester=1&amp;avs207287282=688" TargetMode="External" /><Relationship Id="rId108" Type="http://schemas.openxmlformats.org/officeDocument/2006/relationships/hyperlink" Target="https://reg.mju.ac.th/registrar/class_info_2.asp?backto=home&amp;option=0&amp;courseid=11498&amp;acadyear=2566&amp;semester=1&amp;avs207287282=693" TargetMode="External" /><Relationship Id="rId124" Type="http://schemas.openxmlformats.org/officeDocument/2006/relationships/hyperlink" Target="https://reg.mju.ac.th/registrar/class_info_2.asp?backto=home&amp;option=0&amp;courseid=12350&amp;acadyear=2566&amp;semester=1&amp;avs207287282=709" TargetMode="External" /><Relationship Id="rId129" Type="http://schemas.openxmlformats.org/officeDocument/2006/relationships/hyperlink" Target="https://reg.mju.ac.th/registrar/class_info_2.asp?backto=home&amp;option=0&amp;courseid=626357&amp;acadyear=2566&amp;semester=1&amp;avs207287282=714" TargetMode="External" /><Relationship Id="rId54" Type="http://schemas.openxmlformats.org/officeDocument/2006/relationships/hyperlink" Target="https://reg.mju.ac.th/registrar/class_info_2.asp?backto=home&amp;option=0&amp;courseid=8896046&amp;acadyear=2566&amp;semester=1&amp;avs207287282=640" TargetMode="External" /><Relationship Id="rId70" Type="http://schemas.openxmlformats.org/officeDocument/2006/relationships/hyperlink" Target="https://reg.mju.ac.th/registrar/class_info_2.asp?backto=home&amp;option=0&amp;courseid=8889218&amp;acadyear=2566&amp;semester=1&amp;avs207287282=656" TargetMode="External" /><Relationship Id="rId75" Type="http://schemas.openxmlformats.org/officeDocument/2006/relationships/hyperlink" Target="https://reg.mju.ac.th/registrar/class_info_2.asp?backto=home&amp;option=0&amp;courseid=8895564&amp;acadyear=2566&amp;semester=1&amp;avs207287282=661" TargetMode="External" /><Relationship Id="rId91" Type="http://schemas.openxmlformats.org/officeDocument/2006/relationships/hyperlink" Target="https://reg.mju.ac.th/registrar/class_info_2.asp?backto=home&amp;option=0&amp;courseid=8888984&amp;acadyear=2566&amp;semester=1&amp;avs207287282=677" TargetMode="External" /><Relationship Id="rId96" Type="http://schemas.openxmlformats.org/officeDocument/2006/relationships/hyperlink" Target="https://reg.mju.ac.th/registrar/class_info_2.asp?backto=home&amp;option=0&amp;courseid=8893952&amp;acadyear=2566&amp;semester=1&amp;avs207287282=682" TargetMode="External" /><Relationship Id="rId140" Type="http://schemas.openxmlformats.org/officeDocument/2006/relationships/hyperlink" Target="https://reg.mju.ac.th/registrar/class_info_2.asp?backto=home&amp;option=0&amp;courseid=8893888&amp;acadyear=2566&amp;semester=1&amp;avs207287282=725" TargetMode="External" /><Relationship Id="rId145" Type="http://schemas.openxmlformats.org/officeDocument/2006/relationships/hyperlink" Target="https://reg.mju.ac.th/registrar/class_info_2.asp?backto=home&amp;option=0&amp;courseid=8893889&amp;acadyear=2566&amp;semester=1&amp;avs207287282=730" TargetMode="External" /><Relationship Id="rId161" Type="http://schemas.openxmlformats.org/officeDocument/2006/relationships/hyperlink" Target="https://reg.mju.ac.th/registrar/class_info_2.asp?backto=home&amp;option=0&amp;courseid=8890308&amp;acadyear=2566&amp;semester=1&amp;avs207287282=746" TargetMode="External" /><Relationship Id="rId166" Type="http://schemas.openxmlformats.org/officeDocument/2006/relationships/hyperlink" Target="https://reg.mju.ac.th/registrar/class_info_2.asp?backto=home&amp;option=0&amp;courseid=8890309&amp;acadyear=2566&amp;semester=1&amp;avs207287282=751" TargetMode="External" /><Relationship Id="rId182" Type="http://schemas.openxmlformats.org/officeDocument/2006/relationships/hyperlink" Target="https://reg.mju.ac.th/registrar/class_info_2.asp?backto=home&amp;option=0&amp;courseid=8893914&amp;acadyear=2566&amp;semester=1&amp;avs207287282=767" TargetMode="External" /><Relationship Id="rId187" Type="http://schemas.openxmlformats.org/officeDocument/2006/relationships/hyperlink" Target="https://reg.mju.ac.th/registrar/class_info_2.asp?backto=home&amp;option=0&amp;courseid=8893956&amp;acadyear=2566&amp;semester=1&amp;avs207287282=772" TargetMode="External" /><Relationship Id="rId1" Type="http://schemas.openxmlformats.org/officeDocument/2006/relationships/hyperlink" Target="https://reg.mju.ac.th/registrar/class_info_2.asp?backto=home&amp;option=0&amp;courseid=8895629&amp;acadyear=2566&amp;semester=1&amp;avs207287282=588" TargetMode="External" /><Relationship Id="rId6" Type="http://schemas.openxmlformats.org/officeDocument/2006/relationships/hyperlink" Target="https://reg.mju.ac.th/registrar/class_info_2.asp?backto=home&amp;option=0&amp;courseid=8895629&amp;acadyear=2566&amp;semester=1&amp;avs207287282=593" TargetMode="External" /><Relationship Id="rId212" Type="http://schemas.openxmlformats.org/officeDocument/2006/relationships/printerSettings" Target="../printerSettings/printerSettings1.bin" /><Relationship Id="rId23" Type="http://schemas.openxmlformats.org/officeDocument/2006/relationships/hyperlink" Target="https://reg.mju.ac.th/registrar/class_info_2.asp?backto=home&amp;option=0&amp;courseid=8896686&amp;acadyear=2566&amp;semester=1&amp;avs207287282=610" TargetMode="External" /><Relationship Id="rId28" Type="http://schemas.openxmlformats.org/officeDocument/2006/relationships/hyperlink" Target="https://reg.mju.ac.th/registrar/class_info_2.asp?backto=home&amp;option=0&amp;courseid=8898091&amp;acadyear=2566&amp;semester=1&amp;avs207287282=615" TargetMode="External" /><Relationship Id="rId49" Type="http://schemas.openxmlformats.org/officeDocument/2006/relationships/hyperlink" Target="https://reg.mju.ac.th/registrar/class_info_2.asp?backto=home&amp;option=0&amp;courseid=8896051&amp;acadyear=2566&amp;semester=1&amp;avs207287282=635" TargetMode="External" /><Relationship Id="rId114" Type="http://schemas.openxmlformats.org/officeDocument/2006/relationships/hyperlink" Target="https://reg.mju.ac.th/registrar/class_info_2.asp?backto=home&amp;option=0&amp;courseid=12200&amp;acadyear=2566&amp;semester=1&amp;avs207287282=699" TargetMode="External" /><Relationship Id="rId119" Type="http://schemas.openxmlformats.org/officeDocument/2006/relationships/hyperlink" Target="https://reg.mju.ac.th/registrar/class_info_2.asp?backto=home&amp;option=0&amp;courseid=12302&amp;acadyear=2566&amp;semester=1&amp;avs207287282=704" TargetMode="External" /><Relationship Id="rId44" Type="http://schemas.openxmlformats.org/officeDocument/2006/relationships/hyperlink" Target="https://reg.mju.ac.th/registrar/class_info_2.asp?backto=home&amp;option=0&amp;courseid=8896031&amp;acadyear=2566&amp;semester=1&amp;avs207287282=631" TargetMode="External" /><Relationship Id="rId60" Type="http://schemas.openxmlformats.org/officeDocument/2006/relationships/hyperlink" Target="https://reg.mju.ac.th/registrar/class_info_2.asp?backto=home&amp;option=0&amp;courseid=8896165&amp;acadyear=2566&amp;semester=1&amp;avs207287282=646" TargetMode="External" /><Relationship Id="rId65" Type="http://schemas.openxmlformats.org/officeDocument/2006/relationships/hyperlink" Target="https://reg.mju.ac.th/registrar/class_info_2.asp?backto=home&amp;option=0&amp;courseid=8892812&amp;acadyear=2566&amp;semester=1&amp;avs207287282=651" TargetMode="External" /><Relationship Id="rId81" Type="http://schemas.openxmlformats.org/officeDocument/2006/relationships/hyperlink" Target="https://reg.mju.ac.th/registrar/class_info_2.asp?backto=home&amp;option=0&amp;courseid=25447&amp;acadyear=2566&amp;semester=1&amp;avs207287282=667" TargetMode="External" /><Relationship Id="rId86" Type="http://schemas.openxmlformats.org/officeDocument/2006/relationships/hyperlink" Target="https://reg.mju.ac.th/registrar/class_info_2.asp?backto=home&amp;option=0&amp;courseid=8890584&amp;acadyear=2566&amp;semester=1&amp;avs207287282=672" TargetMode="External" /><Relationship Id="rId130" Type="http://schemas.openxmlformats.org/officeDocument/2006/relationships/hyperlink" Target="https://reg.mju.ac.th/registrar/class_info_2.asp?backto=home&amp;option=0&amp;courseid=626357&amp;acadyear=2566&amp;semester=1&amp;avs207287282=715" TargetMode="External" /><Relationship Id="rId135" Type="http://schemas.openxmlformats.org/officeDocument/2006/relationships/hyperlink" Target="https://reg.mju.ac.th/registrar/class_info_2.asp?backto=home&amp;option=0&amp;courseid=12420&amp;acadyear=2566&amp;semester=1&amp;avs207287282=720" TargetMode="External" /><Relationship Id="rId151" Type="http://schemas.openxmlformats.org/officeDocument/2006/relationships/hyperlink" Target="https://reg.mju.ac.th/registrar/class_info_2.asp?backto=home&amp;option=0&amp;courseid=12466&amp;acadyear=2566&amp;semester=1&amp;avs207287282=736" TargetMode="External" /><Relationship Id="rId156" Type="http://schemas.openxmlformats.org/officeDocument/2006/relationships/hyperlink" Target="https://reg.mju.ac.th/registrar/class_info_2.asp?backto=home&amp;option=0&amp;courseid=12498&amp;acadyear=2566&amp;semester=1&amp;avs207287282=741" TargetMode="External" /><Relationship Id="rId177" Type="http://schemas.openxmlformats.org/officeDocument/2006/relationships/hyperlink" Target="https://reg.mju.ac.th/registrar/class_info_2.asp?backto=home&amp;option=0&amp;courseid=8893924&amp;acadyear=2566&amp;semester=1&amp;avs207287282=762" TargetMode="External" /><Relationship Id="rId198" Type="http://schemas.openxmlformats.org/officeDocument/2006/relationships/hyperlink" Target="https://reg.mju.ac.th/registrar/class_info_2.asp?backto=home&amp;option=0&amp;courseid=8893884&amp;acadyear=2566&amp;semester=1&amp;avs207287282=783" TargetMode="External" /><Relationship Id="rId172" Type="http://schemas.openxmlformats.org/officeDocument/2006/relationships/hyperlink" Target="https://reg.mju.ac.th/registrar/class_info_2.asp?backto=home&amp;option=0&amp;courseid=8890315&amp;acadyear=2566&amp;semester=1&amp;avs207287282=757" TargetMode="External" /><Relationship Id="rId193" Type="http://schemas.openxmlformats.org/officeDocument/2006/relationships/hyperlink" Target="https://reg.mju.ac.th/registrar/class_info_2.asp?backto=home&amp;option=0&amp;courseid=8895358&amp;acadyear=2566&amp;semester=1&amp;avs207287282=778" TargetMode="External" /><Relationship Id="rId202" Type="http://schemas.openxmlformats.org/officeDocument/2006/relationships/hyperlink" Target="https://reg.mju.ac.th/registrar/class_info_2.asp?backto=home&amp;option=0&amp;courseid=8898091&amp;acadyear=2566&amp;semester=1&amp;avs207292323=2" TargetMode="External" /><Relationship Id="rId207" Type="http://schemas.openxmlformats.org/officeDocument/2006/relationships/hyperlink" Target="https://reg.mju.ac.th/registrar/class_info_2.asp?backto=home&amp;option=0&amp;courseid=11250&amp;acadyear=2566&amp;semester=1&amp;avs207292323=7" TargetMode="External" /><Relationship Id="rId13" Type="http://schemas.openxmlformats.org/officeDocument/2006/relationships/hyperlink" Target="https://reg.mju.ac.th/registrar/class_info_2.asp?backto=home&amp;option=0&amp;courseid=8896195&amp;acadyear=2566&amp;semester=1&amp;avs207287282=600" TargetMode="External" /><Relationship Id="rId18" Type="http://schemas.openxmlformats.org/officeDocument/2006/relationships/hyperlink" Target="https://reg.mju.ac.th/registrar/class_info_2.asp?backto=home&amp;option=0&amp;courseid=8896681&amp;acadyear=2566&amp;semester=1&amp;avs207287282=605" TargetMode="External" /><Relationship Id="rId39" Type="http://schemas.openxmlformats.org/officeDocument/2006/relationships/hyperlink" Target="https://reg.mju.ac.th/registrar/class_info_2.asp?backto=home&amp;option=0&amp;courseid=8896030&amp;acadyear=2566&amp;semester=1&amp;avs207287282=626" TargetMode="External" /><Relationship Id="rId109" Type="http://schemas.openxmlformats.org/officeDocument/2006/relationships/hyperlink" Target="https://reg.mju.ac.th/registrar/class_info_2.asp?backto=home&amp;option=0&amp;courseid=11498&amp;acadyear=2566&amp;semester=1&amp;avs207287282=694" TargetMode="External" /><Relationship Id="rId34" Type="http://schemas.openxmlformats.org/officeDocument/2006/relationships/hyperlink" Target="https://reg.mju.ac.th/registrar/class_info_2.asp?backto=home&amp;option=0&amp;courseid=8896025&amp;acadyear=2566&amp;semester=1&amp;avs207287282=621" TargetMode="External" /><Relationship Id="rId50" Type="http://schemas.openxmlformats.org/officeDocument/2006/relationships/hyperlink" Target="https://reg.mju.ac.th/registrar/class_info_2.asp?backto=home&amp;option=0&amp;courseid=8896052&amp;acadyear=2566&amp;semester=1&amp;avs207287282=636" TargetMode="External" /><Relationship Id="rId55" Type="http://schemas.openxmlformats.org/officeDocument/2006/relationships/hyperlink" Target="https://reg.mju.ac.th/registrar/class_info_2.asp?backto=home&amp;option=0&amp;courseid=8896060&amp;acadyear=2566&amp;semester=1&amp;avs207287282=641" TargetMode="External" /><Relationship Id="rId76" Type="http://schemas.openxmlformats.org/officeDocument/2006/relationships/hyperlink" Target="https://reg.mju.ac.th/registrar/class_info_2.asp?backto=home&amp;option=0&amp;courseid=25300&amp;acadyear=2566&amp;semester=1&amp;avs207287282=662" TargetMode="External" /><Relationship Id="rId97" Type="http://schemas.openxmlformats.org/officeDocument/2006/relationships/hyperlink" Target="https://reg.mju.ac.th/registrar/class_info_2.asp?backto=home&amp;option=0&amp;courseid=8893702&amp;acadyear=2566&amp;semester=1&amp;avs207287282=683" TargetMode="External" /><Relationship Id="rId104" Type="http://schemas.openxmlformats.org/officeDocument/2006/relationships/hyperlink" Target="https://reg.mju.ac.th/registrar/class_info_2.asp?backto=home&amp;option=0&amp;courseid=8893954&amp;acadyear=2566&amp;semester=1&amp;avs207287282=689" TargetMode="External" /><Relationship Id="rId120" Type="http://schemas.openxmlformats.org/officeDocument/2006/relationships/hyperlink" Target="https://reg.mju.ac.th/registrar/class_info_2.asp?backto=home&amp;option=0&amp;courseid=12303&amp;acadyear=2566&amp;semester=1&amp;avs207287282=705" TargetMode="External" /><Relationship Id="rId125" Type="http://schemas.openxmlformats.org/officeDocument/2006/relationships/hyperlink" Target="https://reg.mju.ac.th/registrar/class_info_2.asp?backto=home&amp;option=0&amp;courseid=626360&amp;acadyear=2566&amp;semester=1&amp;avs207287282=710" TargetMode="External" /><Relationship Id="rId141" Type="http://schemas.openxmlformats.org/officeDocument/2006/relationships/hyperlink" Target="https://reg.mju.ac.th/registrar/class_info_2.asp?backto=home&amp;option=0&amp;courseid=8893888&amp;acadyear=2566&amp;semester=1&amp;avs207287282=726" TargetMode="External" /><Relationship Id="rId146" Type="http://schemas.openxmlformats.org/officeDocument/2006/relationships/hyperlink" Target="https://reg.mju.ac.th/registrar/class_info_2.asp?backto=home&amp;option=0&amp;courseid=8893889&amp;acadyear=2566&amp;semester=1&amp;avs207287282=731" TargetMode="External" /><Relationship Id="rId167" Type="http://schemas.openxmlformats.org/officeDocument/2006/relationships/hyperlink" Target="https://reg.mju.ac.th/registrar/class_info_2.asp?backto=home&amp;option=0&amp;courseid=17470&amp;acadyear=2566&amp;semester=1&amp;avs207287282=752" TargetMode="External" /><Relationship Id="rId188" Type="http://schemas.openxmlformats.org/officeDocument/2006/relationships/hyperlink" Target="https://reg.mju.ac.th/registrar/class_info_2.asp?backto=home&amp;option=0&amp;courseid=8893931&amp;acadyear=2566&amp;semester=1&amp;avs207287282=773" TargetMode="External" /><Relationship Id="rId7" Type="http://schemas.openxmlformats.org/officeDocument/2006/relationships/hyperlink" Target="https://reg.mju.ac.th/registrar/class_info_2.asp?backto=home&amp;option=0&amp;courseid=8896180&amp;acadyear=2566&amp;semester=1&amp;avs207287282=594" TargetMode="External" /><Relationship Id="rId71" Type="http://schemas.openxmlformats.org/officeDocument/2006/relationships/hyperlink" Target="https://reg.mju.ac.th/registrar/class_info_2.asp?backto=home&amp;option=0&amp;courseid=16430&amp;acadyear=2566&amp;semester=1&amp;avs207287282=657" TargetMode="External" /><Relationship Id="rId92" Type="http://schemas.openxmlformats.org/officeDocument/2006/relationships/hyperlink" Target="https://reg.mju.ac.th/registrar/class_info_2.asp?backto=home&amp;option=0&amp;courseid=8888984&amp;acadyear=2566&amp;semester=1&amp;avs207287282=678" TargetMode="External" /><Relationship Id="rId162" Type="http://schemas.openxmlformats.org/officeDocument/2006/relationships/hyperlink" Target="https://reg.mju.ac.th/registrar/class_info_2.asp?backto=home&amp;option=0&amp;courseid=8890308&amp;acadyear=2566&amp;semester=1&amp;avs207287282=747" TargetMode="External" /><Relationship Id="rId183" Type="http://schemas.openxmlformats.org/officeDocument/2006/relationships/hyperlink" Target="https://reg.mju.ac.th/registrar/class_info_2.asp?backto=home&amp;option=0&amp;courseid=8893914&amp;acadyear=2566&amp;semester=1&amp;avs207287282=768" TargetMode="External" /><Relationship Id="rId2" Type="http://schemas.openxmlformats.org/officeDocument/2006/relationships/hyperlink" Target="https://reg.mju.ac.th/registrar/class_info_2.asp?backto=home&amp;option=0&amp;courseid=8895629&amp;acadyear=2566&amp;semester=1&amp;avs207287282=589" TargetMode="External" /><Relationship Id="rId29" Type="http://schemas.openxmlformats.org/officeDocument/2006/relationships/hyperlink" Target="https://reg.mju.ac.th/registrar/class_info_2.asp?backto=home&amp;option=0&amp;courseid=8898093&amp;acadyear=2566&amp;semester=1&amp;avs207287282=616" TargetMode="External" /><Relationship Id="rId24" Type="http://schemas.openxmlformats.org/officeDocument/2006/relationships/hyperlink" Target="https://reg.mju.ac.th/registrar/class_info_2.asp?backto=home&amp;option=0&amp;courseid=8896686&amp;acadyear=2566&amp;semester=1&amp;avs207287282=611" TargetMode="External" /><Relationship Id="rId40" Type="http://schemas.openxmlformats.org/officeDocument/2006/relationships/hyperlink" Target="https://reg.mju.ac.th/registrar/class_info_2.asp?backto=home&amp;option=0&amp;courseid=8896030&amp;acadyear=2566&amp;semester=1&amp;avs207287282=627" TargetMode="External" /><Relationship Id="rId45" Type="http://schemas.openxmlformats.org/officeDocument/2006/relationships/hyperlink" Target="https://reg.mju.ac.th/registrar/class_info_2.asp?backto=home&amp;option=0&amp;courseid=8896040&amp;acadyear=2566&amp;semester=1&amp;avs207287282=632" TargetMode="External" /><Relationship Id="rId66" Type="http://schemas.openxmlformats.org/officeDocument/2006/relationships/hyperlink" Target="https://reg.mju.ac.th/registrar/class_info_2.asp?backto=home&amp;option=0&amp;courseid=8892814&amp;acadyear=2566&amp;semester=1&amp;avs207287282=652" TargetMode="External" /><Relationship Id="rId87" Type="http://schemas.openxmlformats.org/officeDocument/2006/relationships/hyperlink" Target="https://reg.mju.ac.th/registrar/class_info_2.asp?backto=home&amp;option=0&amp;courseid=8890584&amp;acadyear=2566&amp;semester=1&amp;avs207287282=673" TargetMode="External" /><Relationship Id="rId110" Type="http://schemas.openxmlformats.org/officeDocument/2006/relationships/hyperlink" Target="https://reg.mju.ac.th/registrar/class_info_2.asp?backto=home&amp;option=0&amp;courseid=11498&amp;acadyear=2566&amp;semester=1&amp;avs207287282=695" TargetMode="External" /><Relationship Id="rId115" Type="http://schemas.openxmlformats.org/officeDocument/2006/relationships/hyperlink" Target="https://reg.mju.ac.th/registrar/class_info_2.asp?backto=home&amp;option=0&amp;courseid=12200&amp;acadyear=2566&amp;semester=1&amp;avs207287282=700" TargetMode="External" /><Relationship Id="rId131" Type="http://schemas.openxmlformats.org/officeDocument/2006/relationships/hyperlink" Target="https://reg.mju.ac.th/registrar/class_info_2.asp?backto=home&amp;option=0&amp;courseid=626357&amp;acadyear=2566&amp;semester=1&amp;avs207287282=716" TargetMode="External" /><Relationship Id="rId136" Type="http://schemas.openxmlformats.org/officeDocument/2006/relationships/hyperlink" Target="https://reg.mju.ac.th/registrar/class_info_2.asp?backto=home&amp;option=0&amp;courseid=12421&amp;acadyear=2566&amp;semester=1&amp;avs207287282=721" TargetMode="External" /><Relationship Id="rId157" Type="http://schemas.openxmlformats.org/officeDocument/2006/relationships/hyperlink" Target="https://reg.mju.ac.th/registrar/class_info_2.asp?backto=home&amp;option=0&amp;courseid=12498&amp;acadyear=2566&amp;semester=1&amp;avs207287282=742" TargetMode="External" /><Relationship Id="rId178" Type="http://schemas.openxmlformats.org/officeDocument/2006/relationships/hyperlink" Target="https://reg.mju.ac.th/registrar/class_info_2.asp?backto=home&amp;option=0&amp;courseid=8893915&amp;acadyear=2566&amp;semester=1&amp;avs207287282=763" TargetMode="External" /><Relationship Id="rId61" Type="http://schemas.openxmlformats.org/officeDocument/2006/relationships/hyperlink" Target="https://reg.mju.ac.th/registrar/class_info_2.asp?backto=home&amp;option=0&amp;courseid=8896171&amp;acadyear=2566&amp;semester=1&amp;avs207287282=647" TargetMode="External" /><Relationship Id="rId82" Type="http://schemas.openxmlformats.org/officeDocument/2006/relationships/hyperlink" Target="https://reg.mju.ac.th/registrar/class_info_2.asp?backto=home&amp;option=0&amp;courseid=8895347&amp;acadyear=2566&amp;semester=1&amp;avs207287282=668" TargetMode="External" /><Relationship Id="rId152" Type="http://schemas.openxmlformats.org/officeDocument/2006/relationships/hyperlink" Target="https://reg.mju.ac.th/registrar/class_info_2.asp?backto=home&amp;option=0&amp;courseid=626364&amp;acadyear=2566&amp;semester=1&amp;avs207287282=737" TargetMode="External" /><Relationship Id="rId173" Type="http://schemas.openxmlformats.org/officeDocument/2006/relationships/hyperlink" Target="https://reg.mju.ac.th/registrar/class_info_2.asp?backto=home&amp;option=0&amp;courseid=8890316&amp;acadyear=2566&amp;semester=1&amp;avs207287282=758" TargetMode="External" /><Relationship Id="rId194" Type="http://schemas.openxmlformats.org/officeDocument/2006/relationships/hyperlink" Target="https://reg.mju.ac.th/registrar/class_info_2.asp?backto=home&amp;option=0&amp;courseid=8893951&amp;acadyear=2566&amp;semester=1&amp;avs207287282=779" TargetMode="External" /><Relationship Id="rId199" Type="http://schemas.openxmlformats.org/officeDocument/2006/relationships/hyperlink" Target="https://reg.mju.ac.th/registrar/class_info_2.asp?backto=home&amp;option=0&amp;courseid=8893884&amp;acadyear=2566&amp;semester=1&amp;avs207287282=784" TargetMode="External" /><Relationship Id="rId203" Type="http://schemas.openxmlformats.org/officeDocument/2006/relationships/hyperlink" Target="https://reg.mju.ac.th/registrar/class_info_2.asp?backto=home&amp;option=0&amp;courseid=8898092&amp;acadyear=2566&amp;semester=1&amp;avs207292323=3" TargetMode="External" /><Relationship Id="rId208" Type="http://schemas.openxmlformats.org/officeDocument/2006/relationships/hyperlink" Target="https://reg.mju.ac.th/registrar/class_info_2.asp?backto=home&amp;option=0&amp;courseid=625948&amp;acadyear=2566&amp;semester=1&amp;avs207292323=8" TargetMode="External" /><Relationship Id="rId19" Type="http://schemas.openxmlformats.org/officeDocument/2006/relationships/hyperlink" Target="https://reg.mju.ac.th/registrar/class_info_2.asp?backto=home&amp;option=0&amp;courseid=8896681&amp;acadyear=2566&amp;semester=1&amp;avs207287282=606" TargetMode="External" /><Relationship Id="rId14" Type="http://schemas.openxmlformats.org/officeDocument/2006/relationships/hyperlink" Target="https://reg.mju.ac.th/registrar/class_info_2.asp?backto=home&amp;option=0&amp;courseid=8896195&amp;acadyear=2566&amp;semester=1&amp;avs207287282=601" TargetMode="External" /><Relationship Id="rId30" Type="http://schemas.openxmlformats.org/officeDocument/2006/relationships/hyperlink" Target="https://reg.mju.ac.th/registrar/class_info_2.asp?backto=home&amp;option=0&amp;courseid=8898094&amp;acadyear=2566&amp;semester=1&amp;avs207287282=617" TargetMode="External" /><Relationship Id="rId35" Type="http://schemas.openxmlformats.org/officeDocument/2006/relationships/hyperlink" Target="https://reg.mju.ac.th/registrar/class_info_2.asp?backto=home&amp;option=0&amp;courseid=8896025&amp;acadyear=2566&amp;semester=1&amp;avs207287282=622" TargetMode="External" /><Relationship Id="rId56" Type="http://schemas.openxmlformats.org/officeDocument/2006/relationships/hyperlink" Target="https://reg.mju.ac.th/registrar/class_info_2.asp?backto=home&amp;option=0&amp;courseid=8896063&amp;acadyear=2566&amp;semester=1&amp;avs207287282=642" TargetMode="External" /><Relationship Id="rId77" Type="http://schemas.openxmlformats.org/officeDocument/2006/relationships/hyperlink" Target="https://reg.mju.ac.th/registrar/class_info_2.asp?backto=home&amp;option=0&amp;courseid=8895346&amp;acadyear=2566&amp;semester=1&amp;avs207287282=663" TargetMode="External" /><Relationship Id="rId100" Type="http://schemas.openxmlformats.org/officeDocument/2006/relationships/hyperlink" Target="https://reg.mju.ac.th/registrar/class_info_2.asp?backto=home&amp;option=0&amp;courseid=8890892&amp;acadyear=2566&amp;semester=1&amp;avs207287282=685" TargetMode="External" /><Relationship Id="rId105" Type="http://schemas.openxmlformats.org/officeDocument/2006/relationships/hyperlink" Target="https://reg.mju.ac.th/registrar/class_info_2.asp?backto=home&amp;option=0&amp;courseid=8893954&amp;acadyear=2566&amp;semester=1&amp;avs207287282=690" TargetMode="External" /><Relationship Id="rId126" Type="http://schemas.openxmlformats.org/officeDocument/2006/relationships/hyperlink" Target="https://reg.mju.ac.th/registrar/class_info_2.asp?backto=home&amp;option=0&amp;courseid=626360&amp;acadyear=2566&amp;semester=1&amp;avs207287282=711" TargetMode="External" /><Relationship Id="rId147" Type="http://schemas.openxmlformats.org/officeDocument/2006/relationships/hyperlink" Target="https://reg.mju.ac.th/registrar/class_info_2.asp?backto=home&amp;option=0&amp;courseid=12454&amp;acadyear=2566&amp;semester=1&amp;avs207287282=732" TargetMode="External" /><Relationship Id="rId168" Type="http://schemas.openxmlformats.org/officeDocument/2006/relationships/hyperlink" Target="https://reg.mju.ac.th/registrar/class_info_2.asp?backto=home&amp;option=0&amp;courseid=8893881&amp;acadyear=2566&amp;semester=1&amp;avs207287282=753" TargetMode="External" /><Relationship Id="rId8" Type="http://schemas.openxmlformats.org/officeDocument/2006/relationships/hyperlink" Target="https://reg.mju.ac.th/registrar/class_info_2.asp?backto=home&amp;option=0&amp;courseid=8896181&amp;acadyear=2566&amp;semester=1&amp;avs207287282=595" TargetMode="External" /><Relationship Id="rId51" Type="http://schemas.openxmlformats.org/officeDocument/2006/relationships/hyperlink" Target="https://reg.mju.ac.th/registrar/class_info_2.asp?backto=home&amp;option=0&amp;courseid=8896053&amp;acadyear=2566&amp;semester=1&amp;avs207287282=637" TargetMode="External" /><Relationship Id="rId72" Type="http://schemas.openxmlformats.org/officeDocument/2006/relationships/hyperlink" Target="https://reg.mju.ac.th/registrar/class_info_2.asp?backto=home&amp;option=0&amp;courseid=8890306&amp;acadyear=2566&amp;semester=1&amp;avs207287282=658" TargetMode="External" /><Relationship Id="rId93" Type="http://schemas.openxmlformats.org/officeDocument/2006/relationships/hyperlink" Target="https://reg.mju.ac.th/registrar/class_info_2.asp?backto=home&amp;option=0&amp;courseid=11250&amp;acadyear=2566&amp;semester=1&amp;avs207287282=679" TargetMode="External" /><Relationship Id="rId98" Type="http://schemas.openxmlformats.org/officeDocument/2006/relationships/hyperlink" Target="https://reg.mju.ac.th/registrar/class_info_2.asp?backto=home&amp;option=0&amp;courseid=8890892&amp;acadyear=2566&amp;semester=1&amp;avs207287282=684" TargetMode="External" /><Relationship Id="rId121" Type="http://schemas.openxmlformats.org/officeDocument/2006/relationships/hyperlink" Target="https://reg.mju.ac.th/registrar/class_info_2.asp?backto=home&amp;option=0&amp;courseid=8889120&amp;acadyear=2566&amp;semester=1&amp;avs207287282=706" TargetMode="External" /><Relationship Id="rId142" Type="http://schemas.openxmlformats.org/officeDocument/2006/relationships/hyperlink" Target="https://reg.mju.ac.th/registrar/class_info_2.asp?backto=home&amp;option=0&amp;courseid=8893888&amp;acadyear=2566&amp;semester=1&amp;avs207287282=727" TargetMode="External" /><Relationship Id="rId163" Type="http://schemas.openxmlformats.org/officeDocument/2006/relationships/hyperlink" Target="https://reg.mju.ac.th/registrar/class_info_2.asp?backto=home&amp;option=0&amp;courseid=625948&amp;acadyear=2566&amp;semester=1&amp;avs207287282=748" TargetMode="External" /><Relationship Id="rId184" Type="http://schemas.openxmlformats.org/officeDocument/2006/relationships/hyperlink" Target="https://reg.mju.ac.th/registrar/class_info_2.asp?backto=home&amp;option=0&amp;courseid=8893914&amp;acadyear=2566&amp;semester=1&amp;avs207287282=769" TargetMode="External" /><Relationship Id="rId189" Type="http://schemas.openxmlformats.org/officeDocument/2006/relationships/hyperlink" Target="https://reg.mju.ac.th/registrar/class_info_2.asp?backto=home&amp;option=0&amp;courseid=8893950&amp;acadyear=2566&amp;semester=1&amp;avs207287282=774" TargetMode="External" /><Relationship Id="rId3" Type="http://schemas.openxmlformats.org/officeDocument/2006/relationships/hyperlink" Target="https://reg.mju.ac.th/registrar/class_info_2.asp?backto=home&amp;option=0&amp;courseid=8895629&amp;acadyear=2566&amp;semester=1&amp;avs207287282=590" TargetMode="External" /><Relationship Id="rId25" Type="http://schemas.openxmlformats.org/officeDocument/2006/relationships/hyperlink" Target="https://reg.mju.ac.th/registrar/class_info_2.asp?backto=home&amp;option=0&amp;courseid=8896687&amp;acadyear=2566&amp;semester=1&amp;avs207287282=612" TargetMode="External" /><Relationship Id="rId46" Type="http://schemas.openxmlformats.org/officeDocument/2006/relationships/hyperlink" Target="https://reg.mju.ac.th/registrar/class_info_2.asp?backto=home&amp;option=0&amp;courseid=8896042&amp;acadyear=2566&amp;semester=1&amp;avs207287282=633" TargetMode="External" /><Relationship Id="rId67" Type="http://schemas.openxmlformats.org/officeDocument/2006/relationships/hyperlink" Target="https://reg.mju.ac.th/registrar/class_info_2.asp?backto=home&amp;option=0&amp;courseid=8892817&amp;acadyear=2566&amp;semester=1&amp;avs207287282=653" TargetMode="External" /><Relationship Id="rId116" Type="http://schemas.openxmlformats.org/officeDocument/2006/relationships/hyperlink" Target="https://reg.mju.ac.th/registrar/class_info_2.asp?backto=home&amp;option=0&amp;courseid=625876&amp;acadyear=2566&amp;semester=1&amp;avs207287282=701" TargetMode="External" /><Relationship Id="rId137" Type="http://schemas.openxmlformats.org/officeDocument/2006/relationships/hyperlink" Target="https://reg.mju.ac.th/registrar/class_info_2.asp?backto=home&amp;option=0&amp;courseid=12423&amp;acadyear=2566&amp;semester=1&amp;avs207287282=722" TargetMode="External" /><Relationship Id="rId158" Type="http://schemas.openxmlformats.org/officeDocument/2006/relationships/hyperlink" Target="https://reg.mju.ac.th/registrar/class_info_2.asp?backto=home&amp;option=0&amp;courseid=12499&amp;acadyear=2566&amp;semester=1&amp;avs207287282=743" TargetMode="External" /><Relationship Id="rId20" Type="http://schemas.openxmlformats.org/officeDocument/2006/relationships/hyperlink" Target="https://reg.mju.ac.th/registrar/class_info_2.asp?backto=home&amp;option=0&amp;courseid=8896681&amp;acadyear=2566&amp;semester=1&amp;avs207287282=607" TargetMode="External" /><Relationship Id="rId41" Type="http://schemas.openxmlformats.org/officeDocument/2006/relationships/hyperlink" Target="https://reg.mju.ac.th/registrar/class_info_2.asp?backto=home&amp;option=0&amp;courseid=8896030&amp;acadyear=2566&amp;semester=1&amp;avs207287282=628" TargetMode="External" /><Relationship Id="rId62" Type="http://schemas.openxmlformats.org/officeDocument/2006/relationships/hyperlink" Target="https://reg.mju.ac.th/registrar/class_info_2.asp?backto=home&amp;option=0&amp;courseid=8896172&amp;acadyear=2566&amp;semester=1&amp;avs207287282=648" TargetMode="External" /><Relationship Id="rId83" Type="http://schemas.openxmlformats.org/officeDocument/2006/relationships/hyperlink" Target="https://reg.mju.ac.th/registrar/class_info_2.asp?backto=home&amp;option=0&amp;courseid=8893960&amp;acadyear=2566&amp;semester=1&amp;avs207287282=669" TargetMode="External" /><Relationship Id="rId88" Type="http://schemas.openxmlformats.org/officeDocument/2006/relationships/hyperlink" Target="https://reg.mju.ac.th/registrar/class_info_2.asp?backto=home&amp;option=0&amp;courseid=8890584&amp;acadyear=2566&amp;semester=1&amp;avs207287282=674" TargetMode="External" /><Relationship Id="rId111" Type="http://schemas.openxmlformats.org/officeDocument/2006/relationships/hyperlink" Target="https://reg.mju.ac.th/registrar/class_info_2.asp?backto=home&amp;option=0&amp;courseid=11498&amp;acadyear=2566&amp;semester=1&amp;avs207287282=696" TargetMode="External" /><Relationship Id="rId132" Type="http://schemas.openxmlformats.org/officeDocument/2006/relationships/hyperlink" Target="https://reg.mju.ac.th/registrar/class_info_2.asp?backto=home&amp;option=0&amp;courseid=12413&amp;acadyear=2566&amp;semester=1&amp;avs207287282=717" TargetMode="External" /><Relationship Id="rId153" Type="http://schemas.openxmlformats.org/officeDocument/2006/relationships/hyperlink" Target="https://reg.mju.ac.th/registrar/class_info_2.asp?backto=home&amp;option=0&amp;courseid=626366&amp;acadyear=2566&amp;semester=1&amp;avs207287282=738" TargetMode="External" /><Relationship Id="rId174" Type="http://schemas.openxmlformats.org/officeDocument/2006/relationships/hyperlink" Target="https://reg.mju.ac.th/registrar/class_info_2.asp?backto=home&amp;option=0&amp;courseid=8893930&amp;acadyear=2566&amp;semester=1&amp;avs207287282=759" TargetMode="External" /><Relationship Id="rId179" Type="http://schemas.openxmlformats.org/officeDocument/2006/relationships/hyperlink" Target="https://reg.mju.ac.th/registrar/class_info_2.asp?backto=home&amp;option=0&amp;courseid=8893917&amp;acadyear=2566&amp;semester=1&amp;avs207287282=764" TargetMode="External" /><Relationship Id="rId195" Type="http://schemas.openxmlformats.org/officeDocument/2006/relationships/hyperlink" Target="https://reg.mju.ac.th/registrar/class_info_2.asp?backto=home&amp;option=0&amp;courseid=8890844&amp;acadyear=2566&amp;semester=1&amp;avs207287282=780" TargetMode="External" /><Relationship Id="rId209" Type="http://schemas.openxmlformats.org/officeDocument/2006/relationships/hyperlink" Target="https://reg.mju.ac.th/registrar/class_info_2.asp?backto=home&amp;option=0&amp;courseid=8893941&amp;acadyear=2566&amp;semester=1&amp;avs207292323=9" TargetMode="External" /><Relationship Id="rId190" Type="http://schemas.openxmlformats.org/officeDocument/2006/relationships/hyperlink" Target="https://reg.mju.ac.th/registrar/class_info_2.asp?backto=home&amp;option=0&amp;courseid=8893934&amp;acadyear=2566&amp;semester=1&amp;avs207287282=775" TargetMode="External" /><Relationship Id="rId204" Type="http://schemas.openxmlformats.org/officeDocument/2006/relationships/hyperlink" Target="https://reg.mju.ac.th/registrar/class_info_2.asp?backto=home&amp;option=0&amp;courseid=8898093&amp;acadyear=2566&amp;semester=1&amp;avs207292323=4" TargetMode="External" /><Relationship Id="rId15" Type="http://schemas.openxmlformats.org/officeDocument/2006/relationships/hyperlink" Target="https://reg.mju.ac.th/registrar/class_info_2.asp?backto=home&amp;option=0&amp;courseid=8896036&amp;acadyear=2566&amp;semester=1&amp;avs207287282=602" TargetMode="External" /><Relationship Id="rId36" Type="http://schemas.openxmlformats.org/officeDocument/2006/relationships/hyperlink" Target="https://reg.mju.ac.th/registrar/class_info_2.asp?backto=home&amp;option=0&amp;courseid=8896025&amp;acadyear=2566&amp;semester=1&amp;avs207287282=623" TargetMode="External" /><Relationship Id="rId57" Type="http://schemas.openxmlformats.org/officeDocument/2006/relationships/hyperlink" Target="https://reg.mju.ac.th/registrar/class_info_2.asp?backto=home&amp;option=0&amp;courseid=8896064&amp;acadyear=2566&amp;semester=1&amp;avs207287282=643" TargetMode="External" /><Relationship Id="rId106" Type="http://schemas.openxmlformats.org/officeDocument/2006/relationships/hyperlink" Target="https://reg.mju.ac.th/registrar/class_info_2.asp?backto=home&amp;option=0&amp;courseid=8893267&amp;acadyear=2566&amp;semester=1&amp;avs207287282=691" TargetMode="External" /><Relationship Id="rId127" Type="http://schemas.openxmlformats.org/officeDocument/2006/relationships/hyperlink" Target="https://reg.mju.ac.th/registrar/class_info_2.asp?backto=home&amp;option=0&amp;courseid=8893891&amp;acadyear=2566&amp;semester=1&amp;avs207287282=712" TargetMode="External" /><Relationship Id="rId10" Type="http://schemas.openxmlformats.org/officeDocument/2006/relationships/hyperlink" Target="https://reg.mju.ac.th/registrar/class_info_2.asp?backto=home&amp;option=0&amp;courseid=8896185&amp;acadyear=2566&amp;semester=1&amp;avs207287282=597" TargetMode="External" /><Relationship Id="rId31" Type="http://schemas.openxmlformats.org/officeDocument/2006/relationships/hyperlink" Target="https://reg.mju.ac.th/registrar/class_info_2.asp?backto=home&amp;option=0&amp;courseid=8898430&amp;acadyear=2566&amp;semester=1&amp;avs207287282=618" TargetMode="External" /><Relationship Id="rId52" Type="http://schemas.openxmlformats.org/officeDocument/2006/relationships/hyperlink" Target="https://reg.mju.ac.th/registrar/class_info_2.asp?backto=home&amp;option=0&amp;courseid=8896046&amp;acadyear=2566&amp;semester=1&amp;avs207287282=638" TargetMode="External" /><Relationship Id="rId73" Type="http://schemas.openxmlformats.org/officeDocument/2006/relationships/hyperlink" Target="https://reg.mju.ac.th/registrar/class_info_2.asp?backto=home&amp;option=0&amp;courseid=8890307&amp;acadyear=2566&amp;semester=1&amp;avs207287282=659" TargetMode="External" /><Relationship Id="rId78" Type="http://schemas.openxmlformats.org/officeDocument/2006/relationships/hyperlink" Target="https://reg.mju.ac.th/registrar/class_info_2.asp?backto=home&amp;option=0&amp;courseid=8894389&amp;acadyear=2566&amp;semester=1&amp;avs207287282=664" TargetMode="External" /><Relationship Id="rId94" Type="http://schemas.openxmlformats.org/officeDocument/2006/relationships/hyperlink" Target="https://reg.mju.ac.th/registrar/class_info_2.asp?backto=home&amp;option=0&amp;courseid=8893137&amp;acadyear=2566&amp;semester=1&amp;avs207287282=680" TargetMode="External" /><Relationship Id="rId99" Type="http://schemas.openxmlformats.org/officeDocument/2006/relationships/hyperlink" Target="https://sites.google.com/view/pattamahannok" TargetMode="External" /><Relationship Id="rId101" Type="http://schemas.openxmlformats.org/officeDocument/2006/relationships/hyperlink" Target="https://reg.mju.ac.th/registrar/class_info_2.asp?backto=home&amp;option=0&amp;courseid=11440&amp;acadyear=2566&amp;semester=1&amp;avs207287282=686" TargetMode="External" /><Relationship Id="rId122" Type="http://schemas.openxmlformats.org/officeDocument/2006/relationships/hyperlink" Target="https://reg.mju.ac.th/registrar/class_info_2.asp?backto=home&amp;option=0&amp;courseid=8891956&amp;acadyear=2566&amp;semester=1&amp;avs207287282=707" TargetMode="External" /><Relationship Id="rId143" Type="http://schemas.openxmlformats.org/officeDocument/2006/relationships/hyperlink" Target="https://reg.mju.ac.th/registrar/class_info_2.asp?backto=home&amp;option=0&amp;courseid=8890716&amp;acadyear=2566&amp;semester=1&amp;avs207287282=728" TargetMode="External" /><Relationship Id="rId148" Type="http://schemas.openxmlformats.org/officeDocument/2006/relationships/hyperlink" Target="https://reg.mju.ac.th/registrar/class_info_2.asp?backto=home&amp;option=0&amp;courseid=8893897&amp;acadyear=2566&amp;semester=1&amp;avs207287282=733" TargetMode="External" /><Relationship Id="rId164" Type="http://schemas.openxmlformats.org/officeDocument/2006/relationships/hyperlink" Target="https://reg.mju.ac.th/registrar/class_info_2.asp?backto=home&amp;option=0&amp;courseid=8895561&amp;acadyear=2566&amp;semester=1&amp;avs207287282=749" TargetMode="External" /><Relationship Id="rId169" Type="http://schemas.openxmlformats.org/officeDocument/2006/relationships/hyperlink" Target="https://reg.mju.ac.th/registrar/class_info_2.asp?backto=home&amp;option=0&amp;courseid=8890311&amp;acadyear=2566&amp;semester=1&amp;avs207287282=754" TargetMode="External" /><Relationship Id="rId185" Type="http://schemas.openxmlformats.org/officeDocument/2006/relationships/hyperlink" Target="https://reg.mju.ac.th/registrar/class_info_2.asp?backto=home&amp;option=0&amp;courseid=8893914&amp;acadyear=2566&amp;semester=1&amp;avs207287282=770" TargetMode="External" /><Relationship Id="rId4" Type="http://schemas.openxmlformats.org/officeDocument/2006/relationships/hyperlink" Target="https://reg.mju.ac.th/registrar/class_info_2.asp?backto=home&amp;option=0&amp;courseid=8895629&amp;acadyear=2566&amp;semester=1&amp;avs207287282=591" TargetMode="External" /><Relationship Id="rId9" Type="http://schemas.openxmlformats.org/officeDocument/2006/relationships/hyperlink" Target="https://reg.mju.ac.th/registrar/class_info_2.asp?backto=home&amp;option=0&amp;courseid=8896185&amp;acadyear=2566&amp;semester=1&amp;avs207287282=596" TargetMode="External" /><Relationship Id="rId180" Type="http://schemas.openxmlformats.org/officeDocument/2006/relationships/hyperlink" Target="https://reg.mju.ac.th/registrar/class_info_2.asp?backto=home&amp;option=0&amp;courseid=8893918&amp;acadyear=2566&amp;semester=1&amp;avs207287282=765" TargetMode="External" /><Relationship Id="rId210" Type="http://schemas.openxmlformats.org/officeDocument/2006/relationships/hyperlink" Target="https://reg.mju.ac.th/registrar/class_info_2.asp?backto=home&amp;option=0&amp;courseid=8893951&amp;acadyear=2566&amp;semester=1&amp;avs207292323=10" TargetMode="External" /><Relationship Id="rId26" Type="http://schemas.openxmlformats.org/officeDocument/2006/relationships/hyperlink" Target="https://reg.mju.ac.th/registrar/class_info_2.asp?backto=home&amp;option=0&amp;courseid=8897148&amp;acadyear=2566&amp;semester=1&amp;avs207287282=613" TargetMode="External" /><Relationship Id="rId47" Type="http://schemas.openxmlformats.org/officeDocument/2006/relationships/hyperlink" Target="https://sites.google.com/view/pattamahannok" TargetMode="External" /><Relationship Id="rId68" Type="http://schemas.openxmlformats.org/officeDocument/2006/relationships/hyperlink" Target="https://reg.mju.ac.th/registrar/class_info_2.asp?backto=home&amp;option=0&amp;courseid=8892818&amp;acadyear=2566&amp;semester=1&amp;avs207287282=654" TargetMode="External" /><Relationship Id="rId89" Type="http://schemas.openxmlformats.org/officeDocument/2006/relationships/hyperlink" Target="https://reg.mju.ac.th/registrar/class_info_2.asp?backto=home&amp;option=0&amp;courseid=8888983&amp;acadyear=2566&amp;semester=1&amp;avs207287282=675" TargetMode="External" /><Relationship Id="rId112" Type="http://schemas.openxmlformats.org/officeDocument/2006/relationships/hyperlink" Target="https://reg.mju.ac.th/registrar/class_info_2.asp?backto=home&amp;option=0&amp;courseid=8890897&amp;acadyear=2566&amp;semester=1&amp;avs207287282=697" TargetMode="External" /><Relationship Id="rId133" Type="http://schemas.openxmlformats.org/officeDocument/2006/relationships/hyperlink" Target="https://reg.mju.ac.th/registrar/class_info_2.asp?backto=home&amp;option=0&amp;courseid=12415&amp;acadyear=2566&amp;semester=1&amp;avs207287282=718" TargetMode="External" /><Relationship Id="rId154" Type="http://schemas.openxmlformats.org/officeDocument/2006/relationships/hyperlink" Target="https://reg.mju.ac.th/registrar/class_info_2.asp?backto=home&amp;option=0&amp;courseid=12497&amp;acadyear=2566&amp;semester=1&amp;avs207287282=739" TargetMode="External" /><Relationship Id="rId175" Type="http://schemas.openxmlformats.org/officeDocument/2006/relationships/hyperlink" Target="https://reg.mju.ac.th/registrar/class_info_2.asp?backto=home&amp;option=0&amp;courseid=8893912&amp;acadyear=2566&amp;semester=1&amp;avs207287282=760" TargetMode="External" /><Relationship Id="rId196" Type="http://schemas.openxmlformats.org/officeDocument/2006/relationships/hyperlink" Target="https://reg.mju.ac.th/registrar/class_info_2.asp?backto=home&amp;option=0&amp;courseid=8890319&amp;acadyear=2566&amp;semester=1&amp;avs207287282=781" TargetMode="External" /><Relationship Id="rId200" Type="http://schemas.openxmlformats.org/officeDocument/2006/relationships/hyperlink" Target="https://reg.mju.ac.th/registrar/class_info_2.asp?backto=home&amp;option=0&amp;courseid=8893884&amp;acadyear=2566&amp;semester=1&amp;avs207287282=785" TargetMode="External" /><Relationship Id="rId16" Type="http://schemas.openxmlformats.org/officeDocument/2006/relationships/hyperlink" Target="https://reg.mju.ac.th/registrar/class_info_2.asp?backto=home&amp;option=0&amp;courseid=8896675&amp;acadyear=2566&amp;semester=1&amp;avs207287282=603" TargetMode="External" 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 /><Relationship Id="rId2" Type="http://schemas.openxmlformats.org/officeDocument/2006/relationships/vmlDrawing" Target="../drawings/vmlDrawing1.vml" /><Relationship Id="rId1" Type="http://schemas.openxmlformats.org/officeDocument/2006/relationships/printerSettings" Target="../printerSettings/printerSettings9.bin" /></Relationships>
</file>

<file path=xl/worksheets/_rels/sheet11.xml.rels><?xml version="1.0" encoding="UTF-8" standalone="yes"?>
<Relationships xmlns="http://schemas.openxmlformats.org/package/2006/relationships"><Relationship Id="rId26" Type="http://schemas.openxmlformats.org/officeDocument/2006/relationships/hyperlink" Target="https://reg.mju.ac.th/registrar/class_info_2.asp?backto=home&amp;option=0&amp;courseid=8896051&amp;acadyear=2566&amp;semester=1&amp;avs207287282=635" TargetMode="External" /><Relationship Id="rId117" Type="http://schemas.openxmlformats.org/officeDocument/2006/relationships/hyperlink" Target="https://reg.mju.ac.th/registrar/class_info_2.asp?backto=home&amp;option=0&amp;courseid=8893273&amp;acadyear=2566&amp;semester=1&amp;avs421071358=36" TargetMode="External" /><Relationship Id="rId21" Type="http://schemas.openxmlformats.org/officeDocument/2006/relationships/hyperlink" Target="https://reg.mju.ac.th/registrar/class_info_2.asp?backto=home&amp;option=0&amp;courseid=8896031&amp;acadyear=2566&amp;semester=1&amp;avs207287282=631" TargetMode="External" /><Relationship Id="rId42" Type="http://schemas.openxmlformats.org/officeDocument/2006/relationships/hyperlink" Target="https://reg.mju.ac.th/registrar/class_info_2.asp?backto=home&amp;option=0&amp;courseid=8892812&amp;acadyear=2566&amp;semester=1&amp;avs207287282=651" TargetMode="External" /><Relationship Id="rId47" Type="http://schemas.openxmlformats.org/officeDocument/2006/relationships/hyperlink" Target="https://reg.mju.ac.th/registrar/class_info_2.asp?backto=home&amp;option=0&amp;courseid=8889218&amp;acadyear=2566&amp;semester=1&amp;avs207287282=656" TargetMode="External" /><Relationship Id="rId63" Type="http://schemas.openxmlformats.org/officeDocument/2006/relationships/hyperlink" Target="https://reg.mju.ac.th/registrar/class_info_2.asp?backto=home&amp;option=0&amp;courseid=8890584&amp;acadyear=2566&amp;semester=1&amp;avs207287282=673" TargetMode="External" /><Relationship Id="rId68" Type="http://schemas.openxmlformats.org/officeDocument/2006/relationships/hyperlink" Target="https://reg.mju.ac.th/registrar/class_info_2.asp?backto=home&amp;option=0&amp;courseid=8893702&amp;acadyear=2566&amp;semester=1&amp;avs207287282=683" TargetMode="External" /><Relationship Id="rId84" Type="http://schemas.openxmlformats.org/officeDocument/2006/relationships/hyperlink" Target="https://reg.mju.ac.th/registrar/class_info_2.asp?backto=home&amp;option=0&amp;courseid=8890308&amp;acadyear=2566&amp;semester=1&amp;avs207287282=746" TargetMode="External" /><Relationship Id="rId89" Type="http://schemas.openxmlformats.org/officeDocument/2006/relationships/hyperlink" Target="https://reg.mju.ac.th/registrar/class_info_2.asp?backto=home&amp;option=0&amp;courseid=8890309&amp;acadyear=2566&amp;semester=1&amp;avs207287282=751" TargetMode="External" /><Relationship Id="rId112" Type="http://schemas.openxmlformats.org/officeDocument/2006/relationships/hyperlink" Target="https://reg.mju.ac.th/registrar/class_info_2.asp?backto=home&amp;option=0&amp;courseid=8893884&amp;acadyear=2566&amp;semester=1&amp;avs207287282=784" TargetMode="External" /><Relationship Id="rId133" Type="http://schemas.openxmlformats.org/officeDocument/2006/relationships/hyperlink" Target="https://reg.mju.ac.th/registrar/class_info_2.asp?backto=home&amp;option=0&amp;courseid=8894441&amp;acadyear=2566&amp;semester=1&amp;avs421071358=53" TargetMode="External" /><Relationship Id="rId138" Type="http://schemas.openxmlformats.org/officeDocument/2006/relationships/hyperlink" Target="https://reg.mju.ac.th/registrar/class_info_2.asp?backto=home&amp;option=0&amp;courseid=8894444&amp;acadyear=2566&amp;semester=1&amp;avs421071358=58" TargetMode="External" /><Relationship Id="rId16" Type="http://schemas.openxmlformats.org/officeDocument/2006/relationships/hyperlink" Target="https://reg.mju.ac.th/registrar/class_info_2.asp?backto=home&amp;option=0&amp;courseid=8896030&amp;acadyear=2566&amp;semester=1&amp;avs207287282=626" TargetMode="External" /><Relationship Id="rId107" Type="http://schemas.openxmlformats.org/officeDocument/2006/relationships/hyperlink" Target="https://reg.mju.ac.th/registrar/class_info_2.asp?backto=home&amp;option=0&amp;courseid=8893914&amp;acadyear=2566&amp;semester=1&amp;avs207287282=769" TargetMode="External" /><Relationship Id="rId11" Type="http://schemas.openxmlformats.org/officeDocument/2006/relationships/hyperlink" Target="https://reg.mju.ac.th/registrar/class_info_2.asp?backto=home&amp;option=0&amp;courseid=8896025&amp;acadyear=2566&amp;semester=1&amp;avs207287282=621" TargetMode="External" /><Relationship Id="rId32" Type="http://schemas.openxmlformats.org/officeDocument/2006/relationships/hyperlink" Target="https://reg.mju.ac.th/registrar/class_info_2.asp?backto=home&amp;option=0&amp;courseid=8896060&amp;acadyear=2566&amp;semester=1&amp;avs207287282=641" TargetMode="External" /><Relationship Id="rId37" Type="http://schemas.openxmlformats.org/officeDocument/2006/relationships/hyperlink" Target="https://reg.mju.ac.th/registrar/class_info_2.asp?backto=home&amp;option=0&amp;courseid=8896165&amp;acadyear=2566&amp;semester=1&amp;avs207287282=646" TargetMode="External" /><Relationship Id="rId53" Type="http://schemas.openxmlformats.org/officeDocument/2006/relationships/hyperlink" Target="https://reg.mju.ac.th/registrar/class_info_2.asp?backto=home&amp;option=0&amp;courseid=25300&amp;acadyear=2566&amp;semester=1&amp;avs207287282=662" TargetMode="External" /><Relationship Id="rId58" Type="http://schemas.openxmlformats.org/officeDocument/2006/relationships/hyperlink" Target="https://reg.mju.ac.th/registrar/class_info_2.asp?backto=home&amp;option=0&amp;courseid=25447&amp;acadyear=2566&amp;semester=1&amp;avs207287282=667" TargetMode="External" /><Relationship Id="rId74" Type="http://schemas.openxmlformats.org/officeDocument/2006/relationships/hyperlink" Target="https://reg.mju.ac.th/registrar/class_info_2.asp?backto=home&amp;option=0&amp;courseid=8893953&amp;acadyear=2566&amp;semester=1&amp;avs207287282=688" TargetMode="External" /><Relationship Id="rId79" Type="http://schemas.openxmlformats.org/officeDocument/2006/relationships/hyperlink" Target="https://reg.mju.ac.th/registrar/class_info_2.asp?backto=home&amp;option=0&amp;courseid=11498&amp;acadyear=2566&amp;semester=1&amp;avs207287282=693" TargetMode="External" /><Relationship Id="rId102" Type="http://schemas.openxmlformats.org/officeDocument/2006/relationships/hyperlink" Target="https://reg.mju.ac.th/registrar/class_info_2.asp?backto=home&amp;option=0&amp;courseid=8893917&amp;acadyear=2566&amp;semester=1&amp;avs207287282=764" TargetMode="External" /><Relationship Id="rId123" Type="http://schemas.openxmlformats.org/officeDocument/2006/relationships/hyperlink" Target="https://reg.mju.ac.th/registrar/class_info_2.asp?backto=home&amp;option=0&amp;courseid=8891028&amp;acadyear=2566&amp;semester=1&amp;avs421071358=42" TargetMode="External" /><Relationship Id="rId128" Type="http://schemas.openxmlformats.org/officeDocument/2006/relationships/hyperlink" Target="https://reg.mju.ac.th/registrar/class_info_2.asp?backto=home&amp;option=0&amp;courseid=8894429&amp;acadyear=2566&amp;semester=1&amp;avs421071358=49" TargetMode="External" /><Relationship Id="rId144" Type="http://schemas.openxmlformats.org/officeDocument/2006/relationships/hyperlink" Target="https://reg.mju.ac.th/registrar/class_info_2.asp?backto=home&amp;option=0&amp;courseid=8894949&amp;acadyear=2566&amp;semester=1&amp;avs421071358=273" TargetMode="External" /><Relationship Id="rId5" Type="http://schemas.openxmlformats.org/officeDocument/2006/relationships/hyperlink" Target="https://reg.mju.ac.th/registrar/class_info_2.asp?backto=home&amp;option=0&amp;courseid=8896185&amp;acadyear=2566&amp;semester=1&amp;avs207287282=598" TargetMode="External" /><Relationship Id="rId90" Type="http://schemas.openxmlformats.org/officeDocument/2006/relationships/hyperlink" Target="https://reg.mju.ac.th/registrar/class_info_2.asp?backto=home&amp;option=0&amp;courseid=17470&amp;acadyear=2566&amp;semester=1&amp;avs207287282=752" TargetMode="External" /><Relationship Id="rId95" Type="http://schemas.openxmlformats.org/officeDocument/2006/relationships/hyperlink" Target="https://reg.mju.ac.th/registrar/class_info_2.asp?backto=home&amp;option=0&amp;courseid=8890315&amp;acadyear=2566&amp;semester=1&amp;avs207287282=757" TargetMode="External" /><Relationship Id="rId22" Type="http://schemas.openxmlformats.org/officeDocument/2006/relationships/hyperlink" Target="https://reg.mju.ac.th/registrar/class_info_2.asp?backto=home&amp;option=0&amp;courseid=8896040&amp;acadyear=2566&amp;semester=1&amp;avs207287282=632" TargetMode="External" /><Relationship Id="rId27" Type="http://schemas.openxmlformats.org/officeDocument/2006/relationships/hyperlink" Target="https://reg.mju.ac.th/registrar/class_info_2.asp?backto=home&amp;option=0&amp;courseid=8896052&amp;acadyear=2566&amp;semester=1&amp;avs207287282=636" TargetMode="External" /><Relationship Id="rId43" Type="http://schemas.openxmlformats.org/officeDocument/2006/relationships/hyperlink" Target="https://reg.mju.ac.th/registrar/class_info_2.asp?backto=home&amp;option=0&amp;courseid=8892814&amp;acadyear=2566&amp;semester=1&amp;avs207287282=652" TargetMode="External" /><Relationship Id="rId48" Type="http://schemas.openxmlformats.org/officeDocument/2006/relationships/hyperlink" Target="https://reg.mju.ac.th/registrar/class_info_2.asp?backto=home&amp;option=0&amp;courseid=16430&amp;acadyear=2566&amp;semester=1&amp;avs207287282=657" TargetMode="External" /><Relationship Id="rId64" Type="http://schemas.openxmlformats.org/officeDocument/2006/relationships/hyperlink" Target="https://reg.mju.ac.th/registrar/class_info_2.asp?backto=home&amp;option=0&amp;courseid=11250&amp;acadyear=2566&amp;semester=1&amp;avs207287282=679" TargetMode="External" /><Relationship Id="rId69" Type="http://schemas.openxmlformats.org/officeDocument/2006/relationships/hyperlink" Target="https://reg.mju.ac.th/registrar/class_info_2.asp?backto=home&amp;option=0&amp;courseid=8890892&amp;acadyear=2566&amp;semester=1&amp;avs207287282=684" TargetMode="External" /><Relationship Id="rId113" Type="http://schemas.openxmlformats.org/officeDocument/2006/relationships/hyperlink" Target="https://reg.mju.ac.th/registrar/class_info_2.asp?backto=home&amp;option=0&amp;courseid=8893884&amp;acadyear=2566&amp;semester=1&amp;avs207287282=785" TargetMode="External" /><Relationship Id="rId118" Type="http://schemas.openxmlformats.org/officeDocument/2006/relationships/hyperlink" Target="https://reg.mju.ac.th/registrar/class_info_2.asp?backto=home&amp;option=0&amp;courseid=8895169&amp;acadyear=2566&amp;semester=1&amp;avs421071358=37" TargetMode="External" /><Relationship Id="rId134" Type="http://schemas.openxmlformats.org/officeDocument/2006/relationships/hyperlink" Target="https://reg.mju.ac.th/registrar/class_info_2.asp?backto=home&amp;option=0&amp;courseid=8894456&amp;acadyear=2566&amp;semester=1&amp;avs421071358=54" TargetMode="External" /><Relationship Id="rId139" Type="http://schemas.openxmlformats.org/officeDocument/2006/relationships/hyperlink" Target="https://reg.mju.ac.th/registrar/class_info_2.asp?backto=home&amp;option=0&amp;courseid=8894445&amp;acadyear=2566&amp;semester=1&amp;avs421071358=59" TargetMode="External" /><Relationship Id="rId80" Type="http://schemas.openxmlformats.org/officeDocument/2006/relationships/hyperlink" Target="https://reg.mju.ac.th/registrar/class_info_2.asp?backto=home&amp;option=0&amp;courseid=11498&amp;acadyear=2566&amp;semester=1&amp;avs207287282=694" TargetMode="External" /><Relationship Id="rId85" Type="http://schemas.openxmlformats.org/officeDocument/2006/relationships/hyperlink" Target="https://reg.mju.ac.th/registrar/class_info_2.asp?backto=home&amp;option=0&amp;courseid=8890308&amp;acadyear=2566&amp;semester=1&amp;avs207287282=747" TargetMode="External" /><Relationship Id="rId3" Type="http://schemas.openxmlformats.org/officeDocument/2006/relationships/hyperlink" Target="https://reg.mju.ac.th/registrar/class_info_2.asp?backto=home&amp;option=0&amp;courseid=8896185&amp;acadyear=2566&amp;semester=1&amp;avs207287282=596" TargetMode="External" /><Relationship Id="rId12" Type="http://schemas.openxmlformats.org/officeDocument/2006/relationships/hyperlink" Target="https://reg.mju.ac.th/registrar/class_info_2.asp?backto=home&amp;option=0&amp;courseid=8896025&amp;acadyear=2566&amp;semester=1&amp;avs207287282=622" TargetMode="External" /><Relationship Id="rId17" Type="http://schemas.openxmlformats.org/officeDocument/2006/relationships/hyperlink" Target="https://reg.mju.ac.th/registrar/class_info_2.asp?backto=home&amp;option=0&amp;courseid=8896030&amp;acadyear=2566&amp;semester=1&amp;avs207287282=627" TargetMode="External" /><Relationship Id="rId25" Type="http://schemas.openxmlformats.org/officeDocument/2006/relationships/hyperlink" Target="https://reg.mju.ac.th/registrar/class_info_2.asp?backto=home&amp;option=0&amp;courseid=8896043&amp;acadyear=2566&amp;semester=1&amp;avs207287282=634" TargetMode="External" /><Relationship Id="rId33" Type="http://schemas.openxmlformats.org/officeDocument/2006/relationships/hyperlink" Target="https://reg.mju.ac.th/registrar/class_info_2.asp?backto=home&amp;option=0&amp;courseid=8896063&amp;acadyear=2566&amp;semester=1&amp;avs207287282=642" TargetMode="External" /><Relationship Id="rId38" Type="http://schemas.openxmlformats.org/officeDocument/2006/relationships/hyperlink" Target="https://reg.mju.ac.th/registrar/class_info_2.asp?backto=home&amp;option=0&amp;courseid=8896171&amp;acadyear=2566&amp;semester=1&amp;avs207287282=647" TargetMode="External" /><Relationship Id="rId46" Type="http://schemas.openxmlformats.org/officeDocument/2006/relationships/hyperlink" Target="https://reg.mju.ac.th/registrar/class_info_2.asp?backto=home&amp;option=0&amp;courseid=8889218&amp;acadyear=2566&amp;semester=1&amp;avs207287282=655" TargetMode="External" /><Relationship Id="rId59" Type="http://schemas.openxmlformats.org/officeDocument/2006/relationships/hyperlink" Target="https://reg.mju.ac.th/registrar/class_info_2.asp?backto=home&amp;option=0&amp;courseid=8895347&amp;acadyear=2566&amp;semester=1&amp;avs207287282=668" TargetMode="External" /><Relationship Id="rId67" Type="http://schemas.openxmlformats.org/officeDocument/2006/relationships/hyperlink" Target="https://reg.mju.ac.th/registrar/class_info_2.asp?backto=home&amp;option=0&amp;courseid=8893952&amp;acadyear=2566&amp;semester=1&amp;avs207287282=682" TargetMode="External" /><Relationship Id="rId103" Type="http://schemas.openxmlformats.org/officeDocument/2006/relationships/hyperlink" Target="https://reg.mju.ac.th/registrar/class_info_2.asp?backto=home&amp;option=0&amp;courseid=8893918&amp;acadyear=2566&amp;semester=1&amp;avs207287282=765" TargetMode="External" /><Relationship Id="rId108" Type="http://schemas.openxmlformats.org/officeDocument/2006/relationships/hyperlink" Target="https://reg.mju.ac.th/registrar/class_info_2.asp?backto=home&amp;option=0&amp;courseid=8893914&amp;acadyear=2566&amp;semester=1&amp;avs207287282=770" TargetMode="External" /><Relationship Id="rId116" Type="http://schemas.openxmlformats.org/officeDocument/2006/relationships/hyperlink" Target="https://reg.mju.ac.th/registrar/class_info_2.asp?backto=home&amp;option=0&amp;courseid=11250&amp;acadyear=2566&amp;semester=1&amp;avs207292323=7" TargetMode="External" /><Relationship Id="rId124" Type="http://schemas.openxmlformats.org/officeDocument/2006/relationships/hyperlink" Target="https://reg.mju.ac.th/registrar/class_info_2.asp?backto=home&amp;option=0&amp;courseid=8894572&amp;acadyear=2566&amp;semester=1&amp;avs421071358=43" TargetMode="External" /><Relationship Id="rId129" Type="http://schemas.openxmlformats.org/officeDocument/2006/relationships/hyperlink" Target="https://reg.mju.ac.th/registrar/class_info_2.asp?backto=home&amp;option=0&amp;courseid=8894439&amp;acadyear=2566&amp;semester=1&amp;avs421071358=50" TargetMode="External" /><Relationship Id="rId137" Type="http://schemas.openxmlformats.org/officeDocument/2006/relationships/hyperlink" Target="https://reg.mju.ac.th/registrar/class_info_2.asp?backto=home&amp;option=0&amp;courseid=8894443&amp;acadyear=2566&amp;semester=1&amp;avs421071358=57" TargetMode="External" /><Relationship Id="rId20" Type="http://schemas.openxmlformats.org/officeDocument/2006/relationships/hyperlink" Target="https://reg.mju.ac.th/registrar/class_info_2.asp?backto=home&amp;option=0&amp;courseid=8896031&amp;acadyear=2566&amp;semester=1&amp;avs207287282=630" TargetMode="External" /><Relationship Id="rId41" Type="http://schemas.openxmlformats.org/officeDocument/2006/relationships/hyperlink" Target="https://reg.mju.ac.th/registrar/class_info_2.asp?backto=home&amp;option=0&amp;courseid=8896175&amp;acadyear=2566&amp;semester=1&amp;avs207287282=650" TargetMode="External" /><Relationship Id="rId54" Type="http://schemas.openxmlformats.org/officeDocument/2006/relationships/hyperlink" Target="https://reg.mju.ac.th/registrar/class_info_2.asp?backto=home&amp;option=0&amp;courseid=8895346&amp;acadyear=2566&amp;semester=1&amp;avs207287282=663" TargetMode="External" /><Relationship Id="rId62" Type="http://schemas.openxmlformats.org/officeDocument/2006/relationships/hyperlink" Target="https://reg.mju.ac.th/registrar/class_info_2.asp?backto=home&amp;option=0&amp;courseid=8890584&amp;acadyear=2566&amp;semester=1&amp;avs207287282=672" TargetMode="External" /><Relationship Id="rId70" Type="http://schemas.openxmlformats.org/officeDocument/2006/relationships/hyperlink" Target="https://sites.google.com/view/pattamahannok" TargetMode="External" /><Relationship Id="rId75" Type="http://schemas.openxmlformats.org/officeDocument/2006/relationships/hyperlink" Target="https://reg.mju.ac.th/registrar/class_info_2.asp?backto=home&amp;option=0&amp;courseid=8893954&amp;acadyear=2566&amp;semester=1&amp;avs207287282=689" TargetMode="External" /><Relationship Id="rId83" Type="http://schemas.openxmlformats.org/officeDocument/2006/relationships/hyperlink" Target="https://reg.mju.ac.th/registrar/class_info_2.asp?backto=home&amp;option=0&amp;courseid=8890897&amp;acadyear=2566&amp;semester=1&amp;avs207287282=697" TargetMode="External" /><Relationship Id="rId88" Type="http://schemas.openxmlformats.org/officeDocument/2006/relationships/hyperlink" Target="https://reg.mju.ac.th/registrar/class_info_2.asp?backto=home&amp;option=0&amp;courseid=17411&amp;acadyear=2566&amp;semester=1&amp;avs207287282=750" TargetMode="External" /><Relationship Id="rId91" Type="http://schemas.openxmlformats.org/officeDocument/2006/relationships/hyperlink" Target="https://reg.mju.ac.th/registrar/class_info_2.asp?backto=home&amp;option=0&amp;courseid=8893881&amp;acadyear=2566&amp;semester=1&amp;avs207287282=753" TargetMode="External" /><Relationship Id="rId96" Type="http://schemas.openxmlformats.org/officeDocument/2006/relationships/hyperlink" Target="https://reg.mju.ac.th/registrar/class_info_2.asp?backto=home&amp;option=0&amp;courseid=8890316&amp;acadyear=2566&amp;semester=1&amp;avs207287282=758" TargetMode="External" /><Relationship Id="rId111" Type="http://schemas.openxmlformats.org/officeDocument/2006/relationships/hyperlink" Target="https://reg.mju.ac.th/registrar/class_info_2.asp?backto=home&amp;option=0&amp;courseid=8893884&amp;acadyear=2566&amp;semester=1&amp;avs207287282=783" TargetMode="External" /><Relationship Id="rId132" Type="http://schemas.openxmlformats.org/officeDocument/2006/relationships/hyperlink" Target="https://reg.mju.ac.th/registrar/class_info_2.asp?backto=home&amp;option=0&amp;courseid=8894451&amp;acadyear=2566&amp;semester=1&amp;avs421071358=52" TargetMode="External" /><Relationship Id="rId140" Type="http://schemas.openxmlformats.org/officeDocument/2006/relationships/hyperlink" Target="https://reg.mju.ac.th/registrar/class_info_2.asp?backto=home&amp;option=0&amp;courseid=8894446&amp;acadyear=2566&amp;semester=1&amp;avs421071358=60" TargetMode="External" /><Relationship Id="rId145" Type="http://schemas.openxmlformats.org/officeDocument/2006/relationships/hyperlink" Target="https://reg.mju.ac.th/registrar/class_info_2.asp?backto=home&amp;option=0&amp;courseid=8894964&amp;acadyear=2566&amp;semester=1&amp;avs421071358=274" TargetMode="External" /><Relationship Id="rId1" Type="http://schemas.openxmlformats.org/officeDocument/2006/relationships/hyperlink" Target="https://reg.mju.ac.th/registrar/class_info_2.asp?backto=home&amp;option=0&amp;courseid=8896180&amp;acadyear=2566&amp;semester=1&amp;avs207287282=594" TargetMode="External" /><Relationship Id="rId6" Type="http://schemas.openxmlformats.org/officeDocument/2006/relationships/hyperlink" Target="https://reg.mju.ac.th/registrar/class_info_2.asp?backto=home&amp;option=0&amp;courseid=8896186&amp;acadyear=2566&amp;semester=1&amp;avs207287282=599" TargetMode="External" /><Relationship Id="rId15" Type="http://schemas.openxmlformats.org/officeDocument/2006/relationships/hyperlink" Target="https://reg.mju.ac.th/registrar/class_info_2.asp?backto=home&amp;option=0&amp;courseid=8896030&amp;acadyear=2566&amp;semester=1&amp;avs207287282=625" TargetMode="External" /><Relationship Id="rId23" Type="http://schemas.openxmlformats.org/officeDocument/2006/relationships/hyperlink" Target="https://reg.mju.ac.th/registrar/class_info_2.asp?backto=home&amp;option=0&amp;courseid=8896042&amp;acadyear=2566&amp;semester=1&amp;avs207287282=633" TargetMode="External" /><Relationship Id="rId28" Type="http://schemas.openxmlformats.org/officeDocument/2006/relationships/hyperlink" Target="https://reg.mju.ac.th/registrar/class_info_2.asp?backto=home&amp;option=0&amp;courseid=8896053&amp;acadyear=2566&amp;semester=1&amp;avs207287282=637" TargetMode="External" /><Relationship Id="rId36" Type="http://schemas.openxmlformats.org/officeDocument/2006/relationships/hyperlink" Target="https://reg.mju.ac.th/registrar/class_info_2.asp?backto=home&amp;option=0&amp;courseid=8896161&amp;acadyear=2566&amp;semester=1&amp;avs207287282=645" TargetMode="External" /><Relationship Id="rId49" Type="http://schemas.openxmlformats.org/officeDocument/2006/relationships/hyperlink" Target="https://reg.mju.ac.th/registrar/class_info_2.asp?backto=home&amp;option=0&amp;courseid=8890306&amp;acadyear=2566&amp;semester=1&amp;avs207287282=658" TargetMode="External" /><Relationship Id="rId57" Type="http://schemas.openxmlformats.org/officeDocument/2006/relationships/hyperlink" Target="https://reg.mju.ac.th/registrar/class_info_2.asp?backto=home&amp;option=0&amp;courseid=8894392&amp;acadyear=2566&amp;semester=1&amp;avs207287282=666" TargetMode="External" /><Relationship Id="rId106" Type="http://schemas.openxmlformats.org/officeDocument/2006/relationships/hyperlink" Target="https://reg.mju.ac.th/registrar/class_info_2.asp?backto=home&amp;option=0&amp;courseid=8893914&amp;acadyear=2566&amp;semester=1&amp;avs207287282=768" TargetMode="External" /><Relationship Id="rId114" Type="http://schemas.openxmlformats.org/officeDocument/2006/relationships/hyperlink" Target="https://reg.mju.ac.th/registrar/class_info_2.asp?backto=home&amp;option=0&amp;courseid=626370&amp;acadyear=2566&amp;semester=1&amp;avs207292323=6" TargetMode="External" /><Relationship Id="rId119" Type="http://schemas.openxmlformats.org/officeDocument/2006/relationships/hyperlink" Target="https://reg.mju.ac.th/registrar/class_info_2.asp?backto=home&amp;option=0&amp;courseid=8893274&amp;acadyear=2566&amp;semester=1&amp;avs421071358=38" TargetMode="External" /><Relationship Id="rId127" Type="http://schemas.openxmlformats.org/officeDocument/2006/relationships/hyperlink" Target="https://reg.mju.ac.th/registrar/class_info_2.asp?backto=home&amp;option=0&amp;courseid=8895167&amp;acadyear=2566&amp;semester=1&amp;avs421071358=46" TargetMode="External" /><Relationship Id="rId10" Type="http://schemas.openxmlformats.org/officeDocument/2006/relationships/hyperlink" Target="https://reg.mju.ac.th/registrar/class_info_2.asp?backto=home&amp;option=0&amp;courseid=8896025&amp;acadyear=2566&amp;semester=1&amp;avs207287282=620" TargetMode="External" /><Relationship Id="rId31" Type="http://schemas.openxmlformats.org/officeDocument/2006/relationships/hyperlink" Target="https://reg.mju.ac.th/registrar/class_info_2.asp?backto=home&amp;option=0&amp;courseid=8896046&amp;acadyear=2566&amp;semester=1&amp;avs207287282=640" TargetMode="External" /><Relationship Id="rId44" Type="http://schemas.openxmlformats.org/officeDocument/2006/relationships/hyperlink" Target="https://reg.mju.ac.th/registrar/class_info_2.asp?backto=home&amp;option=0&amp;courseid=8892817&amp;acadyear=2566&amp;semester=1&amp;avs207287282=653" TargetMode="External" /><Relationship Id="rId52" Type="http://schemas.openxmlformats.org/officeDocument/2006/relationships/hyperlink" Target="https://reg.mju.ac.th/registrar/class_info_2.asp?backto=home&amp;option=0&amp;courseid=8895564&amp;acadyear=2566&amp;semester=1&amp;avs207287282=661" TargetMode="External" /><Relationship Id="rId60" Type="http://schemas.openxmlformats.org/officeDocument/2006/relationships/hyperlink" Target="https://reg.mju.ac.th/registrar/class_info_2.asp?backto=home&amp;option=0&amp;courseid=8893960&amp;acadyear=2566&amp;semester=1&amp;avs207287282=669" TargetMode="External" /><Relationship Id="rId65" Type="http://schemas.openxmlformats.org/officeDocument/2006/relationships/hyperlink" Target="https://reg.mju.ac.th/registrar/class_info_2.asp?backto=home&amp;option=0&amp;courseid=8893137&amp;acadyear=2566&amp;semester=1&amp;avs207287282=680" TargetMode="External" /><Relationship Id="rId73" Type="http://schemas.openxmlformats.org/officeDocument/2006/relationships/hyperlink" Target="https://reg.mju.ac.th/registrar/class_info_2.asp?backto=home&amp;option=0&amp;courseid=8893150&amp;acadyear=2566&amp;semester=1&amp;avs207287282=687" TargetMode="External" /><Relationship Id="rId78" Type="http://schemas.openxmlformats.org/officeDocument/2006/relationships/hyperlink" Target="https://reg.mju.ac.th/registrar/class_info_2.asp?backto=home&amp;option=0&amp;courseid=8893267&amp;acadyear=2566&amp;semester=1&amp;avs207287282=692" TargetMode="External" /><Relationship Id="rId81" Type="http://schemas.openxmlformats.org/officeDocument/2006/relationships/hyperlink" Target="https://reg.mju.ac.th/registrar/class_info_2.asp?backto=home&amp;option=0&amp;courseid=11498&amp;acadyear=2566&amp;semester=1&amp;avs207287282=695" TargetMode="External" /><Relationship Id="rId86" Type="http://schemas.openxmlformats.org/officeDocument/2006/relationships/hyperlink" Target="https://reg.mju.ac.th/registrar/class_info_2.asp?backto=home&amp;option=0&amp;courseid=625948&amp;acadyear=2566&amp;semester=1&amp;avs207287282=748" TargetMode="External" /><Relationship Id="rId94" Type="http://schemas.openxmlformats.org/officeDocument/2006/relationships/hyperlink" Target="https://reg.mju.ac.th/registrar/class_info_2.asp?backto=home&amp;option=0&amp;courseid=8895565&amp;acadyear=2566&amp;semester=1&amp;avs207287282=756" TargetMode="External" /><Relationship Id="rId99" Type="http://schemas.openxmlformats.org/officeDocument/2006/relationships/hyperlink" Target="https://reg.mju.ac.th/registrar/class_info_2.asp?backto=home&amp;option=0&amp;courseid=8893926&amp;acadyear=2566&amp;semester=1&amp;avs207287282=761" TargetMode="External" /><Relationship Id="rId101" Type="http://schemas.openxmlformats.org/officeDocument/2006/relationships/hyperlink" Target="https://reg.mju.ac.th/registrar/class_info_2.asp?backto=home&amp;option=0&amp;courseid=8893915&amp;acadyear=2566&amp;semester=1&amp;avs207287282=763" TargetMode="External" /><Relationship Id="rId122" Type="http://schemas.openxmlformats.org/officeDocument/2006/relationships/hyperlink" Target="https://reg.mju.ac.th/registrar/class_info_2.asp?backto=home&amp;option=0&amp;courseid=8895162&amp;acadyear=2566&amp;semester=1&amp;avs421071358=41" TargetMode="External" /><Relationship Id="rId130" Type="http://schemas.openxmlformats.org/officeDocument/2006/relationships/hyperlink" Target="https://reg.mju.ac.th/registrar/class_info_2.asp?backto=home&amp;option=0&amp;courseid=8894450&amp;acadyear=2566&amp;semester=1&amp;avs421071358=51" TargetMode="External" /><Relationship Id="rId135" Type="http://schemas.openxmlformats.org/officeDocument/2006/relationships/hyperlink" Target="https://reg.mju.ac.th/registrar/class_info_2.asp?backto=home&amp;option=0&amp;courseid=8894458&amp;acadyear=2566&amp;semester=1&amp;avs421071358=55" TargetMode="External" /><Relationship Id="rId143" Type="http://schemas.openxmlformats.org/officeDocument/2006/relationships/hyperlink" Target="https://reg.mju.ac.th/registrar/class_info_2.asp?backto=home&amp;option=0&amp;courseid=8894971&amp;acadyear=2566&amp;semester=1&amp;avs421071358=63" TargetMode="External" /><Relationship Id="rId4" Type="http://schemas.openxmlformats.org/officeDocument/2006/relationships/hyperlink" Target="https://reg.mju.ac.th/registrar/class_info_2.asp?backto=home&amp;option=0&amp;courseid=8896185&amp;acadyear=2566&amp;semester=1&amp;avs207287282=597" TargetMode="External" /><Relationship Id="rId9" Type="http://schemas.openxmlformats.org/officeDocument/2006/relationships/hyperlink" Target="https://reg.mju.ac.th/registrar/class_info_2.asp?backto=home&amp;option=0&amp;courseid=8896036&amp;acadyear=2566&amp;semester=1&amp;avs207287282=602" TargetMode="External" /><Relationship Id="rId13" Type="http://schemas.openxmlformats.org/officeDocument/2006/relationships/hyperlink" Target="https://reg.mju.ac.th/registrar/class_info_2.asp?backto=home&amp;option=0&amp;courseid=8896025&amp;acadyear=2566&amp;semester=1&amp;avs207287282=623" TargetMode="External" /><Relationship Id="rId18" Type="http://schemas.openxmlformats.org/officeDocument/2006/relationships/hyperlink" Target="https://reg.mju.ac.th/registrar/class_info_2.asp?backto=home&amp;option=0&amp;courseid=8896030&amp;acadyear=2566&amp;semester=1&amp;avs207287282=628" TargetMode="External" /><Relationship Id="rId39" Type="http://schemas.openxmlformats.org/officeDocument/2006/relationships/hyperlink" Target="https://reg.mju.ac.th/registrar/class_info_2.asp?backto=home&amp;option=0&amp;courseid=8896172&amp;acadyear=2566&amp;semester=1&amp;avs207287282=648" TargetMode="External" /><Relationship Id="rId109" Type="http://schemas.openxmlformats.org/officeDocument/2006/relationships/hyperlink" Target="https://reg.mju.ac.th/registrar/class_info_2.asp?backto=home&amp;option=0&amp;courseid=8890319&amp;acadyear=2566&amp;semester=1&amp;avs207287282=781" TargetMode="External" /><Relationship Id="rId34" Type="http://schemas.openxmlformats.org/officeDocument/2006/relationships/hyperlink" Target="https://reg.mju.ac.th/registrar/class_info_2.asp?backto=home&amp;option=0&amp;courseid=8896064&amp;acadyear=2566&amp;semester=1&amp;avs207287282=643" TargetMode="External" /><Relationship Id="rId50" Type="http://schemas.openxmlformats.org/officeDocument/2006/relationships/hyperlink" Target="https://reg.mju.ac.th/registrar/class_info_2.asp?backto=home&amp;option=0&amp;courseid=8890307&amp;acadyear=2566&amp;semester=1&amp;avs207287282=659" TargetMode="External" /><Relationship Id="rId55" Type="http://schemas.openxmlformats.org/officeDocument/2006/relationships/hyperlink" Target="https://reg.mju.ac.th/registrar/class_info_2.asp?backto=home&amp;option=0&amp;courseid=8894389&amp;acadyear=2566&amp;semester=1&amp;avs207287282=664" TargetMode="External" /><Relationship Id="rId76" Type="http://schemas.openxmlformats.org/officeDocument/2006/relationships/hyperlink" Target="https://reg.mju.ac.th/registrar/class_info_2.asp?backto=home&amp;option=0&amp;courseid=8893954&amp;acadyear=2566&amp;semester=1&amp;avs207287282=690" TargetMode="External" /><Relationship Id="rId97" Type="http://schemas.openxmlformats.org/officeDocument/2006/relationships/hyperlink" Target="https://reg.mju.ac.th/registrar/class_info_2.asp?backto=home&amp;option=0&amp;courseid=8893930&amp;acadyear=2566&amp;semester=1&amp;avs207287282=759" TargetMode="External" /><Relationship Id="rId104" Type="http://schemas.openxmlformats.org/officeDocument/2006/relationships/hyperlink" Target="https://reg.mju.ac.th/registrar/class_info_2.asp?backto=home&amp;option=0&amp;courseid=8893913&amp;acadyear=2566&amp;semester=1&amp;avs207287282=766" TargetMode="External" /><Relationship Id="rId120" Type="http://schemas.openxmlformats.org/officeDocument/2006/relationships/hyperlink" Target="https://reg.mju.ac.th/registrar/class_info_2.asp?backto=home&amp;option=0&amp;courseid=8895174&amp;acadyear=2566&amp;semester=1&amp;avs421071358=39" TargetMode="External" /><Relationship Id="rId125" Type="http://schemas.openxmlformats.org/officeDocument/2006/relationships/hyperlink" Target="https://reg.mju.ac.th/registrar/class_info_2.asp?backto=home&amp;option=0&amp;courseid=8891022&amp;acadyear=2566&amp;semester=1&amp;avs421071358=44" TargetMode="External" /><Relationship Id="rId141" Type="http://schemas.openxmlformats.org/officeDocument/2006/relationships/hyperlink" Target="https://reg.mju.ac.th/registrar/class_info_2.asp?backto=home&amp;option=0&amp;courseid=8894970&amp;acadyear=2566&amp;semester=1&amp;avs421071358=61" TargetMode="External" /><Relationship Id="rId146" Type="http://schemas.openxmlformats.org/officeDocument/2006/relationships/hyperlink" Target="https://reg.mju.ac.th/registrar/class_info_2.asp?backto=home&amp;option=0&amp;courseid=8888984&amp;acadyear=2566&amp;semester=1&amp;avs207287282=678" TargetMode="External" /><Relationship Id="rId7" Type="http://schemas.openxmlformats.org/officeDocument/2006/relationships/hyperlink" Target="https://reg.mju.ac.th/registrar/class_info_2.asp?backto=home&amp;option=0&amp;courseid=8896195&amp;acadyear=2566&amp;semester=1&amp;avs207287282=600" TargetMode="External" /><Relationship Id="rId71" Type="http://schemas.openxmlformats.org/officeDocument/2006/relationships/hyperlink" Target="https://reg.mju.ac.th/registrar/class_info_2.asp?backto=home&amp;option=0&amp;courseid=8890892&amp;acadyear=2566&amp;semester=1&amp;avs207287282=685" TargetMode="External" /><Relationship Id="rId92" Type="http://schemas.openxmlformats.org/officeDocument/2006/relationships/hyperlink" Target="https://reg.mju.ac.th/registrar/class_info_2.asp?backto=home&amp;option=0&amp;courseid=8890311&amp;acadyear=2566&amp;semester=1&amp;avs207287282=754" TargetMode="External" /><Relationship Id="rId2" Type="http://schemas.openxmlformats.org/officeDocument/2006/relationships/hyperlink" Target="https://reg.mju.ac.th/registrar/class_info_2.asp?backto=home&amp;option=0&amp;courseid=8896181&amp;acadyear=2566&amp;semester=1&amp;avs207287282=595" TargetMode="External" /><Relationship Id="rId29" Type="http://schemas.openxmlformats.org/officeDocument/2006/relationships/hyperlink" Target="https://reg.mju.ac.th/registrar/class_info_2.asp?backto=home&amp;option=0&amp;courseid=8896046&amp;acadyear=2566&amp;semester=1&amp;avs207287282=638" TargetMode="External" /><Relationship Id="rId24" Type="http://schemas.openxmlformats.org/officeDocument/2006/relationships/hyperlink" Target="https://sites.google.com/view/pattamahannok" TargetMode="External" /><Relationship Id="rId40" Type="http://schemas.openxmlformats.org/officeDocument/2006/relationships/hyperlink" Target="https://reg.mju.ac.th/registrar/class_info_2.asp?backto=home&amp;option=0&amp;courseid=8896167&amp;acadyear=2566&amp;semester=1&amp;avs207287282=649" TargetMode="External" /><Relationship Id="rId45" Type="http://schemas.openxmlformats.org/officeDocument/2006/relationships/hyperlink" Target="https://reg.mju.ac.th/registrar/class_info_2.asp?backto=home&amp;option=0&amp;courseid=8892818&amp;acadyear=2566&amp;semester=1&amp;avs207287282=654" TargetMode="External" /><Relationship Id="rId66" Type="http://schemas.openxmlformats.org/officeDocument/2006/relationships/hyperlink" Target="https://reg.mju.ac.th/registrar/class_info_2.asp?backto=home&amp;option=0&amp;courseid=8893007&amp;acadyear=2566&amp;semester=1&amp;avs207287282=681" TargetMode="External" /><Relationship Id="rId87" Type="http://schemas.openxmlformats.org/officeDocument/2006/relationships/hyperlink" Target="https://reg.mju.ac.th/registrar/class_info_2.asp?backto=home&amp;option=0&amp;courseid=8895561&amp;acadyear=2566&amp;semester=1&amp;avs207287282=749" TargetMode="External" /><Relationship Id="rId110" Type="http://schemas.openxmlformats.org/officeDocument/2006/relationships/hyperlink" Target="https://reg.mju.ac.th/registrar/class_info_2.asp?backto=home&amp;option=0&amp;courseid=8893898&amp;acadyear=2566&amp;semester=1&amp;avs207287282=782" TargetMode="External" /><Relationship Id="rId115" Type="http://schemas.openxmlformats.org/officeDocument/2006/relationships/hyperlink" Target="https://reg.mju.ac.th/registrar/class_info_2.asp?backto=home&amp;option=0&amp;courseid=625948&amp;acadyear=2566&amp;semester=1&amp;avs207292323=8" TargetMode="External" /><Relationship Id="rId131" Type="http://schemas.openxmlformats.org/officeDocument/2006/relationships/hyperlink" Target="https://sites.google.com/view/pattamahannok" TargetMode="External" /><Relationship Id="rId136" Type="http://schemas.openxmlformats.org/officeDocument/2006/relationships/hyperlink" Target="https://reg.mju.ac.th/registrar/class_info_2.asp?backto=home&amp;option=0&amp;courseid=8894442&amp;acadyear=2566&amp;semester=1&amp;avs421071358=56" TargetMode="External" /><Relationship Id="rId61" Type="http://schemas.openxmlformats.org/officeDocument/2006/relationships/hyperlink" Target="https://reg.mju.ac.th/registrar/class_info_2.asp?backto=home&amp;option=0&amp;courseid=25488&amp;acadyear=2566&amp;semester=1&amp;avs207287282=670" TargetMode="External" /><Relationship Id="rId82" Type="http://schemas.openxmlformats.org/officeDocument/2006/relationships/hyperlink" Target="https://reg.mju.ac.th/registrar/class_info_2.asp?backto=home&amp;option=0&amp;courseid=11498&amp;acadyear=2566&amp;semester=1&amp;avs207287282=696" TargetMode="External" /><Relationship Id="rId19" Type="http://schemas.openxmlformats.org/officeDocument/2006/relationships/hyperlink" Target="https://reg.mju.ac.th/registrar/class_info_2.asp?backto=home&amp;option=0&amp;courseid=8896030&amp;acadyear=2566&amp;semester=1&amp;avs207287282=629" TargetMode="External" /><Relationship Id="rId14" Type="http://schemas.openxmlformats.org/officeDocument/2006/relationships/hyperlink" Target="https://reg.mju.ac.th/registrar/class_info_2.asp?backto=home&amp;option=0&amp;courseid=8896025&amp;acadyear=2566&amp;semester=1&amp;avs207287282=624" TargetMode="External" /><Relationship Id="rId30" Type="http://schemas.openxmlformats.org/officeDocument/2006/relationships/hyperlink" Target="https://reg.mju.ac.th/registrar/class_info_2.asp?backto=home&amp;option=0&amp;courseid=8896046&amp;acadyear=2566&amp;semester=1&amp;avs207287282=639" TargetMode="External" /><Relationship Id="rId35" Type="http://schemas.openxmlformats.org/officeDocument/2006/relationships/hyperlink" Target="https://reg.mju.ac.th/registrar/class_info_2.asp?backto=home&amp;option=0&amp;courseid=8896069&amp;acadyear=2566&amp;semester=1&amp;avs207287282=644" TargetMode="External" /><Relationship Id="rId56" Type="http://schemas.openxmlformats.org/officeDocument/2006/relationships/hyperlink" Target="https://reg.mju.ac.th/registrar/class_info_2.asp?backto=home&amp;option=0&amp;courseid=8895384&amp;acadyear=2566&amp;semester=1&amp;avs207287282=665" TargetMode="External" /><Relationship Id="rId77" Type="http://schemas.openxmlformats.org/officeDocument/2006/relationships/hyperlink" Target="https://reg.mju.ac.th/registrar/class_info_2.asp?backto=home&amp;option=0&amp;courseid=8893267&amp;acadyear=2566&amp;semester=1&amp;avs207287282=691" TargetMode="External" /><Relationship Id="rId100" Type="http://schemas.openxmlformats.org/officeDocument/2006/relationships/hyperlink" Target="https://reg.mju.ac.th/registrar/class_info_2.asp?backto=home&amp;option=0&amp;courseid=8893924&amp;acadyear=2566&amp;semester=1&amp;avs207287282=762" TargetMode="External" /><Relationship Id="rId105" Type="http://schemas.openxmlformats.org/officeDocument/2006/relationships/hyperlink" Target="https://reg.mju.ac.th/registrar/class_info_2.asp?backto=home&amp;option=0&amp;courseid=8893914&amp;acadyear=2566&amp;semester=1&amp;avs207287282=767" TargetMode="External" /><Relationship Id="rId126" Type="http://schemas.openxmlformats.org/officeDocument/2006/relationships/hyperlink" Target="https://reg.mju.ac.th/registrar/class_info_2.asp?backto=home&amp;option=0&amp;courseid=8891023&amp;acadyear=2566&amp;semester=1&amp;avs421071358=45" TargetMode="External" /><Relationship Id="rId147" Type="http://schemas.openxmlformats.org/officeDocument/2006/relationships/printerSettings" Target="../printerSettings/printerSettings10.bin" /><Relationship Id="rId8" Type="http://schemas.openxmlformats.org/officeDocument/2006/relationships/hyperlink" Target="https://reg.mju.ac.th/registrar/class_info_2.asp?backto=home&amp;option=0&amp;courseid=8896195&amp;acadyear=2566&amp;semester=1&amp;avs207287282=601" TargetMode="External" /><Relationship Id="rId51" Type="http://schemas.openxmlformats.org/officeDocument/2006/relationships/hyperlink" Target="https://reg.mju.ac.th/registrar/class_info_2.asp?backto=home&amp;option=0&amp;courseid=8891757&amp;acadyear=2566&amp;semester=1&amp;avs207287282=660" TargetMode="External" /><Relationship Id="rId72" Type="http://schemas.openxmlformats.org/officeDocument/2006/relationships/hyperlink" Target="https://reg.mju.ac.th/registrar/class_info_2.asp?backto=home&amp;option=0&amp;courseid=11440&amp;acadyear=2566&amp;semester=1&amp;avs207287282=686" TargetMode="External" /><Relationship Id="rId93" Type="http://schemas.openxmlformats.org/officeDocument/2006/relationships/hyperlink" Target="https://reg.mju.ac.th/registrar/class_info_2.asp?backto=home&amp;option=0&amp;courseid=8890313&amp;acadyear=2566&amp;semester=1&amp;avs207287282=755" TargetMode="External" /><Relationship Id="rId98" Type="http://schemas.openxmlformats.org/officeDocument/2006/relationships/hyperlink" Target="https://reg.mju.ac.th/registrar/class_info_2.asp?backto=home&amp;option=0&amp;courseid=8893912&amp;acadyear=2566&amp;semester=1&amp;avs207287282=760" TargetMode="External" /><Relationship Id="rId121" Type="http://schemas.openxmlformats.org/officeDocument/2006/relationships/hyperlink" Target="https://reg.mju.ac.th/registrar/class_info_2.asp?backto=home&amp;option=0&amp;courseid=8893272&amp;acadyear=2566&amp;semester=1&amp;avs421071358=40" TargetMode="External" /><Relationship Id="rId142" Type="http://schemas.openxmlformats.org/officeDocument/2006/relationships/hyperlink" Target="https://reg.mju.ac.th/registrar/class_info_2.asp?backto=home&amp;option=0&amp;courseid=8894971&amp;acadyear=2566&amp;semester=1&amp;avs421071358=62" TargetMode="External" /></Relationships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https://reg.mju.ac.th/registrar/class_info_2.asp?backto=home&amp;option=0&amp;courseid=8896028&amp;acadyear=2566&amp;semester=2&amp;avs207306847=31" TargetMode="External" /><Relationship Id="rId117" Type="http://schemas.openxmlformats.org/officeDocument/2006/relationships/hyperlink" Target="https://reg.mju.ac.th/registrar/class_info_2.asp?backto=home&amp;option=0&amp;courseid=8893925&amp;acadyear=2566&amp;semester=2&amp;avs207306847=178" TargetMode="External" /><Relationship Id="rId21" Type="http://schemas.openxmlformats.org/officeDocument/2006/relationships/hyperlink" Target="https://reg.mju.ac.th/registrar/class_info_2.asp?backto=home&amp;option=0&amp;courseid=8896033&amp;acadyear=2566&amp;semester=2&amp;avs207306847=43" TargetMode="External" /><Relationship Id="rId42" Type="http://schemas.openxmlformats.org/officeDocument/2006/relationships/hyperlink" Target="https://reg.mju.ac.th/registrar/class_info_2.asp?backto=home&amp;option=0&amp;courseid=8896046&amp;acadyear=2566&amp;semester=2&amp;avs207306847=55" TargetMode="External" /><Relationship Id="rId47" Type="http://schemas.openxmlformats.org/officeDocument/2006/relationships/hyperlink" Target="https://reg.mju.ac.th/registrar/class_info_2.asp?backto=home&amp;option=0&amp;courseid=8896065&amp;acadyear=2566&amp;semester=2&amp;avs207306847=60" TargetMode="External" /><Relationship Id="rId63" Type="http://schemas.openxmlformats.org/officeDocument/2006/relationships/hyperlink" Target="https://reg.mju.ac.th/registrar/class_info_2.asp?backto=home&amp;option=0&amp;courseid=16320&amp;acadyear=2566&amp;semester=2&amp;avs207306847=76" TargetMode="External" /><Relationship Id="rId68" Type="http://schemas.openxmlformats.org/officeDocument/2006/relationships/hyperlink" Target="https://reg.mju.ac.th/registrar/class_info_2.asp?backto=home&amp;option=0&amp;courseid=25441&amp;acadyear=2566&amp;semester=2&amp;avs207306847=81" TargetMode="External" /><Relationship Id="rId84" Type="http://schemas.openxmlformats.org/officeDocument/2006/relationships/hyperlink" Target="https://reg.mju.ac.th/registrar/class_info_2.asp?backto=home&amp;option=0&amp;courseid=8888983&amp;acadyear=2566&amp;semester=2&amp;avs207306847=106" TargetMode="External" /><Relationship Id="rId89" Type="http://schemas.openxmlformats.org/officeDocument/2006/relationships/hyperlink" Target="https://reg.mju.ac.th/registrar/class_info_2.asp?backto=home&amp;option=0&amp;courseid=8893137&amp;acadyear=2566&amp;semester=2&amp;avs207306847=114" TargetMode="External" /><Relationship Id="rId112" Type="http://schemas.openxmlformats.org/officeDocument/2006/relationships/hyperlink" Target="https://reg.mju.ac.th/registrar/class_info_2.asp?backto=home&amp;option=0&amp;courseid=8894811&amp;acadyear=2566&amp;semester=2&amp;avs207306847=173" TargetMode="External" /><Relationship Id="rId133" Type="http://schemas.openxmlformats.org/officeDocument/2006/relationships/hyperlink" Target="https://reg.mju.ac.th/registrar/class_info_2.asp?backto=home&amp;option=0&amp;courseid=8898823&amp;acadyear=2566&amp;semester=2&amp;avs421071358=311" TargetMode="External" /><Relationship Id="rId138" Type="http://schemas.openxmlformats.org/officeDocument/2006/relationships/hyperlink" Target="https://reg.mju.ac.th/registrar/class_info_2.asp?backto=home&amp;option=0&amp;courseid=8891030&amp;acadyear=2566&amp;semester=2&amp;avs421071358=334" TargetMode="External" /><Relationship Id="rId154" Type="http://schemas.openxmlformats.org/officeDocument/2006/relationships/hyperlink" Target="https://reg.mju.ac.th/registrar/class_info_2.asp?backto=home&amp;option=0&amp;courseid=8894972&amp;acadyear=2566&amp;semester=2&amp;avs421071358=351" TargetMode="External" /><Relationship Id="rId159" Type="http://schemas.openxmlformats.org/officeDocument/2006/relationships/hyperlink" Target="https://reg.mju.ac.th/registrar/class_info_2.asp?backto=home&amp;option=0&amp;courseid=8894964&amp;acadyear=2566&amp;semester=2&amp;avs421084884=52" TargetMode="External" /><Relationship Id="rId16" Type="http://schemas.openxmlformats.org/officeDocument/2006/relationships/hyperlink" Target="https://reg.mju.ac.th/registrar/class_info_2.asp?backto=home&amp;option=0&amp;courseid=8896031&amp;acadyear=2566&amp;semester=2&amp;avs207306847=38" TargetMode="External" /><Relationship Id="rId107" Type="http://schemas.openxmlformats.org/officeDocument/2006/relationships/hyperlink" Target="https://reg.mju.ac.th/registrar/class_info_2.asp?backto=home&amp;option=0&amp;courseid=17420&amp;acadyear=2566&amp;semester=2&amp;avs207306847=168" TargetMode="External" /><Relationship Id="rId11" Type="http://schemas.openxmlformats.org/officeDocument/2006/relationships/hyperlink" Target="https://reg.mju.ac.th/registrar/class_info_2.asp?backto=home&amp;option=0&amp;courseid=8896026&amp;acadyear=2566&amp;semester=2&amp;avs207306847=27" TargetMode="External" /><Relationship Id="rId32" Type="http://schemas.openxmlformats.org/officeDocument/2006/relationships/hyperlink" Target="https://reg.mju.ac.th/registrar/class_info_2.asp?backto=home&amp;option=0&amp;courseid=8896028&amp;acadyear=2566&amp;semester=2&amp;avs207306847=35" TargetMode="External" /><Relationship Id="rId37" Type="http://schemas.openxmlformats.org/officeDocument/2006/relationships/hyperlink" Target="https://reg.mju.ac.th/registrar/class_info_2.asp?backto=home&amp;option=0&amp;courseid=8896048&amp;acadyear=2566&amp;semester=2&amp;avs207306847=50" TargetMode="External" /><Relationship Id="rId53" Type="http://schemas.openxmlformats.org/officeDocument/2006/relationships/hyperlink" Target="https://reg.mju.ac.th/registrar/class_info_2.asp?backto=home&amp;option=0&amp;courseid=8892815&amp;acadyear=2566&amp;semester=2&amp;avs207306847=66" TargetMode="External" /><Relationship Id="rId58" Type="http://schemas.openxmlformats.org/officeDocument/2006/relationships/hyperlink" Target="https://reg.mju.ac.th/registrar/class_info_2.asp?backto=home&amp;option=0&amp;courseid=8890582&amp;acadyear=2566&amp;semester=2&amp;avs207306847=71" TargetMode="External" /><Relationship Id="rId74" Type="http://schemas.openxmlformats.org/officeDocument/2006/relationships/hyperlink" Target="https://reg.mju.ac.th/registrar/class_info_2.asp?backto=home&amp;option=0&amp;courseid=8890584&amp;acadyear=2566&amp;semester=2&amp;avs207306847=89" TargetMode="External" /><Relationship Id="rId79" Type="http://schemas.openxmlformats.org/officeDocument/2006/relationships/hyperlink" Target="https://reg.mju.ac.th/registrar/class_info_2.asp?backto=home&amp;option=0&amp;courseid=8888983&amp;acadyear=2566&amp;semester=2&amp;avs207306847=97" TargetMode="External" /><Relationship Id="rId102" Type="http://schemas.openxmlformats.org/officeDocument/2006/relationships/hyperlink" Target="https://reg.mju.ac.th/registrar/class_info_2.asp?backto=home&amp;option=0&amp;courseid=8893953&amp;acadyear=2566&amp;semester=2&amp;avs207306847=126" TargetMode="External" /><Relationship Id="rId123" Type="http://schemas.openxmlformats.org/officeDocument/2006/relationships/hyperlink" Target="https://reg.mju.ac.th/registrar/class_info_2.asp?backto=home&amp;option=0&amp;courseid=8893921&amp;acadyear=2566&amp;semester=2&amp;avs207306847=184" TargetMode="External" /><Relationship Id="rId128" Type="http://schemas.openxmlformats.org/officeDocument/2006/relationships/hyperlink" Target="https://reg.mju.ac.th/registrar/class_info_2.asp?backto=home&amp;option=0&amp;courseid=8893898&amp;acadyear=2566&amp;semester=2&amp;avs207306847=209" TargetMode="External" /><Relationship Id="rId144" Type="http://schemas.openxmlformats.org/officeDocument/2006/relationships/hyperlink" Target="https://reg.mju.ac.th/registrar/class_info_2.asp?backto=home&amp;option=0&amp;courseid=8894456&amp;acadyear=2566&amp;semester=2&amp;avs421071358=341" TargetMode="External" /><Relationship Id="rId149" Type="http://schemas.openxmlformats.org/officeDocument/2006/relationships/hyperlink" Target="https://reg.mju.ac.th/registrar/class_info_2.asp?backto=home&amp;option=0&amp;courseid=8894970&amp;acadyear=2566&amp;semester=2&amp;avs421071358=346" TargetMode="External" /><Relationship Id="rId5" Type="http://schemas.openxmlformats.org/officeDocument/2006/relationships/hyperlink" Target="https://reg.mju.ac.th/registrar/class_info_2.asp?backto=home&amp;option=0&amp;courseid=8896185&amp;acadyear=2566&amp;semester=2&amp;avs207306847=7" TargetMode="External" /><Relationship Id="rId90" Type="http://schemas.openxmlformats.org/officeDocument/2006/relationships/hyperlink" Target="https://reg.mju.ac.th/registrar/class_info_2.asp?backto=home&amp;option=0&amp;courseid=8893138&amp;acadyear=2566&amp;semester=2&amp;avs207306847=115" TargetMode="External" /><Relationship Id="rId95" Type="http://schemas.openxmlformats.org/officeDocument/2006/relationships/hyperlink" Target="https://reg.mju.ac.th/registrar/class_info_2.asp?backto=home&amp;option=0&amp;courseid=8890892&amp;acadyear=2566&amp;semester=2&amp;avs207306847=119" TargetMode="External" /><Relationship Id="rId160" Type="http://schemas.openxmlformats.org/officeDocument/2006/relationships/hyperlink" Target="https://reg.mju.ac.th/registrar/class_info_2.asp?backto=home&amp;option=0&amp;courseid=8894965&amp;acadyear=2566&amp;semester=2&amp;avs421084884=53" TargetMode="External" /><Relationship Id="rId22" Type="http://schemas.openxmlformats.org/officeDocument/2006/relationships/hyperlink" Target="https://reg.mju.ac.th/registrar/class_info_2.asp?backto=home&amp;option=0&amp;courseid=8896034&amp;acadyear=2566&amp;semester=2&amp;avs207306847=44" TargetMode="External" /><Relationship Id="rId27" Type="http://schemas.openxmlformats.org/officeDocument/2006/relationships/hyperlink" Target="https://sites.google.com/view/pattamahannok" TargetMode="External" /><Relationship Id="rId43" Type="http://schemas.openxmlformats.org/officeDocument/2006/relationships/hyperlink" Target="https://reg.mju.ac.th/registrar/class_info_2.asp?backto=home&amp;option=0&amp;courseid=8896046&amp;acadyear=2566&amp;semester=2&amp;avs207306847=56" TargetMode="External" /><Relationship Id="rId48" Type="http://schemas.openxmlformats.org/officeDocument/2006/relationships/hyperlink" Target="https://reg.mju.ac.th/registrar/class_info_2.asp?backto=home&amp;option=0&amp;courseid=8896078&amp;acadyear=2566&amp;semester=2&amp;avs207306847=61" TargetMode="External" /><Relationship Id="rId64" Type="http://schemas.openxmlformats.org/officeDocument/2006/relationships/hyperlink" Target="https://reg.mju.ac.th/registrar/class_info_2.asp?backto=home&amp;option=0&amp;courseid=8890304&amp;acadyear=2566&amp;semester=2&amp;avs207306847=77" TargetMode="External" /><Relationship Id="rId69" Type="http://schemas.openxmlformats.org/officeDocument/2006/relationships/hyperlink" Target="https://reg.mju.ac.th/registrar/class_info_2.asp?backto=home&amp;option=0&amp;courseid=8893957&amp;acadyear=2566&amp;semester=2&amp;avs207306847=82" TargetMode="External" /><Relationship Id="rId113" Type="http://schemas.openxmlformats.org/officeDocument/2006/relationships/hyperlink" Target="https://reg.mju.ac.th/registrar/class_info_2.asp?backto=home&amp;option=0&amp;courseid=8893912&amp;acadyear=2566&amp;semester=2&amp;avs207306847=174" TargetMode="External" /><Relationship Id="rId118" Type="http://schemas.openxmlformats.org/officeDocument/2006/relationships/hyperlink" Target="https://reg.mju.ac.th/registrar/class_info_2.asp?backto=home&amp;option=0&amp;courseid=8893825&amp;acadyear=2566&amp;semester=2&amp;avs207306847=179" TargetMode="External" /><Relationship Id="rId134" Type="http://schemas.openxmlformats.org/officeDocument/2006/relationships/hyperlink" Target="https://reg.mju.ac.th/registrar/class_info_2.asp?backto=home&amp;option=0&amp;courseid=8898825&amp;acadyear=2566&amp;semester=2&amp;avs421071358=312" TargetMode="External" /><Relationship Id="rId139" Type="http://schemas.openxmlformats.org/officeDocument/2006/relationships/hyperlink" Target="https://reg.mju.ac.th/registrar/class_info_2.asp?backto=home&amp;option=0&amp;courseid=8891022&amp;acadyear=2566&amp;semester=2&amp;avs421071358=335" TargetMode="External" /><Relationship Id="rId80" Type="http://schemas.openxmlformats.org/officeDocument/2006/relationships/hyperlink" Target="https://reg.mju.ac.th/registrar/class_info_2.asp?backto=home&amp;option=0&amp;courseid=8888983&amp;acadyear=2566&amp;semester=2&amp;avs207306847=98" TargetMode="External" /><Relationship Id="rId85" Type="http://schemas.openxmlformats.org/officeDocument/2006/relationships/hyperlink" Target="https://reg.mju.ac.th/registrar/class_info_2.asp?backto=home&amp;option=0&amp;courseid=8888983&amp;acadyear=2566&amp;semester=2&amp;avs207306847=107" TargetMode="External" /><Relationship Id="rId150" Type="http://schemas.openxmlformats.org/officeDocument/2006/relationships/hyperlink" Target="https://reg.mju.ac.th/registrar/class_info_2.asp?backto=home&amp;option=0&amp;courseid=8894970&amp;acadyear=2566&amp;semester=2&amp;avs421071358=347" TargetMode="External" /><Relationship Id="rId155" Type="http://schemas.openxmlformats.org/officeDocument/2006/relationships/hyperlink" Target="https://reg.mju.ac.th/registrar/class_info_2.asp?backto=home&amp;option=0&amp;courseid=8894459&amp;acadyear=2566&amp;semester=2&amp;avs421084884=48" TargetMode="External" /><Relationship Id="rId12" Type="http://schemas.openxmlformats.org/officeDocument/2006/relationships/hyperlink" Target="https://reg.mju.ac.th/registrar/class_info_2.asp?backto=home&amp;option=0&amp;courseid=8896026&amp;acadyear=2566&amp;semester=2&amp;avs207306847=28" TargetMode="External" /><Relationship Id="rId17" Type="http://schemas.openxmlformats.org/officeDocument/2006/relationships/hyperlink" Target="https://reg.mju.ac.th/registrar/class_info_2.asp?backto=home&amp;option=0&amp;courseid=8896031&amp;acadyear=2566&amp;semester=2&amp;avs207306847=39" TargetMode="External" /><Relationship Id="rId33" Type="http://schemas.openxmlformats.org/officeDocument/2006/relationships/hyperlink" Target="https://reg.mju.ac.th/registrar/class_info_2.asp?backto=home&amp;option=0&amp;courseid=8898014&amp;acadyear=2566&amp;semester=2&amp;avs207306847=46" TargetMode="External" /><Relationship Id="rId38" Type="http://schemas.openxmlformats.org/officeDocument/2006/relationships/hyperlink" Target="https://reg.mju.ac.th/registrar/class_info_2.asp?backto=home&amp;option=0&amp;courseid=8896049&amp;acadyear=2566&amp;semester=2&amp;avs207306847=51" TargetMode="External" /><Relationship Id="rId59" Type="http://schemas.openxmlformats.org/officeDocument/2006/relationships/hyperlink" Target="https://reg.mju.ac.th/registrar/class_info_2.asp?backto=home&amp;option=0&amp;courseid=8889218&amp;acadyear=2566&amp;semester=2&amp;avs207306847=72" TargetMode="External" /><Relationship Id="rId103" Type="http://schemas.openxmlformats.org/officeDocument/2006/relationships/hyperlink" Target="https://reg.mju.ac.th/registrar/class_info_2.asp?backto=home&amp;option=0&amp;courseid=8893267&amp;acadyear=2566&amp;semester=2&amp;avs207306847=127" TargetMode="External" /><Relationship Id="rId108" Type="http://schemas.openxmlformats.org/officeDocument/2006/relationships/hyperlink" Target="https://reg.mju.ac.th/registrar/class_info_2.asp?backto=home&amp;option=0&amp;courseid=8890312&amp;acadyear=2566&amp;semester=2&amp;avs207306847=169" TargetMode="External" /><Relationship Id="rId124" Type="http://schemas.openxmlformats.org/officeDocument/2006/relationships/hyperlink" Target="https://reg.mju.ac.th/registrar/class_info_2.asp?backto=home&amp;option=0&amp;courseid=8893914&amp;acadyear=2566&amp;semester=2&amp;avs207306847=185" TargetMode="External" /><Relationship Id="rId129" Type="http://schemas.openxmlformats.org/officeDocument/2006/relationships/hyperlink" Target="https://reg.mju.ac.th/registrar/class_info_2.asp?backto=home&amp;option=0&amp;courseid=8893898&amp;acadyear=2566&amp;semester=2&amp;avs207306847=210" TargetMode="External" /><Relationship Id="rId20" Type="http://schemas.openxmlformats.org/officeDocument/2006/relationships/hyperlink" Target="https://reg.mju.ac.th/registrar/class_info_2.asp?backto=home&amp;option=0&amp;courseid=8896032&amp;acadyear=2566&amp;semester=2&amp;avs207306847=42" TargetMode="External" /><Relationship Id="rId41" Type="http://schemas.openxmlformats.org/officeDocument/2006/relationships/hyperlink" Target="https://reg.mju.ac.th/registrar/class_info_2.asp?backto=home&amp;option=0&amp;courseid=8896046&amp;acadyear=2566&amp;semester=2&amp;avs207306847=54" TargetMode="External" /><Relationship Id="rId54" Type="http://schemas.openxmlformats.org/officeDocument/2006/relationships/hyperlink" Target="https://reg.mju.ac.th/registrar/class_info_2.asp?backto=home&amp;option=0&amp;courseid=8892816&amp;acadyear=2566&amp;semester=2&amp;avs207306847=67" TargetMode="External" /><Relationship Id="rId62" Type="http://schemas.openxmlformats.org/officeDocument/2006/relationships/hyperlink" Target="https://reg.mju.ac.th/registrar/class_info_2.asp?backto=home&amp;option=0&amp;courseid=626353&amp;acadyear=2566&amp;semester=2&amp;avs207306847=75" TargetMode="External" /><Relationship Id="rId70" Type="http://schemas.openxmlformats.org/officeDocument/2006/relationships/hyperlink" Target="https://reg.mju.ac.th/registrar/class_info_2.asp?backto=home&amp;option=0&amp;courseid=25461&amp;acadyear=2566&amp;semester=2&amp;avs207306847=83" TargetMode="External" /><Relationship Id="rId75" Type="http://schemas.openxmlformats.org/officeDocument/2006/relationships/hyperlink" Target="https://reg.mju.ac.th/registrar/class_info_2.asp?backto=home&amp;option=0&amp;courseid=8890584&amp;acadyear=2566&amp;semester=2&amp;avs207306847=93" TargetMode="External" /><Relationship Id="rId83" Type="http://schemas.openxmlformats.org/officeDocument/2006/relationships/hyperlink" Target="https://reg.mju.ac.th/registrar/class_info_2.asp?backto=home&amp;option=0&amp;courseid=8888983&amp;acadyear=2566&amp;semester=2&amp;avs207306847=101" TargetMode="External" /><Relationship Id="rId88" Type="http://schemas.openxmlformats.org/officeDocument/2006/relationships/hyperlink" Target="https://reg.mju.ac.th/registrar/class_info_2.asp?backto=home&amp;option=0&amp;courseid=8893137&amp;acadyear=2566&amp;semester=2&amp;avs207306847=113" TargetMode="External" /><Relationship Id="rId91" Type="http://schemas.openxmlformats.org/officeDocument/2006/relationships/hyperlink" Target="https://reg.mju.ac.th/registrar/class_info_2.asp?backto=home&amp;option=0&amp;courseid=8893952&amp;acadyear=2566&amp;semester=2&amp;avs207306847=116" TargetMode="External" /><Relationship Id="rId96" Type="http://schemas.openxmlformats.org/officeDocument/2006/relationships/hyperlink" Target="https://reg.mju.ac.th/registrar/class_info_2.asp?backto=home&amp;option=0&amp;courseid=8890892&amp;acadyear=2566&amp;semester=2&amp;avs207306847=120" TargetMode="External" /><Relationship Id="rId111" Type="http://schemas.openxmlformats.org/officeDocument/2006/relationships/hyperlink" Target="https://reg.mju.ac.th/registrar/class_info_2.asp?backto=home&amp;option=0&amp;courseid=8893930&amp;acadyear=2566&amp;semester=2&amp;avs207306847=172" TargetMode="External" /><Relationship Id="rId132" Type="http://schemas.openxmlformats.org/officeDocument/2006/relationships/hyperlink" Target="https://reg.mju.ac.th/registrar/class_info_2.asp?backto=home&amp;option=0&amp;courseid=8898824&amp;acadyear=2566&amp;semester=2&amp;avs421071358=310" TargetMode="External" /><Relationship Id="rId140" Type="http://schemas.openxmlformats.org/officeDocument/2006/relationships/hyperlink" Target="https://reg.mju.ac.th/registrar/class_info_2.asp?backto=home&amp;option=0&amp;courseid=8891023&amp;acadyear=2566&amp;semester=2&amp;avs421071358=336" TargetMode="External" /><Relationship Id="rId145" Type="http://schemas.openxmlformats.org/officeDocument/2006/relationships/hyperlink" Target="https://reg.mju.ac.th/registrar/class_info_2.asp?backto=home&amp;option=0&amp;courseid=8894443&amp;acadyear=2566&amp;semester=2&amp;avs421071358=342" TargetMode="External" /><Relationship Id="rId153" Type="http://schemas.openxmlformats.org/officeDocument/2006/relationships/hyperlink" Target="https://reg.mju.ac.th/registrar/class_info_2.asp?backto=home&amp;option=0&amp;courseid=8894972&amp;acadyear=2566&amp;semester=2&amp;avs421071358=350" TargetMode="External" /><Relationship Id="rId161" Type="http://schemas.openxmlformats.org/officeDocument/2006/relationships/printerSettings" Target="../printerSettings/printerSettings11.bin" /><Relationship Id="rId1" Type="http://schemas.openxmlformats.org/officeDocument/2006/relationships/hyperlink" Target="https://reg.mju.ac.th/registrar/class_info_2.asp?backto=home&amp;option=0&amp;courseid=8896182&amp;acadyear=2566&amp;semester=2&amp;avs207306847=3" TargetMode="External" /><Relationship Id="rId6" Type="http://schemas.openxmlformats.org/officeDocument/2006/relationships/hyperlink" Target="https://reg.mju.ac.th/registrar/class_info_2.asp?backto=home&amp;option=0&amp;courseid=8896185&amp;acadyear=2566&amp;semester=2&amp;avs207306847=8" TargetMode="External" /><Relationship Id="rId15" Type="http://schemas.openxmlformats.org/officeDocument/2006/relationships/hyperlink" Target="https://reg.mju.ac.th/registrar/class_info_2.asp?backto=home&amp;option=0&amp;courseid=8896031&amp;acadyear=2566&amp;semester=2&amp;avs207306847=37" TargetMode="External" /><Relationship Id="rId23" Type="http://schemas.openxmlformats.org/officeDocument/2006/relationships/hyperlink" Target="https://reg.mju.ac.th/registrar/class_info_2.asp?backto=home&amp;option=0&amp;courseid=8896035&amp;acadyear=2566&amp;semester=2&amp;avs207306847=45" TargetMode="External" /><Relationship Id="rId28" Type="http://schemas.openxmlformats.org/officeDocument/2006/relationships/hyperlink" Target="https://reg.mju.ac.th/registrar/class_info_2.asp?backto=home&amp;option=0&amp;courseid=8896028&amp;acadyear=2566&amp;semester=2&amp;avs207306847=32" TargetMode="External" /><Relationship Id="rId36" Type="http://schemas.openxmlformats.org/officeDocument/2006/relationships/hyperlink" Target="https://reg.mju.ac.th/registrar/class_info_2.asp?backto=home&amp;option=0&amp;courseid=8896047&amp;acadyear=2566&amp;semester=2&amp;avs207306847=49" TargetMode="External" /><Relationship Id="rId49" Type="http://schemas.openxmlformats.org/officeDocument/2006/relationships/hyperlink" Target="https://reg.mju.ac.th/registrar/class_info_2.asp?backto=home&amp;option=0&amp;courseid=8896162&amp;acadyear=2566&amp;semester=2&amp;avs207306847=62" TargetMode="External" /><Relationship Id="rId57" Type="http://schemas.openxmlformats.org/officeDocument/2006/relationships/hyperlink" Target="https://reg.mju.ac.th/registrar/class_info_2.asp?backto=home&amp;option=0&amp;courseid=8892820&amp;acadyear=2566&amp;semester=2&amp;avs207306847=70" TargetMode="External" /><Relationship Id="rId106" Type="http://schemas.openxmlformats.org/officeDocument/2006/relationships/hyperlink" Target="https://reg.mju.ac.th/registrar/class_info_2.asp?backto=home&amp;option=0&amp;courseid=17400&amp;acadyear=2566&amp;semester=2&amp;avs207306847=167" TargetMode="External" /><Relationship Id="rId114" Type="http://schemas.openxmlformats.org/officeDocument/2006/relationships/hyperlink" Target="https://reg.mju.ac.th/registrar/class_info_2.asp?backto=home&amp;option=0&amp;courseid=8893928&amp;acadyear=2566&amp;semester=2&amp;avs207306847=175" TargetMode="External" /><Relationship Id="rId119" Type="http://schemas.openxmlformats.org/officeDocument/2006/relationships/hyperlink" Target="https://reg.mju.ac.th/registrar/class_info_2.asp?backto=home&amp;option=0&amp;courseid=8893924&amp;acadyear=2566&amp;semester=2&amp;avs207306847=180" TargetMode="External" /><Relationship Id="rId127" Type="http://schemas.openxmlformats.org/officeDocument/2006/relationships/hyperlink" Target="https://reg.mju.ac.th/registrar/class_info_2.asp?backto=home&amp;option=0&amp;courseid=8893885&amp;acadyear=2566&amp;semester=2&amp;avs207306847=208" TargetMode="External" /><Relationship Id="rId10" Type="http://schemas.openxmlformats.org/officeDocument/2006/relationships/hyperlink" Target="https://reg.mju.ac.th/registrar/class_info_2.asp?backto=home&amp;option=0&amp;courseid=8896036&amp;acadyear=2566&amp;semester=2&amp;avs207306847=12" TargetMode="External" /><Relationship Id="rId31" Type="http://schemas.openxmlformats.org/officeDocument/2006/relationships/hyperlink" Target="https://reg.mju.ac.th/registrar/class_info_2.asp?backto=home&amp;option=0&amp;courseid=8896028&amp;acadyear=2566&amp;semester=2&amp;avs207306847=34" TargetMode="External" /><Relationship Id="rId44" Type="http://schemas.openxmlformats.org/officeDocument/2006/relationships/hyperlink" Target="https://reg.mju.ac.th/registrar/class_info_2.asp?backto=home&amp;option=0&amp;courseid=8896058&amp;acadyear=2566&amp;semester=2&amp;avs207306847=57" TargetMode="External" /><Relationship Id="rId52" Type="http://schemas.openxmlformats.org/officeDocument/2006/relationships/hyperlink" Target="https://reg.mju.ac.th/registrar/class_info_2.asp?backto=home&amp;option=0&amp;courseid=8896175&amp;acadyear=2566&amp;semester=2&amp;avs207306847=65" TargetMode="External" /><Relationship Id="rId60" Type="http://schemas.openxmlformats.org/officeDocument/2006/relationships/hyperlink" Target="https://reg.mju.ac.th/registrar/class_info_2.asp?backto=home&amp;option=0&amp;courseid=8889218&amp;acadyear=2566&amp;semester=2&amp;avs207306847=73" TargetMode="External" /><Relationship Id="rId65" Type="http://schemas.openxmlformats.org/officeDocument/2006/relationships/hyperlink" Target="https://reg.mju.ac.th/registrar/class_info_2.asp?backto=home&amp;option=0&amp;courseid=626370&amp;acadyear=2566&amp;semester=2&amp;avs207306847=78" TargetMode="External" /><Relationship Id="rId73" Type="http://schemas.openxmlformats.org/officeDocument/2006/relationships/hyperlink" Target="https://reg.mju.ac.th/registrar/class_info_2.asp?backto=home&amp;option=0&amp;courseid=25498&amp;acadyear=2566&amp;semester=2&amp;avs207306847=86" TargetMode="External" /><Relationship Id="rId78" Type="http://schemas.openxmlformats.org/officeDocument/2006/relationships/hyperlink" Target="https://reg.mju.ac.th/registrar/class_info_2.asp?backto=home&amp;option=0&amp;courseid=8888983&amp;acadyear=2566&amp;semester=2&amp;avs207306847=96" TargetMode="External" /><Relationship Id="rId81" Type="http://schemas.openxmlformats.org/officeDocument/2006/relationships/hyperlink" Target="https://reg.mju.ac.th/registrar/class_info_2.asp?backto=home&amp;option=0&amp;courseid=8888983&amp;acadyear=2566&amp;semester=2&amp;avs207306847=99" TargetMode="External" /><Relationship Id="rId86" Type="http://schemas.openxmlformats.org/officeDocument/2006/relationships/hyperlink" Target="https://reg.mju.ac.th/registrar/class_info_2.asp?backto=home&amp;option=0&amp;courseid=8888983&amp;acadyear=2566&amp;semester=2&amp;avs207306847=108" TargetMode="External" /><Relationship Id="rId94" Type="http://schemas.openxmlformats.org/officeDocument/2006/relationships/hyperlink" Target="https://reg.mju.ac.th/registrar/class_info_2.asp?backto=home&amp;option=0&amp;courseid=8890892&amp;acadyear=2566&amp;semester=2&amp;avs207306847=118" TargetMode="External" /><Relationship Id="rId99" Type="http://schemas.openxmlformats.org/officeDocument/2006/relationships/hyperlink" Target="https://reg.mju.ac.th/registrar/class_info_2.asp?backto=home&amp;option=0&amp;courseid=8890892&amp;acadyear=2566&amp;semester=2&amp;avs207306847=123" TargetMode="External" /><Relationship Id="rId101" Type="http://schemas.openxmlformats.org/officeDocument/2006/relationships/hyperlink" Target="https://reg.mju.ac.th/registrar/class_info_2.asp?backto=home&amp;option=0&amp;courseid=11441&amp;acadyear=2566&amp;semester=2&amp;avs207306847=125" TargetMode="External" /><Relationship Id="rId122" Type="http://schemas.openxmlformats.org/officeDocument/2006/relationships/hyperlink" Target="https://reg.mju.ac.th/registrar/class_info_2.asp?backto=home&amp;option=0&amp;courseid=8893920&amp;acadyear=2566&amp;semester=2&amp;avs207306847=183" TargetMode="External" /><Relationship Id="rId130" Type="http://schemas.openxmlformats.org/officeDocument/2006/relationships/hyperlink" Target="https://reg.mju.ac.th/registrar/class_info_2.asp?backto=home&amp;option=0&amp;courseid=8893898&amp;acadyear=2566&amp;semester=2&amp;avs207306847=211" TargetMode="External" /><Relationship Id="rId135" Type="http://schemas.openxmlformats.org/officeDocument/2006/relationships/hyperlink" Target="https://reg.mju.ac.th/registrar/class_info_2.asp?backto=home&amp;option=0&amp;courseid=8898826&amp;acadyear=2566&amp;semester=2&amp;avs421071358=313" TargetMode="External" /><Relationship Id="rId143" Type="http://schemas.openxmlformats.org/officeDocument/2006/relationships/hyperlink" Target="https://reg.mju.ac.th/registrar/class_info_2.asp?backto=home&amp;option=0&amp;courseid=8894957&amp;acadyear=2566&amp;semester=2&amp;avs421071358=340" TargetMode="External" /><Relationship Id="rId148" Type="http://schemas.openxmlformats.org/officeDocument/2006/relationships/hyperlink" Target="https://reg.mju.ac.th/registrar/class_info_2.asp?backto=home&amp;option=0&amp;courseid=8894446&amp;acadyear=2566&amp;semester=2&amp;avs421071358=345" TargetMode="External" /><Relationship Id="rId151" Type="http://schemas.openxmlformats.org/officeDocument/2006/relationships/hyperlink" Target="https://reg.mju.ac.th/registrar/class_info_2.asp?backto=home&amp;option=0&amp;courseid=8894970&amp;acadyear=2566&amp;semester=2&amp;avs421071358=348" TargetMode="External" /><Relationship Id="rId156" Type="http://schemas.openxmlformats.org/officeDocument/2006/relationships/hyperlink" Target="https://reg.mju.ac.th/registrar/class_info_2.asp?backto=home&amp;option=0&amp;courseid=8894460&amp;acadyear=2566&amp;semester=2&amp;avs421084884=49" TargetMode="External" /><Relationship Id="rId4" Type="http://schemas.openxmlformats.org/officeDocument/2006/relationships/hyperlink" Target="https://reg.mju.ac.th/registrar/class_info_2.asp?backto=home&amp;option=0&amp;courseid=8896185&amp;acadyear=2566&amp;semester=2&amp;avs207306847=6" TargetMode="External" /><Relationship Id="rId9" Type="http://schemas.openxmlformats.org/officeDocument/2006/relationships/hyperlink" Target="https://reg.mju.ac.th/registrar/class_info_2.asp?backto=home&amp;option=0&amp;courseid=8896036&amp;acadyear=2566&amp;semester=2&amp;avs207306847=11" TargetMode="External" /><Relationship Id="rId13" Type="http://schemas.openxmlformats.org/officeDocument/2006/relationships/hyperlink" Target="https://reg.mju.ac.th/registrar/class_info_2.asp?backto=home&amp;option=0&amp;courseid=8896025&amp;acadyear=2566&amp;semester=2&amp;avs207306847=29" TargetMode="External" /><Relationship Id="rId18" Type="http://schemas.openxmlformats.org/officeDocument/2006/relationships/hyperlink" Target="https://reg.mju.ac.th/registrar/class_info_2.asp?backto=home&amp;option=0&amp;courseid=8896031&amp;acadyear=2566&amp;semester=2&amp;avs207306847=40" TargetMode="External" /><Relationship Id="rId39" Type="http://schemas.openxmlformats.org/officeDocument/2006/relationships/hyperlink" Target="https://reg.mju.ac.th/registrar/class_info_2.asp?backto=home&amp;option=0&amp;courseid=8896046&amp;acadyear=2566&amp;semester=2&amp;avs207306847=52" TargetMode="External" /><Relationship Id="rId109" Type="http://schemas.openxmlformats.org/officeDocument/2006/relationships/hyperlink" Target="https://reg.mju.ac.th/registrar/class_info_2.asp?backto=home&amp;option=0&amp;courseid=8890316&amp;acadyear=2566&amp;semester=2&amp;avs207306847=170" TargetMode="External" /><Relationship Id="rId34" Type="http://schemas.openxmlformats.org/officeDocument/2006/relationships/hyperlink" Target="https://reg.mju.ac.th/registrar/class_info_2.asp?backto=home&amp;option=0&amp;courseid=8896043&amp;acadyear=2566&amp;semester=2&amp;avs207306847=47" TargetMode="External" /><Relationship Id="rId50" Type="http://schemas.openxmlformats.org/officeDocument/2006/relationships/hyperlink" Target="https://reg.mju.ac.th/registrar/class_info_2.asp?backto=home&amp;option=0&amp;courseid=8896170&amp;acadyear=2566&amp;semester=2&amp;avs207306847=63" TargetMode="External" /><Relationship Id="rId55" Type="http://schemas.openxmlformats.org/officeDocument/2006/relationships/hyperlink" Target="https://reg.mju.ac.th/registrar/class_info_2.asp?backto=home&amp;option=0&amp;courseid=8892819&amp;acadyear=2566&amp;semester=2&amp;avs207306847=68" TargetMode="External" /><Relationship Id="rId76" Type="http://schemas.openxmlformats.org/officeDocument/2006/relationships/hyperlink" Target="https://reg.mju.ac.th/registrar/class_info_2.asp?backto=home&amp;option=0&amp;courseid=8890584&amp;acadyear=2566&amp;semester=2&amp;avs207306847=94" TargetMode="External" /><Relationship Id="rId97" Type="http://schemas.openxmlformats.org/officeDocument/2006/relationships/hyperlink" Target="https://reg.mju.ac.th/registrar/class_info_2.asp?backto=home&amp;option=0&amp;courseid=8890892&amp;acadyear=2566&amp;semester=2&amp;avs207306847=121" TargetMode="External" /><Relationship Id="rId104" Type="http://schemas.openxmlformats.org/officeDocument/2006/relationships/hyperlink" Target="https://reg.mju.ac.th/registrar/class_info_2.asp?backto=home&amp;option=0&amp;courseid=11498&amp;acadyear=2566&amp;semester=2&amp;avs207306847=128" TargetMode="External" /><Relationship Id="rId120" Type="http://schemas.openxmlformats.org/officeDocument/2006/relationships/hyperlink" Target="https://reg.mju.ac.th/registrar/class_info_2.asp?backto=home&amp;option=0&amp;courseid=8893915&amp;acadyear=2566&amp;semester=2&amp;avs207306847=181" TargetMode="External" /><Relationship Id="rId125" Type="http://schemas.openxmlformats.org/officeDocument/2006/relationships/hyperlink" Target="https://reg.mju.ac.th/registrar/class_info_2.asp?backto=home&amp;option=0&amp;courseid=8893882&amp;acadyear=2566&amp;semester=2&amp;avs207306847=206" TargetMode="External" /><Relationship Id="rId141" Type="http://schemas.openxmlformats.org/officeDocument/2006/relationships/hyperlink" Target="https://reg.mju.ac.th/registrar/class_info_2.asp?backto=home&amp;option=0&amp;courseid=8894429&amp;acadyear=2566&amp;semester=2&amp;avs421071358=338" TargetMode="External" /><Relationship Id="rId146" Type="http://schemas.openxmlformats.org/officeDocument/2006/relationships/hyperlink" Target="https://reg.mju.ac.th/registrar/class_info_2.asp?backto=home&amp;option=0&amp;courseid=8894444&amp;acadyear=2566&amp;semester=2&amp;avs421071358=343" TargetMode="External" /><Relationship Id="rId7" Type="http://schemas.openxmlformats.org/officeDocument/2006/relationships/hyperlink" Target="https://reg.mju.ac.th/registrar/class_info_2.asp?backto=home&amp;option=0&amp;courseid=8896195&amp;acadyear=2566&amp;semester=2&amp;avs207306847=9" TargetMode="External" /><Relationship Id="rId71" Type="http://schemas.openxmlformats.org/officeDocument/2006/relationships/hyperlink" Target="https://reg.mju.ac.th/registrar/class_info_2.asp?backto=home&amp;option=0&amp;courseid=625456&amp;acadyear=2566&amp;semester=2&amp;avs207306847=84" TargetMode="External" /><Relationship Id="rId92" Type="http://schemas.openxmlformats.org/officeDocument/2006/relationships/hyperlink" Target="https://sites.google.com/view/pattamahannok" TargetMode="External" /><Relationship Id="rId2" Type="http://schemas.openxmlformats.org/officeDocument/2006/relationships/hyperlink" Target="https://reg.mju.ac.th/registrar/class_info_2.asp?backto=home&amp;option=0&amp;courseid=8896182&amp;acadyear=2566&amp;semester=2&amp;avs207306847=4" TargetMode="External" /><Relationship Id="rId29" Type="http://schemas.openxmlformats.org/officeDocument/2006/relationships/hyperlink" Target="https://sites.google.com/view/pattamahannok" TargetMode="External" /><Relationship Id="rId24" Type="http://schemas.openxmlformats.org/officeDocument/2006/relationships/hyperlink" Target="https://reg.mju.ac.th/registrar/class_info_2.asp?backto=home&amp;option=0&amp;courseid=8896028&amp;acadyear=2566&amp;semester=2&amp;avs207306847=30" TargetMode="External" /><Relationship Id="rId40" Type="http://schemas.openxmlformats.org/officeDocument/2006/relationships/hyperlink" Target="https://reg.mju.ac.th/registrar/class_info_2.asp?backto=home&amp;option=0&amp;courseid=8896046&amp;acadyear=2566&amp;semester=2&amp;avs207306847=53" TargetMode="External" /><Relationship Id="rId45" Type="http://schemas.openxmlformats.org/officeDocument/2006/relationships/hyperlink" Target="https://reg.mju.ac.th/registrar/class_info_2.asp?backto=home&amp;option=0&amp;courseid=8896072&amp;acadyear=2566&amp;semester=2&amp;avs207306847=58" TargetMode="External" /><Relationship Id="rId66" Type="http://schemas.openxmlformats.org/officeDocument/2006/relationships/hyperlink" Target="https://reg.mju.ac.th/registrar/class_info_2.asp?backto=home&amp;option=0&amp;courseid=25300&amp;acadyear=2566&amp;semester=2&amp;avs207306847=79" TargetMode="External" /><Relationship Id="rId87" Type="http://schemas.openxmlformats.org/officeDocument/2006/relationships/hyperlink" Target="https://reg.mju.ac.th/registrar/class_info_2.asp?backto=home&amp;option=0&amp;courseid=8893137&amp;acadyear=2566&amp;semester=2&amp;avs207306847=112" TargetMode="External" /><Relationship Id="rId110" Type="http://schemas.openxmlformats.org/officeDocument/2006/relationships/hyperlink" Target="https://reg.mju.ac.th/registrar/class_info_2.asp?backto=home&amp;option=0&amp;courseid=8893696&amp;acadyear=2566&amp;semester=2&amp;avs207306847=171" TargetMode="External" /><Relationship Id="rId115" Type="http://schemas.openxmlformats.org/officeDocument/2006/relationships/hyperlink" Target="https://reg.mju.ac.th/registrar/class_info_2.asp?backto=home&amp;option=0&amp;courseid=8893929&amp;acadyear=2566&amp;semester=2&amp;avs207306847=176" TargetMode="External" /><Relationship Id="rId131" Type="http://schemas.openxmlformats.org/officeDocument/2006/relationships/hyperlink" Target="https://reg.mju.ac.th/registrar/class_info_2.asp?backto=home&amp;option=0&amp;courseid=8898822&amp;acadyear=2566&amp;semester=2&amp;avs421071358=309" TargetMode="External" /><Relationship Id="rId136" Type="http://schemas.openxmlformats.org/officeDocument/2006/relationships/hyperlink" Target="https://reg.mju.ac.th/registrar/class_info_2.asp?backto=home&amp;option=0&amp;courseid=8895162&amp;acadyear=2566&amp;semester=2&amp;avs421071358=332" TargetMode="External" /><Relationship Id="rId157" Type="http://schemas.openxmlformats.org/officeDocument/2006/relationships/hyperlink" Target="https://reg.mju.ac.th/registrar/class_info_2.asp?backto=home&amp;option=0&amp;courseid=8894950&amp;acadyear=2566&amp;semester=2&amp;avs421084884=50" TargetMode="External" /><Relationship Id="rId61" Type="http://schemas.openxmlformats.org/officeDocument/2006/relationships/hyperlink" Target="https://reg.mju.ac.th/registrar/class_info_2.asp?backto=home&amp;option=0&amp;courseid=8890895&amp;acadyear=2566&amp;semester=2&amp;avs207306847=74" TargetMode="External" /><Relationship Id="rId82" Type="http://schemas.openxmlformats.org/officeDocument/2006/relationships/hyperlink" Target="https://reg.mju.ac.th/registrar/class_info_2.asp?backto=home&amp;option=0&amp;courseid=8888983&amp;acadyear=2566&amp;semester=2&amp;avs207306847=100" TargetMode="External" /><Relationship Id="rId152" Type="http://schemas.openxmlformats.org/officeDocument/2006/relationships/hyperlink" Target="https://reg.mju.ac.th/registrar/class_info_2.asp?backto=home&amp;option=0&amp;courseid=8894970&amp;acadyear=2566&amp;semester=2&amp;avs421071358=349" TargetMode="External" /><Relationship Id="rId19" Type="http://schemas.openxmlformats.org/officeDocument/2006/relationships/hyperlink" Target="https://reg.mju.ac.th/registrar/class_info_2.asp?backto=home&amp;option=0&amp;courseid=8896031&amp;acadyear=2566&amp;semester=2&amp;avs207306847=41" TargetMode="External" /><Relationship Id="rId14" Type="http://schemas.openxmlformats.org/officeDocument/2006/relationships/hyperlink" Target="https://reg.mju.ac.th/registrar/class_info_2.asp?backto=home&amp;option=0&amp;courseid=8896030&amp;acadyear=2566&amp;semester=2&amp;avs207306847=36" TargetMode="External" /><Relationship Id="rId30" Type="http://schemas.openxmlformats.org/officeDocument/2006/relationships/hyperlink" Target="https://reg.mju.ac.th/registrar/class_info_2.asp?backto=home&amp;option=0&amp;courseid=8896028&amp;acadyear=2566&amp;semester=2&amp;avs207306847=33" TargetMode="External" /><Relationship Id="rId35" Type="http://schemas.openxmlformats.org/officeDocument/2006/relationships/hyperlink" Target="https://reg.mju.ac.th/registrar/class_info_2.asp?backto=home&amp;option=0&amp;courseid=8896044&amp;acadyear=2566&amp;semester=2&amp;avs207306847=48" TargetMode="External" /><Relationship Id="rId56" Type="http://schemas.openxmlformats.org/officeDocument/2006/relationships/hyperlink" Target="https://reg.mju.ac.th/registrar/class_info_2.asp?backto=home&amp;option=0&amp;courseid=8892819&amp;acadyear=2566&amp;semester=2&amp;avs207306847=69" TargetMode="External" /><Relationship Id="rId77" Type="http://schemas.openxmlformats.org/officeDocument/2006/relationships/hyperlink" Target="https://reg.mju.ac.th/registrar/class_info_2.asp?backto=home&amp;option=0&amp;courseid=8888983&amp;acadyear=2566&amp;semester=2&amp;avs207306847=95" TargetMode="External" /><Relationship Id="rId100" Type="http://schemas.openxmlformats.org/officeDocument/2006/relationships/hyperlink" Target="https://reg.mju.ac.th/registrar/class_info_2.asp?backto=home&amp;option=0&amp;courseid=11440&amp;acadyear=2566&amp;semester=2&amp;avs207306847=124" TargetMode="External" /><Relationship Id="rId105" Type="http://schemas.openxmlformats.org/officeDocument/2006/relationships/hyperlink" Target="https://reg.mju.ac.th/registrar/class_info_2.asp?backto=home&amp;option=0&amp;courseid=625948&amp;acadyear=2566&amp;semester=2&amp;avs207306847=166" TargetMode="External" /><Relationship Id="rId126" Type="http://schemas.openxmlformats.org/officeDocument/2006/relationships/hyperlink" Target="https://reg.mju.ac.th/registrar/class_info_2.asp?backto=home&amp;option=0&amp;courseid=8893883&amp;acadyear=2566&amp;semester=2&amp;avs207306847=207" TargetMode="External" /><Relationship Id="rId147" Type="http://schemas.openxmlformats.org/officeDocument/2006/relationships/hyperlink" Target="https://reg.mju.ac.th/registrar/class_info_2.asp?backto=home&amp;option=0&amp;courseid=8894445&amp;acadyear=2566&amp;semester=2&amp;avs421071358=344" TargetMode="External" /><Relationship Id="rId8" Type="http://schemas.openxmlformats.org/officeDocument/2006/relationships/hyperlink" Target="https://reg.mju.ac.th/registrar/class_info_2.asp?backto=home&amp;option=0&amp;courseid=8896036&amp;acadyear=2566&amp;semester=2&amp;avs207306847=10" TargetMode="External" /><Relationship Id="rId51" Type="http://schemas.openxmlformats.org/officeDocument/2006/relationships/hyperlink" Target="https://reg.mju.ac.th/registrar/class_info_2.asp?backto=home&amp;option=0&amp;courseid=8896167&amp;acadyear=2566&amp;semester=2&amp;avs207306847=64" TargetMode="External" /><Relationship Id="rId72" Type="http://schemas.openxmlformats.org/officeDocument/2006/relationships/hyperlink" Target="https://reg.mju.ac.th/registrar/class_info_2.asp?backto=home&amp;option=0&amp;courseid=8893958&amp;acadyear=2566&amp;semester=2&amp;avs207306847=85" TargetMode="External" /><Relationship Id="rId93" Type="http://schemas.openxmlformats.org/officeDocument/2006/relationships/hyperlink" Target="https://reg.mju.ac.th/registrar/class_info_2.asp?backto=home&amp;option=0&amp;courseid=8893702&amp;acadyear=2566&amp;semester=2&amp;avs207306847=117" TargetMode="External" /><Relationship Id="rId98" Type="http://schemas.openxmlformats.org/officeDocument/2006/relationships/hyperlink" Target="https://reg.mju.ac.th/registrar/class_info_2.asp?backto=home&amp;option=0&amp;courseid=8890892&amp;acadyear=2566&amp;semester=2&amp;avs207306847=122" TargetMode="External" /><Relationship Id="rId121" Type="http://schemas.openxmlformats.org/officeDocument/2006/relationships/hyperlink" Target="https://reg.mju.ac.th/registrar/class_info_2.asp?backto=home&amp;option=0&amp;courseid=8893918&amp;acadyear=2566&amp;semester=2&amp;avs207306847=182" TargetMode="External" /><Relationship Id="rId142" Type="http://schemas.openxmlformats.org/officeDocument/2006/relationships/hyperlink" Target="https://reg.mju.ac.th/registrar/class_info_2.asp?backto=home&amp;option=0&amp;courseid=8894440&amp;acadyear=2566&amp;semester=2&amp;avs421071358=339" TargetMode="External" /><Relationship Id="rId3" Type="http://schemas.openxmlformats.org/officeDocument/2006/relationships/hyperlink" Target="https://reg.mju.ac.th/registrar/class_info_2.asp?backto=home&amp;option=0&amp;courseid=8896185&amp;acadyear=2566&amp;semester=2&amp;avs207306847=5" TargetMode="External" /><Relationship Id="rId25" Type="http://schemas.openxmlformats.org/officeDocument/2006/relationships/hyperlink" Target="https://sites.google.com/view/pattamahannok" TargetMode="External" /><Relationship Id="rId46" Type="http://schemas.openxmlformats.org/officeDocument/2006/relationships/hyperlink" Target="https://reg.mju.ac.th/registrar/class_info_2.asp?backto=home&amp;option=0&amp;courseid=8896075&amp;acadyear=2566&amp;semester=2&amp;avs207306847=59" TargetMode="External" /><Relationship Id="rId67" Type="http://schemas.openxmlformats.org/officeDocument/2006/relationships/hyperlink" Target="https://reg.mju.ac.th/registrar/class_info_2.asp?backto=home&amp;option=0&amp;courseid=8893959&amp;acadyear=2566&amp;semester=2&amp;avs207306847=80" TargetMode="External" /><Relationship Id="rId116" Type="http://schemas.openxmlformats.org/officeDocument/2006/relationships/hyperlink" Target="https://reg.mju.ac.th/registrar/class_info_2.asp?backto=home&amp;option=0&amp;courseid=8893926&amp;acadyear=2566&amp;semester=2&amp;avs207306847=177" TargetMode="External" /><Relationship Id="rId137" Type="http://schemas.openxmlformats.org/officeDocument/2006/relationships/hyperlink" Target="https://reg.mju.ac.th/registrar/class_info_2.asp?backto=home&amp;option=0&amp;courseid=8890992&amp;acadyear=2566&amp;semester=2&amp;avs421071358=333" TargetMode="External" /><Relationship Id="rId158" Type="http://schemas.openxmlformats.org/officeDocument/2006/relationships/hyperlink" Target="https://reg.mju.ac.th/registrar/class_info_2.asp?backto=home&amp;option=0&amp;courseid=8894955&amp;acadyear=2566&amp;semester=2&amp;avs421084884=51" TargetMode="External" 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 /><Relationship Id="rId2" Type="http://schemas.openxmlformats.org/officeDocument/2006/relationships/vmlDrawing" Target="../drawings/vmlDrawing2.vml" /><Relationship Id="rId1" Type="http://schemas.openxmlformats.org/officeDocument/2006/relationships/printerSettings" Target="../printerSettings/printerSettings12.bin" 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https://reg.mju.ac.th/registrar/class_info_2.asp?backto=home&amp;option=0&amp;courseid=8897148&amp;acadyear=2566&amp;semester=1&amp;avs207287282=613" TargetMode="External" /><Relationship Id="rId18" Type="http://schemas.openxmlformats.org/officeDocument/2006/relationships/hyperlink" Target="https://reg.mju.ac.th/registrar/class_info_2.asp?backto=home&amp;option=0&amp;courseid=625876&amp;acadyear=2566&amp;semester=1&amp;avs207287282=701" TargetMode="External" /><Relationship Id="rId26" Type="http://schemas.openxmlformats.org/officeDocument/2006/relationships/hyperlink" Target="https://reg.mju.ac.th/registrar/class_info_2.asp?backto=home&amp;option=0&amp;courseid=12350&amp;acadyear=2566&amp;semester=1&amp;avs207287282=709" TargetMode="External" /><Relationship Id="rId39" Type="http://schemas.openxmlformats.org/officeDocument/2006/relationships/hyperlink" Target="https://reg.mju.ac.th/registrar/class_info_2.asp?backto=home&amp;option=0&amp;courseid=12423&amp;acadyear=2566&amp;semester=1&amp;avs207287282=722" TargetMode="External" /><Relationship Id="rId21" Type="http://schemas.openxmlformats.org/officeDocument/2006/relationships/hyperlink" Target="https://reg.mju.ac.th/registrar/class_info_2.asp?backto=home&amp;option=0&amp;courseid=12302&amp;acadyear=2566&amp;semester=1&amp;avs207287282=704" TargetMode="External" /><Relationship Id="rId34" Type="http://schemas.openxmlformats.org/officeDocument/2006/relationships/hyperlink" Target="https://reg.mju.ac.th/registrar/class_info_2.asp?backto=home&amp;option=0&amp;courseid=626357&amp;acadyear=2566&amp;semester=1&amp;avs207287282=715" TargetMode="External" /><Relationship Id="rId42" Type="http://schemas.openxmlformats.org/officeDocument/2006/relationships/hyperlink" Target="https://reg.mju.ac.th/registrar/class_info_2.asp?backto=home&amp;option=0&amp;courseid=8893888&amp;acadyear=2566&amp;semester=1&amp;avs207287282=725" TargetMode="External" /><Relationship Id="rId47" Type="http://schemas.openxmlformats.org/officeDocument/2006/relationships/hyperlink" Target="https://reg.mju.ac.th/registrar/class_info_2.asp?backto=home&amp;option=0&amp;courseid=8893889&amp;acadyear=2566&amp;semester=1&amp;avs207287282=730" TargetMode="External" /><Relationship Id="rId50" Type="http://schemas.openxmlformats.org/officeDocument/2006/relationships/hyperlink" Target="https://reg.mju.ac.th/registrar/class_info_2.asp?backto=home&amp;option=0&amp;courseid=8893897&amp;acadyear=2566&amp;semester=1&amp;avs207287282=733" TargetMode="External" /><Relationship Id="rId55" Type="http://schemas.openxmlformats.org/officeDocument/2006/relationships/hyperlink" Target="https://reg.mju.ac.th/registrar/class_info_2.asp?backto=home&amp;option=0&amp;courseid=626366&amp;acadyear=2566&amp;semester=1&amp;avs207287282=738" TargetMode="External" /><Relationship Id="rId63" Type="http://schemas.openxmlformats.org/officeDocument/2006/relationships/hyperlink" Target="https://reg.mju.ac.th/registrar/class_info_2.asp?backto=home&amp;option=0&amp;courseid=8896682&amp;acadyear=2566&amp;semester=1&amp;avs207292323=1" TargetMode="External" /><Relationship Id="rId68" Type="http://schemas.openxmlformats.org/officeDocument/2006/relationships/hyperlink" Target="https://reg.mju.ac.th/registrar/class_info_2.asp?backto=home&amp;option=0&amp;courseid=8897646&amp;acadyear=2566&amp;semester=1&amp;avs421071358=9" TargetMode="External" /><Relationship Id="rId76" Type="http://schemas.openxmlformats.org/officeDocument/2006/relationships/hyperlink" Target="https://reg.mju.ac.th/registrar/class_info_2.asp?backto=home&amp;option=0&amp;courseid=8897641&amp;acadyear=2566&amp;semester=1&amp;avs421071358=17" TargetMode="External" /><Relationship Id="rId84" Type="http://schemas.openxmlformats.org/officeDocument/2006/relationships/hyperlink" Target="https://reg.mju.ac.th/registrar/class_info_2.asp?backto=home&amp;option=0&amp;courseid=8888984&amp;acadyear=2566&amp;semester=1&amp;avs207287282=678" TargetMode="External" /><Relationship Id="rId7" Type="http://schemas.openxmlformats.org/officeDocument/2006/relationships/hyperlink" Target="https://reg.mju.ac.th/registrar/class_info_2.asp?backto=home&amp;option=0&amp;courseid=8896681&amp;acadyear=2566&amp;semester=1&amp;avs207287282=607" TargetMode="External" /><Relationship Id="rId71" Type="http://schemas.openxmlformats.org/officeDocument/2006/relationships/hyperlink" Target="https://reg.mju.ac.th/registrar/class_info_2.asp?backto=home&amp;option=0&amp;courseid=8897390&amp;acadyear=2566&amp;semester=1&amp;avs421071358=12" TargetMode="External" /><Relationship Id="rId2" Type="http://schemas.openxmlformats.org/officeDocument/2006/relationships/hyperlink" Target="https://reg.mju.ac.th/registrar/class_info_2.asp?backto=home&amp;option=0&amp;courseid=8888984&amp;acadyear=2566&amp;semester=1&amp;avs207287282=677" TargetMode="External" /><Relationship Id="rId16" Type="http://schemas.openxmlformats.org/officeDocument/2006/relationships/hyperlink" Target="https://reg.mju.ac.th/registrar/class_info_2.asp?backto=home&amp;option=0&amp;courseid=12200&amp;acadyear=2566&amp;semester=1&amp;avs207287282=699" TargetMode="External" /><Relationship Id="rId29" Type="http://schemas.openxmlformats.org/officeDocument/2006/relationships/hyperlink" Target="https://reg.mju.ac.th/registrar/class_info_2.asp?backto=home&amp;option=0&amp;courseid=8893891&amp;acadyear=2566&amp;semester=1&amp;avs207287282=712" TargetMode="External" /><Relationship Id="rId11" Type="http://schemas.openxmlformats.org/officeDocument/2006/relationships/hyperlink" Target="https://reg.mju.ac.th/registrar/class_info_2.asp?backto=home&amp;option=0&amp;courseid=8896686&amp;acadyear=2566&amp;semester=1&amp;avs207287282=611" TargetMode="External" /><Relationship Id="rId24" Type="http://schemas.openxmlformats.org/officeDocument/2006/relationships/hyperlink" Target="https://reg.mju.ac.th/registrar/class_info_2.asp?backto=home&amp;option=0&amp;courseid=8891956&amp;acadyear=2566&amp;semester=1&amp;avs207287282=707" TargetMode="External" /><Relationship Id="rId32" Type="http://schemas.openxmlformats.org/officeDocument/2006/relationships/hyperlink" Target="https://reg.mju.ac.th/registrar/class_info_2.asp?backto=home&amp;option=0&amp;courseid=12420&amp;acadyear=2566&amp;semester=1&amp;avs207287282=719" TargetMode="External" /><Relationship Id="rId37" Type="http://schemas.openxmlformats.org/officeDocument/2006/relationships/hyperlink" Target="https://reg.mju.ac.th/registrar/class_info_2.asp?backto=home&amp;option=0&amp;courseid=12415&amp;acadyear=2566&amp;semester=1&amp;avs207287282=718" TargetMode="External" /><Relationship Id="rId40" Type="http://schemas.openxmlformats.org/officeDocument/2006/relationships/hyperlink" Target="https://reg.mju.ac.th/registrar/class_info_2.asp?backto=home&amp;option=0&amp;courseid=12424&amp;acadyear=2566&amp;semester=1&amp;avs207287282=723" TargetMode="External" /><Relationship Id="rId45" Type="http://schemas.openxmlformats.org/officeDocument/2006/relationships/hyperlink" Target="https://reg.mju.ac.th/registrar/class_info_2.asp?backto=home&amp;option=0&amp;courseid=8890716&amp;acadyear=2566&amp;semester=1&amp;avs207287282=728" TargetMode="External" /><Relationship Id="rId53" Type="http://schemas.openxmlformats.org/officeDocument/2006/relationships/hyperlink" Target="https://reg.mju.ac.th/registrar/class_info_2.asp?backto=home&amp;option=0&amp;courseid=12466&amp;acadyear=2566&amp;semester=1&amp;avs207287282=736" TargetMode="External" /><Relationship Id="rId58" Type="http://schemas.openxmlformats.org/officeDocument/2006/relationships/hyperlink" Target="https://reg.mju.ac.th/registrar/class_info_2.asp?backto=home&amp;option=0&amp;courseid=12498&amp;acadyear=2566&amp;semester=1&amp;avs207287282=741" TargetMode="External" /><Relationship Id="rId66" Type="http://schemas.openxmlformats.org/officeDocument/2006/relationships/hyperlink" Target="https://reg.mju.ac.th/registrar/class_info_2.asp?backto=home&amp;option=0&amp;courseid=8897575&amp;acadyear=2566&amp;semester=1&amp;avs421071358=7" TargetMode="External" /><Relationship Id="rId74" Type="http://schemas.openxmlformats.org/officeDocument/2006/relationships/hyperlink" Target="https://reg.mju.ac.th/registrar/class_info_2.asp?backto=home&amp;option=0&amp;courseid=8897552&amp;acadyear=2566&amp;semester=1&amp;avs421071358=15" TargetMode="External" /><Relationship Id="rId79" Type="http://schemas.openxmlformats.org/officeDocument/2006/relationships/hyperlink" Target="https://reg.mju.ac.th/registrar/class_info_2.asp?backto=home&amp;option=0&amp;courseid=8893897&amp;acadyear=2566&amp;semester=1&amp;avs421071358=65" TargetMode="External" /><Relationship Id="rId5" Type="http://schemas.openxmlformats.org/officeDocument/2006/relationships/hyperlink" Target="https://reg.mju.ac.th/registrar/class_info_2.asp?backto=home&amp;option=0&amp;courseid=8896681&amp;acadyear=2566&amp;semester=1&amp;avs207287282=605" TargetMode="External" /><Relationship Id="rId61" Type="http://schemas.openxmlformats.org/officeDocument/2006/relationships/hyperlink" Target="https://reg.mju.ac.th/registrar/class_info_2.asp?backto=home&amp;option=0&amp;courseid=12499&amp;acadyear=2566&amp;semester=1&amp;avs207287282=744" TargetMode="External" /><Relationship Id="rId82" Type="http://schemas.openxmlformats.org/officeDocument/2006/relationships/hyperlink" Target="https://reg.mju.ac.th/registrar/class_info_2.asp?backto=home&amp;option=0&amp;courseid=8893188&amp;acadyear=2566&amp;semester=1&amp;avs421071358=68" TargetMode="External" /><Relationship Id="rId19" Type="http://schemas.openxmlformats.org/officeDocument/2006/relationships/hyperlink" Target="https://reg.mju.ac.th/registrar/class_info_2.asp?backto=home&amp;option=0&amp;courseid=12300&amp;acadyear=2566&amp;semester=1&amp;avs207287282=702" TargetMode="External" /><Relationship Id="rId4" Type="http://schemas.openxmlformats.org/officeDocument/2006/relationships/hyperlink" Target="https://reg.mju.ac.th/registrar/class_info_2.asp?backto=home&amp;option=0&amp;courseid=8896678&amp;acadyear=2566&amp;semester=1&amp;avs207287282=604" TargetMode="External" /><Relationship Id="rId9" Type="http://schemas.openxmlformats.org/officeDocument/2006/relationships/hyperlink" Target="https://reg.mju.ac.th/registrar/class_info_2.asp?backto=home&amp;option=0&amp;courseid=8896686&amp;acadyear=2566&amp;semester=1&amp;avs207287282=609" TargetMode="External" /><Relationship Id="rId14" Type="http://schemas.openxmlformats.org/officeDocument/2006/relationships/hyperlink" Target="https://reg.mju.ac.th/registrar/class_info_2.asp?backto=home&amp;option=0&amp;courseid=8896701&amp;acadyear=2566&amp;semester=1&amp;avs207287282=614" TargetMode="External" /><Relationship Id="rId22" Type="http://schemas.openxmlformats.org/officeDocument/2006/relationships/hyperlink" Target="https://reg.mju.ac.th/registrar/class_info_2.asp?backto=home&amp;option=0&amp;courseid=12303&amp;acadyear=2566&amp;semester=1&amp;avs207287282=705" TargetMode="External" /><Relationship Id="rId27" Type="http://schemas.openxmlformats.org/officeDocument/2006/relationships/hyperlink" Target="https://reg.mju.ac.th/registrar/class_info_2.asp?backto=home&amp;option=0&amp;courseid=626360&amp;acadyear=2566&amp;semester=1&amp;avs207287282=710" TargetMode="External" /><Relationship Id="rId30" Type="http://schemas.openxmlformats.org/officeDocument/2006/relationships/hyperlink" Target="https://reg.mju.ac.th/registrar/class_info_2.asp?backto=home&amp;option=0&amp;courseid=8893891&amp;acadyear=2566&amp;semester=1&amp;avs207287282=713" TargetMode="External" /><Relationship Id="rId35" Type="http://schemas.openxmlformats.org/officeDocument/2006/relationships/hyperlink" Target="https://reg.mju.ac.th/registrar/class_info_2.asp?backto=home&amp;option=0&amp;courseid=626357&amp;acadyear=2566&amp;semester=1&amp;avs207287282=716" TargetMode="External" /><Relationship Id="rId43" Type="http://schemas.openxmlformats.org/officeDocument/2006/relationships/hyperlink" Target="https://reg.mju.ac.th/registrar/class_info_2.asp?backto=home&amp;option=0&amp;courseid=8893888&amp;acadyear=2566&amp;semester=1&amp;avs207287282=726" TargetMode="External" /><Relationship Id="rId48" Type="http://schemas.openxmlformats.org/officeDocument/2006/relationships/hyperlink" Target="https://reg.mju.ac.th/registrar/class_info_2.asp?backto=home&amp;option=0&amp;courseid=8893889&amp;acadyear=2566&amp;semester=1&amp;avs207287282=731" TargetMode="External" /><Relationship Id="rId56" Type="http://schemas.openxmlformats.org/officeDocument/2006/relationships/hyperlink" Target="https://reg.mju.ac.th/registrar/class_info_2.asp?backto=home&amp;option=0&amp;courseid=12497&amp;acadyear=2566&amp;semester=1&amp;avs207287282=739" TargetMode="External" /><Relationship Id="rId64" Type="http://schemas.openxmlformats.org/officeDocument/2006/relationships/hyperlink" Target="https://reg.mju.ac.th/registrar/class_info_2.asp?backto=home&amp;option=0&amp;courseid=8897385&amp;acadyear=2566&amp;semester=1&amp;avs421071358=5" TargetMode="External" /><Relationship Id="rId69" Type="http://schemas.openxmlformats.org/officeDocument/2006/relationships/hyperlink" Target="https://reg.mju.ac.th/registrar/class_info_2.asp?backto=home&amp;option=0&amp;courseid=8897516&amp;acadyear=2566&amp;semester=1&amp;avs421071358=10" TargetMode="External" /><Relationship Id="rId77" Type="http://schemas.openxmlformats.org/officeDocument/2006/relationships/hyperlink" Target="https://reg.mju.ac.th/registrar/class_info_2.asp?backto=home&amp;option=0&amp;courseid=8897642&amp;acadyear=2566&amp;semester=1&amp;avs421071358=18" TargetMode="External" /><Relationship Id="rId8" Type="http://schemas.openxmlformats.org/officeDocument/2006/relationships/hyperlink" Target="https://reg.mju.ac.th/registrar/class_info_2.asp?backto=home&amp;option=0&amp;courseid=8896682&amp;acadyear=2566&amp;semester=1&amp;avs207287282=608" TargetMode="External" /><Relationship Id="rId51" Type="http://schemas.openxmlformats.org/officeDocument/2006/relationships/hyperlink" Target="https://reg.mju.ac.th/registrar/class_info_2.asp?backto=home&amp;option=0&amp;courseid=8893897&amp;acadyear=2566&amp;semester=1&amp;avs207287282=734" TargetMode="External" /><Relationship Id="rId72" Type="http://schemas.openxmlformats.org/officeDocument/2006/relationships/hyperlink" Target="https://reg.mju.ac.th/registrar/class_info_2.asp?backto=home&amp;option=0&amp;courseid=8897386&amp;acadyear=2566&amp;semester=1&amp;avs421071358=13" TargetMode="External" /><Relationship Id="rId80" Type="http://schemas.openxmlformats.org/officeDocument/2006/relationships/hyperlink" Target="https://reg.mju.ac.th/registrar/class_info_2.asp?backto=home&amp;option=0&amp;courseid=8895926&amp;acadyear=2566&amp;semester=1&amp;avs421071358=66" TargetMode="External" /><Relationship Id="rId85" Type="http://schemas.openxmlformats.org/officeDocument/2006/relationships/printerSettings" Target="../printerSettings/printerSettings13.bin" /><Relationship Id="rId3" Type="http://schemas.openxmlformats.org/officeDocument/2006/relationships/hyperlink" Target="https://reg.mju.ac.th/registrar/class_info_2.asp?backto=home&amp;option=0&amp;courseid=8896675&amp;acadyear=2566&amp;semester=1&amp;avs207287282=603" TargetMode="External" /><Relationship Id="rId12" Type="http://schemas.openxmlformats.org/officeDocument/2006/relationships/hyperlink" Target="https://reg.mju.ac.th/registrar/class_info_2.asp?backto=home&amp;option=0&amp;courseid=8896687&amp;acadyear=2566&amp;semester=1&amp;avs207287282=612" TargetMode="External" /><Relationship Id="rId17" Type="http://schemas.openxmlformats.org/officeDocument/2006/relationships/hyperlink" Target="https://reg.mju.ac.th/registrar/class_info_2.asp?backto=home&amp;option=0&amp;courseid=12200&amp;acadyear=2566&amp;semester=1&amp;avs207287282=700" TargetMode="External" /><Relationship Id="rId25" Type="http://schemas.openxmlformats.org/officeDocument/2006/relationships/hyperlink" Target="https://reg.mju.ac.th/registrar/class_info_2.asp?backto=home&amp;option=0&amp;courseid=8891956&amp;acadyear=2566&amp;semester=1&amp;avs207287282=708" TargetMode="External" /><Relationship Id="rId33" Type="http://schemas.openxmlformats.org/officeDocument/2006/relationships/hyperlink" Target="https://reg.mju.ac.th/registrar/class_info_2.asp?backto=home&amp;option=0&amp;courseid=12420&amp;acadyear=2566&amp;semester=1&amp;avs207287282=720" TargetMode="External" /><Relationship Id="rId38" Type="http://schemas.openxmlformats.org/officeDocument/2006/relationships/hyperlink" Target="https://reg.mju.ac.th/registrar/class_info_2.asp?backto=home&amp;option=0&amp;courseid=12421&amp;acadyear=2566&amp;semester=1&amp;avs207287282=721" TargetMode="External" /><Relationship Id="rId46" Type="http://schemas.openxmlformats.org/officeDocument/2006/relationships/hyperlink" Target="https://reg.mju.ac.th/registrar/class_info_2.asp?backto=home&amp;option=0&amp;courseid=12444&amp;acadyear=2566&amp;semester=1&amp;avs207287282=729" TargetMode="External" /><Relationship Id="rId59" Type="http://schemas.openxmlformats.org/officeDocument/2006/relationships/hyperlink" Target="https://reg.mju.ac.th/registrar/class_info_2.asp?backto=home&amp;option=0&amp;courseid=12498&amp;acadyear=2566&amp;semester=1&amp;avs207287282=742" TargetMode="External" /><Relationship Id="rId67" Type="http://schemas.openxmlformats.org/officeDocument/2006/relationships/hyperlink" Target="https://reg.mju.ac.th/registrar/class_info_2.asp?backto=home&amp;option=0&amp;courseid=8897553&amp;acadyear=2566&amp;semester=1&amp;avs421071358=8" TargetMode="External" /><Relationship Id="rId20" Type="http://schemas.openxmlformats.org/officeDocument/2006/relationships/hyperlink" Target="https://reg.mju.ac.th/registrar/class_info_2.asp?backto=home&amp;option=0&amp;courseid=12301&amp;acadyear=2566&amp;semester=1&amp;avs207287282=703" TargetMode="External" /><Relationship Id="rId41" Type="http://schemas.openxmlformats.org/officeDocument/2006/relationships/hyperlink" Target="https://reg.mju.ac.th/registrar/class_info_2.asp?backto=home&amp;option=0&amp;courseid=8893894&amp;acadyear=2566&amp;semester=1&amp;avs207287282=724" TargetMode="External" /><Relationship Id="rId54" Type="http://schemas.openxmlformats.org/officeDocument/2006/relationships/hyperlink" Target="https://reg.mju.ac.th/registrar/class_info_2.asp?backto=home&amp;option=0&amp;courseid=626364&amp;acadyear=2566&amp;semester=1&amp;avs207287282=737" TargetMode="External" /><Relationship Id="rId62" Type="http://schemas.openxmlformats.org/officeDocument/2006/relationships/hyperlink" Target="https://reg.mju.ac.th/registrar/class_info_2.asp?backto=home&amp;option=0&amp;courseid=12499&amp;acadyear=2566&amp;semester=1&amp;avs207287282=745" TargetMode="External" /><Relationship Id="rId70" Type="http://schemas.openxmlformats.org/officeDocument/2006/relationships/hyperlink" Target="https://reg.mju.ac.th/registrar/class_info_2.asp?backto=home&amp;option=0&amp;courseid=8897517&amp;acadyear=2566&amp;semester=1&amp;avs421071358=11" TargetMode="External" /><Relationship Id="rId75" Type="http://schemas.openxmlformats.org/officeDocument/2006/relationships/hyperlink" Target="https://reg.mju.ac.th/registrar/class_info_2.asp?backto=home&amp;option=0&amp;courseid=8897387&amp;acadyear=2566&amp;semester=1&amp;avs421071358=16" TargetMode="External" /><Relationship Id="rId83" Type="http://schemas.openxmlformats.org/officeDocument/2006/relationships/hyperlink" Target="https://reg.mju.ac.th/registrar/class_info_2.asp?backto=home&amp;option=0&amp;courseid=8893189&amp;acadyear=2566&amp;semester=1&amp;avs421071358=69" TargetMode="External" /><Relationship Id="rId1" Type="http://schemas.openxmlformats.org/officeDocument/2006/relationships/hyperlink" Target="https://reg.mju.ac.th/registrar/class_info_2.asp?backto=home&amp;option=0&amp;courseid=8888983&amp;acadyear=2566&amp;semester=1&amp;avs207287282=676" TargetMode="External" /><Relationship Id="rId6" Type="http://schemas.openxmlformats.org/officeDocument/2006/relationships/hyperlink" Target="https://reg.mju.ac.th/registrar/class_info_2.asp?backto=home&amp;option=0&amp;courseid=8896681&amp;acadyear=2566&amp;semester=1&amp;avs207287282=606" TargetMode="External" /><Relationship Id="rId15" Type="http://schemas.openxmlformats.org/officeDocument/2006/relationships/hyperlink" Target="https://reg.mju.ac.th/registrar/class_info_2.asp?backto=home&amp;option=0&amp;courseid=8891326&amp;acadyear=2566&amp;semester=1&amp;avs207287282=698" TargetMode="External" /><Relationship Id="rId23" Type="http://schemas.openxmlformats.org/officeDocument/2006/relationships/hyperlink" Target="https://reg.mju.ac.th/registrar/class_info_2.asp?backto=home&amp;option=0&amp;courseid=8889120&amp;acadyear=2566&amp;semester=1&amp;avs207287282=706" TargetMode="External" /><Relationship Id="rId28" Type="http://schemas.openxmlformats.org/officeDocument/2006/relationships/hyperlink" Target="https://reg.mju.ac.th/registrar/class_info_2.asp?backto=home&amp;option=0&amp;courseid=626360&amp;acadyear=2566&amp;semester=1&amp;avs207287282=711" TargetMode="External" /><Relationship Id="rId36" Type="http://schemas.openxmlformats.org/officeDocument/2006/relationships/hyperlink" Target="https://reg.mju.ac.th/registrar/class_info_2.asp?backto=home&amp;option=0&amp;courseid=12413&amp;acadyear=2566&amp;semester=1&amp;avs207287282=717" TargetMode="External" /><Relationship Id="rId49" Type="http://schemas.openxmlformats.org/officeDocument/2006/relationships/hyperlink" Target="https://reg.mju.ac.th/registrar/class_info_2.asp?backto=home&amp;option=0&amp;courseid=12454&amp;acadyear=2566&amp;semester=1&amp;avs207287282=732" TargetMode="External" /><Relationship Id="rId57" Type="http://schemas.openxmlformats.org/officeDocument/2006/relationships/hyperlink" Target="https://reg.mju.ac.th/registrar/class_info_2.asp?backto=home&amp;option=0&amp;courseid=12498&amp;acadyear=2566&amp;semester=1&amp;avs207287282=740" TargetMode="External" /><Relationship Id="rId10" Type="http://schemas.openxmlformats.org/officeDocument/2006/relationships/hyperlink" Target="https://reg.mju.ac.th/registrar/class_info_2.asp?backto=home&amp;option=0&amp;courseid=8896686&amp;acadyear=2566&amp;semester=1&amp;avs207287282=610" TargetMode="External" /><Relationship Id="rId31" Type="http://schemas.openxmlformats.org/officeDocument/2006/relationships/hyperlink" Target="https://reg.mju.ac.th/registrar/class_info_2.asp?backto=home&amp;option=0&amp;courseid=626357&amp;acadyear=2566&amp;semester=1&amp;avs207287282=714" TargetMode="External" /><Relationship Id="rId44" Type="http://schemas.openxmlformats.org/officeDocument/2006/relationships/hyperlink" Target="https://reg.mju.ac.th/registrar/class_info_2.asp?backto=home&amp;option=0&amp;courseid=8893888&amp;acadyear=2566&amp;semester=1&amp;avs207287282=727" TargetMode="External" /><Relationship Id="rId52" Type="http://schemas.openxmlformats.org/officeDocument/2006/relationships/hyperlink" Target="https://reg.mju.ac.th/registrar/class_info_2.asp?backto=home&amp;option=0&amp;courseid=8893897&amp;acadyear=2566&amp;semester=1&amp;avs207287282=735" TargetMode="External" /><Relationship Id="rId60" Type="http://schemas.openxmlformats.org/officeDocument/2006/relationships/hyperlink" Target="https://reg.mju.ac.th/registrar/class_info_2.asp?backto=home&amp;option=0&amp;courseid=12499&amp;acadyear=2566&amp;semester=1&amp;avs207287282=743" TargetMode="External" /><Relationship Id="rId65" Type="http://schemas.openxmlformats.org/officeDocument/2006/relationships/hyperlink" Target="https://reg.mju.ac.th/registrar/class_info_2.asp?backto=home&amp;option=0&amp;courseid=8897389&amp;acadyear=2566&amp;semester=1&amp;avs421071358=6" TargetMode="External" /><Relationship Id="rId73" Type="http://schemas.openxmlformats.org/officeDocument/2006/relationships/hyperlink" Target="https://reg.mju.ac.th/registrar/class_info_2.asp?backto=home&amp;option=0&amp;courseid=8897574&amp;acadyear=2566&amp;semester=1&amp;avs421071358=14" TargetMode="External" /><Relationship Id="rId78" Type="http://schemas.openxmlformats.org/officeDocument/2006/relationships/hyperlink" Target="https://reg.mju.ac.th/registrar/class_info_2.asp?backto=home&amp;option=0&amp;courseid=8891956&amp;acadyear=2566&amp;semester=1&amp;avs421071358=64" TargetMode="External" /><Relationship Id="rId81" Type="http://schemas.openxmlformats.org/officeDocument/2006/relationships/hyperlink" Target="https://reg.mju.ac.th/registrar/class_info_2.asp?backto=home&amp;option=0&amp;courseid=8895933&amp;acadyear=2566&amp;semester=1&amp;avs421071358=67" TargetMode="External" /></Relationships>
</file>

<file path=xl/worksheets/_rels/sheet15.xml.rels><?xml version="1.0" encoding="UTF-8" standalone="yes"?>
<Relationships xmlns="http://schemas.openxmlformats.org/package/2006/relationships"><Relationship Id="rId13" Type="http://schemas.openxmlformats.org/officeDocument/2006/relationships/hyperlink" Target="https://reg.mju.ac.th/registrar/class_info_2.asp?backto=home&amp;option=0&amp;courseid=8890584&amp;acadyear=2566&amp;semester=2&amp;avs207306847=92" TargetMode="External" /><Relationship Id="rId18" Type="http://schemas.openxmlformats.org/officeDocument/2006/relationships/hyperlink" Target="https://reg.mju.ac.th/registrar/class_info_2.asp?backto=home&amp;option=0&amp;courseid=8888984&amp;acadyear=2566&amp;semester=2&amp;avs207306847=109" TargetMode="External" /><Relationship Id="rId26" Type="http://schemas.openxmlformats.org/officeDocument/2006/relationships/hyperlink" Target="https://reg.mju.ac.th/registrar/class_info_2.asp?backto=home&amp;option=0&amp;courseid=8893887&amp;acadyear=2566&amp;semester=2&amp;avs207306847=135" TargetMode="External" /><Relationship Id="rId39" Type="http://schemas.openxmlformats.org/officeDocument/2006/relationships/hyperlink" Target="https://reg.mju.ac.th/registrar/class_info_2.asp?backto=home&amp;option=0&amp;courseid=12423&amp;acadyear=2566&amp;semester=2&amp;avs207306847=148" TargetMode="External" /><Relationship Id="rId21" Type="http://schemas.openxmlformats.org/officeDocument/2006/relationships/hyperlink" Target="https://reg.mju.ac.th/registrar/class_info_2.asp?backto=home&amp;option=0&amp;courseid=12300&amp;acadyear=2566&amp;semester=2&amp;avs207306847=130" TargetMode="External" /><Relationship Id="rId34" Type="http://schemas.openxmlformats.org/officeDocument/2006/relationships/hyperlink" Target="https://reg.mju.ac.th/registrar/class_info_2.asp?backto=home&amp;option=0&amp;courseid=12413&amp;acadyear=2566&amp;semester=2&amp;avs207306847=143" TargetMode="External" /><Relationship Id="rId42" Type="http://schemas.openxmlformats.org/officeDocument/2006/relationships/hyperlink" Target="https://reg.mju.ac.th/registrar/class_info_2.asp?backto=home&amp;option=0&amp;courseid=8893888&amp;acadyear=2566&amp;semester=2&amp;avs207306847=151" TargetMode="External" /><Relationship Id="rId47" Type="http://schemas.openxmlformats.org/officeDocument/2006/relationships/hyperlink" Target="https://reg.mju.ac.th/registrar/class_info_2.asp?backto=home&amp;option=0&amp;courseid=12454&amp;acadyear=2566&amp;semester=2&amp;avs207306847=156" TargetMode="External" /><Relationship Id="rId50" Type="http://schemas.openxmlformats.org/officeDocument/2006/relationships/hyperlink" Target="https://reg.mju.ac.th/registrar/class_info_2.asp?backto=home&amp;option=0&amp;courseid=12466&amp;acadyear=2566&amp;semester=2&amp;avs207306847=159" TargetMode="External" /><Relationship Id="rId55" Type="http://schemas.openxmlformats.org/officeDocument/2006/relationships/hyperlink" Target="https://reg.mju.ac.th/registrar/class_info_2.asp?backto=home&amp;option=0&amp;courseid=626367&amp;acadyear=2566&amp;semester=2&amp;avs207306847=164" TargetMode="External" /><Relationship Id="rId63" Type="http://schemas.openxmlformats.org/officeDocument/2006/relationships/hyperlink" Target="https://reg.mju.ac.th/registrar/class_info_2.asp?backto=home&amp;option=0&amp;courseid=8897517&amp;acadyear=2566&amp;semester=2&amp;avs421071358=299" TargetMode="External" /><Relationship Id="rId68" Type="http://schemas.openxmlformats.org/officeDocument/2006/relationships/hyperlink" Target="https://reg.mju.ac.th/registrar/class_info_2.asp?backto=home&amp;option=0&amp;courseid=8897552&amp;acadyear=2566&amp;semester=2&amp;avs421071358=304" TargetMode="External" /><Relationship Id="rId76" Type="http://schemas.openxmlformats.org/officeDocument/2006/relationships/printerSettings" Target="../printerSettings/printerSettings14.bin" /><Relationship Id="rId7" Type="http://schemas.openxmlformats.org/officeDocument/2006/relationships/hyperlink" Target="https://reg.mju.ac.th/registrar/class_info_2.asp?backto=home&amp;option=0&amp;courseid=8896697&amp;acadyear=2566&amp;semester=2&amp;avs207306847=19" TargetMode="External" /><Relationship Id="rId71" Type="http://schemas.openxmlformats.org/officeDocument/2006/relationships/hyperlink" Target="https://reg.mju.ac.th/registrar/class_info_2.asp?backto=home&amp;option=0&amp;courseid=8897641&amp;acadyear=2566&amp;semester=2&amp;avs421071358=307" TargetMode="External" /><Relationship Id="rId2" Type="http://schemas.openxmlformats.org/officeDocument/2006/relationships/hyperlink" Target="https://reg.mju.ac.th/registrar/class_info_2.asp?backto=home&amp;option=0&amp;courseid=8896686&amp;acadyear=2566&amp;semester=2&amp;avs207306847=14" TargetMode="External" /><Relationship Id="rId16" Type="http://schemas.openxmlformats.org/officeDocument/2006/relationships/hyperlink" Target="https://reg.mju.ac.th/registrar/class_info_2.asp?backto=home&amp;option=0&amp;courseid=8888983&amp;acadyear=2566&amp;semester=2&amp;avs207306847=104" TargetMode="External" /><Relationship Id="rId29" Type="http://schemas.openxmlformats.org/officeDocument/2006/relationships/hyperlink" Target="https://reg.mju.ac.th/registrar/class_info_2.asp?backto=home&amp;option=0&amp;courseid=626358&amp;acadyear=2566&amp;semester=2&amp;avs207306847=138" TargetMode="External" /><Relationship Id="rId11" Type="http://schemas.openxmlformats.org/officeDocument/2006/relationships/hyperlink" Target="https://reg.mju.ac.th/registrar/class_info_2.asp?backto=home&amp;option=0&amp;courseid=8890584&amp;acadyear=2566&amp;semester=2&amp;avs207306847=90" TargetMode="External" /><Relationship Id="rId24" Type="http://schemas.openxmlformats.org/officeDocument/2006/relationships/hyperlink" Target="https://reg.mju.ac.th/registrar/class_info_2.asp?backto=home&amp;option=0&amp;courseid=626360&amp;acadyear=2566&amp;semester=2&amp;avs207306847=133" TargetMode="External" /><Relationship Id="rId32" Type="http://schemas.openxmlformats.org/officeDocument/2006/relationships/hyperlink" Target="https://reg.mju.ac.th/registrar/class_info_2.asp?backto=home&amp;option=0&amp;courseid=8893892&amp;acadyear=2566&amp;semester=2&amp;avs207306847=141" TargetMode="External" /><Relationship Id="rId37" Type="http://schemas.openxmlformats.org/officeDocument/2006/relationships/hyperlink" Target="https://reg.mju.ac.th/registrar/class_info_2.asp?backto=home&amp;option=0&amp;courseid=12417&amp;acadyear=2566&amp;semester=2&amp;avs207306847=146" TargetMode="External" /><Relationship Id="rId40" Type="http://schemas.openxmlformats.org/officeDocument/2006/relationships/hyperlink" Target="https://reg.mju.ac.th/registrar/class_info_2.asp?backto=home&amp;option=0&amp;courseid=12423&amp;acadyear=2566&amp;semester=2&amp;avs207306847=149" TargetMode="External" /><Relationship Id="rId45" Type="http://schemas.openxmlformats.org/officeDocument/2006/relationships/hyperlink" Target="https://reg.mju.ac.th/registrar/class_info_2.asp?backto=home&amp;option=0&amp;courseid=8893889&amp;acadyear=2566&amp;semester=2&amp;avs207306847=154" TargetMode="External" /><Relationship Id="rId53" Type="http://schemas.openxmlformats.org/officeDocument/2006/relationships/hyperlink" Target="https://reg.mju.ac.th/registrar/class_info_2.asp?backto=home&amp;option=0&amp;courseid=626365&amp;acadyear=2566&amp;semester=2&amp;avs207306847=162" TargetMode="External" /><Relationship Id="rId58" Type="http://schemas.openxmlformats.org/officeDocument/2006/relationships/hyperlink" Target="https://reg.mju.ac.th/registrar/class_info_2.asp?backto=home&amp;option=0&amp;courseid=8897575&amp;acadyear=2566&amp;semester=2&amp;avs421071358=294" TargetMode="External" /><Relationship Id="rId66" Type="http://schemas.openxmlformats.org/officeDocument/2006/relationships/hyperlink" Target="https://reg.mju.ac.th/registrar/class_info_2.asp?backto=home&amp;option=0&amp;courseid=8897386&amp;acadyear=2566&amp;semester=2&amp;avs421071358=302" TargetMode="External" /><Relationship Id="rId74" Type="http://schemas.openxmlformats.org/officeDocument/2006/relationships/hyperlink" Target="https://reg.mju.ac.th/registrar/class_info_2.asp?backto=home&amp;option=0&amp;courseid=8893188&amp;acadyear=2566&amp;semester=2&amp;avs421071358=353" TargetMode="External" /><Relationship Id="rId5" Type="http://schemas.openxmlformats.org/officeDocument/2006/relationships/hyperlink" Target="https://reg.mju.ac.th/registrar/class_info_2.asp?backto=home&amp;option=0&amp;courseid=8896687&amp;acadyear=2566&amp;semester=2&amp;avs207306847=17" TargetMode="External" /><Relationship Id="rId15" Type="http://schemas.openxmlformats.org/officeDocument/2006/relationships/hyperlink" Target="https://reg.mju.ac.th/registrar/class_info_2.asp?backto=home&amp;option=0&amp;courseid=8888983&amp;acadyear=2566&amp;semester=2&amp;avs207306847=103" TargetMode="External" /><Relationship Id="rId23" Type="http://schemas.openxmlformats.org/officeDocument/2006/relationships/hyperlink" Target="https://reg.mju.ac.th/registrar/class_info_2.asp?backto=home&amp;option=0&amp;courseid=625961&amp;acadyear=2566&amp;semester=2&amp;avs207306847=132" TargetMode="External" /><Relationship Id="rId28" Type="http://schemas.openxmlformats.org/officeDocument/2006/relationships/hyperlink" Target="https://reg.mju.ac.th/registrar/class_info_2.asp?backto=home&amp;option=0&amp;courseid=12360&amp;acadyear=2566&amp;semester=2&amp;avs207306847=137" TargetMode="External" /><Relationship Id="rId36" Type="http://schemas.openxmlformats.org/officeDocument/2006/relationships/hyperlink" Target="https://reg.mju.ac.th/registrar/class_info_2.asp?backto=home&amp;option=0&amp;courseid=12416&amp;acadyear=2566&amp;semester=2&amp;avs207306847=145" TargetMode="External" /><Relationship Id="rId49" Type="http://schemas.openxmlformats.org/officeDocument/2006/relationships/hyperlink" Target="https://reg.mju.ac.th/registrar/class_info_2.asp?backto=home&amp;option=0&amp;courseid=12465&amp;acadyear=2566&amp;semester=2&amp;avs207306847=158" TargetMode="External" /><Relationship Id="rId57" Type="http://schemas.openxmlformats.org/officeDocument/2006/relationships/hyperlink" Target="https://reg.mju.ac.th/registrar/class_info_2.asp?backto=home&amp;option=0&amp;courseid=8897388&amp;acadyear=2566&amp;semester=2&amp;avs421071358=293" TargetMode="External" /><Relationship Id="rId61" Type="http://schemas.openxmlformats.org/officeDocument/2006/relationships/hyperlink" Target="https://reg.mju.ac.th/registrar/class_info_2.asp?backto=home&amp;option=0&amp;courseid=8897645&amp;acadyear=2566&amp;semester=2&amp;avs421071358=297" TargetMode="External" /><Relationship Id="rId10" Type="http://schemas.openxmlformats.org/officeDocument/2006/relationships/hyperlink" Target="https://reg.mju.ac.th/registrar/class_info_2.asp?backto=home&amp;option=0&amp;courseid=8896702&amp;acadyear=2566&amp;semester=2&amp;avs207306847=22" TargetMode="External" /><Relationship Id="rId19" Type="http://schemas.openxmlformats.org/officeDocument/2006/relationships/hyperlink" Target="https://reg.mju.ac.th/registrar/class_info_2.asp?backto=home&amp;option=0&amp;courseid=8888984&amp;acadyear=2566&amp;semester=2&amp;avs207306847=110" TargetMode="External" /><Relationship Id="rId31" Type="http://schemas.openxmlformats.org/officeDocument/2006/relationships/hyperlink" Target="https://reg.mju.ac.th/registrar/class_info_2.asp?backto=home&amp;option=0&amp;courseid=626358&amp;acadyear=2566&amp;semester=2&amp;avs207306847=140" TargetMode="External" /><Relationship Id="rId44" Type="http://schemas.openxmlformats.org/officeDocument/2006/relationships/hyperlink" Target="https://reg.mju.ac.th/registrar/class_info_2.asp?backto=home&amp;option=0&amp;courseid=8893889&amp;acadyear=2566&amp;semester=2&amp;avs207306847=153" TargetMode="External" /><Relationship Id="rId52" Type="http://schemas.openxmlformats.org/officeDocument/2006/relationships/hyperlink" Target="https://reg.mju.ac.th/registrar/class_info_2.asp?backto=home&amp;option=0&amp;courseid=626363&amp;acadyear=2566&amp;semester=2&amp;avs207306847=161" TargetMode="External" /><Relationship Id="rId60" Type="http://schemas.openxmlformats.org/officeDocument/2006/relationships/hyperlink" Target="https://reg.mju.ac.th/registrar/class_info_2.asp?backto=home&amp;option=0&amp;courseid=8897644&amp;acadyear=2566&amp;semester=2&amp;avs421071358=296" TargetMode="External" /><Relationship Id="rId65" Type="http://schemas.openxmlformats.org/officeDocument/2006/relationships/hyperlink" Target="https://reg.mju.ac.th/registrar/class_info_2.asp?backto=home&amp;option=0&amp;courseid=8897576&amp;acadyear=2566&amp;semester=2&amp;avs421071358=301" TargetMode="External" /><Relationship Id="rId73" Type="http://schemas.openxmlformats.org/officeDocument/2006/relationships/hyperlink" Target="https://reg.mju.ac.th/registrar/class_info_2.asp?backto=home&amp;option=0&amp;courseid=8895926&amp;acadyear=2566&amp;semester=2&amp;avs421071358=352" TargetMode="External" /><Relationship Id="rId4" Type="http://schemas.openxmlformats.org/officeDocument/2006/relationships/hyperlink" Target="https://reg.mju.ac.th/registrar/class_info_2.asp?backto=home&amp;option=0&amp;courseid=8896687&amp;acadyear=2566&amp;semester=2&amp;avs207306847=16" TargetMode="External" /><Relationship Id="rId9" Type="http://schemas.openxmlformats.org/officeDocument/2006/relationships/hyperlink" Target="https://reg.mju.ac.th/registrar/class_info_2.asp?backto=home&amp;option=0&amp;courseid=8896701&amp;acadyear=2566&amp;semester=2&amp;avs207306847=21" TargetMode="External" /><Relationship Id="rId14" Type="http://schemas.openxmlformats.org/officeDocument/2006/relationships/hyperlink" Target="https://reg.mju.ac.th/registrar/class_info_2.asp?backto=home&amp;option=0&amp;courseid=8888983&amp;acadyear=2566&amp;semester=2&amp;avs207306847=102" TargetMode="External" /><Relationship Id="rId22" Type="http://schemas.openxmlformats.org/officeDocument/2006/relationships/hyperlink" Target="https://reg.mju.ac.th/registrar/class_info_2.asp?backto=home&amp;option=0&amp;courseid=12303&amp;acadyear=2566&amp;semester=2&amp;avs207306847=131" TargetMode="External" /><Relationship Id="rId27" Type="http://schemas.openxmlformats.org/officeDocument/2006/relationships/hyperlink" Target="https://reg.mju.ac.th/registrar/class_info_2.asp?backto=home&amp;option=0&amp;courseid=8893887&amp;acadyear=2566&amp;semester=2&amp;avs207306847=136" TargetMode="External" /><Relationship Id="rId30" Type="http://schemas.openxmlformats.org/officeDocument/2006/relationships/hyperlink" Target="https://reg.mju.ac.th/registrar/class_info_2.asp?backto=home&amp;option=0&amp;courseid=626358&amp;acadyear=2566&amp;semester=2&amp;avs207306847=139" TargetMode="External" /><Relationship Id="rId35" Type="http://schemas.openxmlformats.org/officeDocument/2006/relationships/hyperlink" Target="https://reg.mju.ac.th/registrar/class_info_2.asp?backto=home&amp;option=0&amp;courseid=12415&amp;acadyear=2566&amp;semester=2&amp;avs207306847=144" TargetMode="External" /><Relationship Id="rId43" Type="http://schemas.openxmlformats.org/officeDocument/2006/relationships/hyperlink" Target="https://reg.mju.ac.th/registrar/class_info_2.asp?backto=home&amp;option=0&amp;courseid=8893888&amp;acadyear=2566&amp;semester=2&amp;avs207306847=152" TargetMode="External" /><Relationship Id="rId48" Type="http://schemas.openxmlformats.org/officeDocument/2006/relationships/hyperlink" Target="https://reg.mju.ac.th/registrar/class_info_2.asp?backto=home&amp;option=0&amp;courseid=8893897&amp;acadyear=2566&amp;semester=2&amp;avs207306847=157" TargetMode="External" /><Relationship Id="rId56" Type="http://schemas.openxmlformats.org/officeDocument/2006/relationships/hyperlink" Target="https://reg.mju.ac.th/registrar/class_info_2.asp?backto=home&amp;option=0&amp;courseid=12499&amp;acadyear=2566&amp;semester=2&amp;avs207306847=165" TargetMode="External" /><Relationship Id="rId64" Type="http://schemas.openxmlformats.org/officeDocument/2006/relationships/hyperlink" Target="https://reg.mju.ac.th/registrar/class_info_2.asp?backto=home&amp;option=0&amp;courseid=8897648&amp;acadyear=2566&amp;semester=2&amp;avs421071358=300" TargetMode="External" /><Relationship Id="rId69" Type="http://schemas.openxmlformats.org/officeDocument/2006/relationships/hyperlink" Target="https://reg.mju.ac.th/registrar/class_info_2.asp?backto=home&amp;option=0&amp;courseid=8897640&amp;acadyear=2566&amp;semester=2&amp;avs421071358=305" TargetMode="External" /><Relationship Id="rId8" Type="http://schemas.openxmlformats.org/officeDocument/2006/relationships/hyperlink" Target="https://reg.mju.ac.th/registrar/class_info_2.asp?backto=home&amp;option=0&amp;courseid=8896700&amp;acadyear=2566&amp;semester=2&amp;avs207306847=20" TargetMode="External" /><Relationship Id="rId51" Type="http://schemas.openxmlformats.org/officeDocument/2006/relationships/hyperlink" Target="https://reg.mju.ac.th/registrar/class_info_2.asp?backto=home&amp;option=0&amp;courseid=12467&amp;acadyear=2566&amp;semester=2&amp;avs207306847=160" TargetMode="External" /><Relationship Id="rId72" Type="http://schemas.openxmlformats.org/officeDocument/2006/relationships/hyperlink" Target="https://reg.mju.ac.th/registrar/class_info_2.asp?backto=home&amp;option=0&amp;courseid=8897643&amp;acadyear=2566&amp;semester=2&amp;avs421071358=308" TargetMode="External" /><Relationship Id="rId3" Type="http://schemas.openxmlformats.org/officeDocument/2006/relationships/hyperlink" Target="https://reg.mju.ac.th/registrar/class_info_2.asp?backto=home&amp;option=0&amp;courseid=8896687&amp;acadyear=2566&amp;semester=2&amp;avs207306847=15" TargetMode="External" /><Relationship Id="rId12" Type="http://schemas.openxmlformats.org/officeDocument/2006/relationships/hyperlink" Target="https://reg.mju.ac.th/registrar/class_info_2.asp?backto=home&amp;option=0&amp;courseid=8890584&amp;acadyear=2566&amp;semester=2&amp;avs207306847=91" TargetMode="External" /><Relationship Id="rId17" Type="http://schemas.openxmlformats.org/officeDocument/2006/relationships/hyperlink" Target="https://reg.mju.ac.th/registrar/class_info_2.asp?backto=home&amp;option=0&amp;courseid=8888983&amp;acadyear=2566&amp;semester=2&amp;avs207306847=105" TargetMode="External" /><Relationship Id="rId25" Type="http://schemas.openxmlformats.org/officeDocument/2006/relationships/hyperlink" Target="https://reg.mju.ac.th/registrar/class_info_2.asp?backto=home&amp;option=0&amp;courseid=626360&amp;acadyear=2566&amp;semester=2&amp;avs207306847=134" TargetMode="External" /><Relationship Id="rId33" Type="http://schemas.openxmlformats.org/officeDocument/2006/relationships/hyperlink" Target="https://reg.mju.ac.th/registrar/class_info_2.asp?backto=home&amp;option=0&amp;courseid=12411&amp;acadyear=2566&amp;semester=2&amp;avs207306847=142" TargetMode="External" /><Relationship Id="rId38" Type="http://schemas.openxmlformats.org/officeDocument/2006/relationships/hyperlink" Target="https://reg.mju.ac.th/registrar/class_info_2.asp?backto=home&amp;option=0&amp;courseid=8895131&amp;acadyear=2566&amp;semester=2&amp;avs207306847=147" TargetMode="External" /><Relationship Id="rId46" Type="http://schemas.openxmlformats.org/officeDocument/2006/relationships/hyperlink" Target="https://reg.mju.ac.th/registrar/class_info_2.asp?backto=home&amp;option=0&amp;courseid=626362&amp;acadyear=2566&amp;semester=2&amp;avs207306847=155" TargetMode="External" /><Relationship Id="rId59" Type="http://schemas.openxmlformats.org/officeDocument/2006/relationships/hyperlink" Target="https://reg.mju.ac.th/registrar/class_info_2.asp?backto=home&amp;option=0&amp;courseid=8897553&amp;acadyear=2566&amp;semester=2&amp;avs421071358=295" TargetMode="External" /><Relationship Id="rId67" Type="http://schemas.openxmlformats.org/officeDocument/2006/relationships/hyperlink" Target="https://reg.mju.ac.th/registrar/class_info_2.asp?backto=home&amp;option=0&amp;courseid=8897574&amp;acadyear=2566&amp;semester=2&amp;avs421071358=303" TargetMode="External" /><Relationship Id="rId20" Type="http://schemas.openxmlformats.org/officeDocument/2006/relationships/hyperlink" Target="https://reg.mju.ac.th/registrar/class_info_2.asp?backto=home&amp;option=0&amp;courseid=626356&amp;acadyear=2566&amp;semester=2&amp;avs207306847=129" TargetMode="External" /><Relationship Id="rId41" Type="http://schemas.openxmlformats.org/officeDocument/2006/relationships/hyperlink" Target="https://reg.mju.ac.th/registrar/class_info_2.asp?backto=home&amp;option=0&amp;courseid=8893893&amp;acadyear=2566&amp;semester=2&amp;avs207306847=150" TargetMode="External" /><Relationship Id="rId54" Type="http://schemas.openxmlformats.org/officeDocument/2006/relationships/hyperlink" Target="https://reg.mju.ac.th/registrar/class_info_2.asp?backto=home&amp;option=0&amp;courseid=626366&amp;acadyear=2566&amp;semester=2&amp;avs207306847=163" TargetMode="External" /><Relationship Id="rId62" Type="http://schemas.openxmlformats.org/officeDocument/2006/relationships/hyperlink" Target="https://reg.mju.ac.th/registrar/class_info_2.asp?backto=home&amp;option=0&amp;courseid=8897647&amp;acadyear=2566&amp;semester=2&amp;avs421071358=298" TargetMode="External" /><Relationship Id="rId70" Type="http://schemas.openxmlformats.org/officeDocument/2006/relationships/hyperlink" Target="https://reg.mju.ac.th/registrar/class_info_2.asp?backto=home&amp;option=0&amp;courseid=8897387&amp;acadyear=2566&amp;semester=2&amp;avs421071358=306" TargetMode="External" /><Relationship Id="rId75" Type="http://schemas.openxmlformats.org/officeDocument/2006/relationships/hyperlink" Target="https://reg.mju.ac.th/registrar/class_info_2.asp?backto=home&amp;option=0&amp;courseid=8893189&amp;acadyear=2566&amp;semester=2&amp;avs421071358=354" TargetMode="External" /><Relationship Id="rId1" Type="http://schemas.openxmlformats.org/officeDocument/2006/relationships/hyperlink" Target="https://reg.mju.ac.th/registrar/class_info_2.asp?backto=home&amp;option=0&amp;courseid=8896678&amp;acadyear=2566&amp;semester=2&amp;avs207306847=13" TargetMode="External" /><Relationship Id="rId6" Type="http://schemas.openxmlformats.org/officeDocument/2006/relationships/hyperlink" Target="https://reg.mju.ac.th/registrar/class_info_2.asp?backto=home&amp;option=0&amp;courseid=8897148&amp;acadyear=2566&amp;semester=2&amp;avs207306847=18" TargetMode="External" 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 /><Relationship Id="rId2" Type="http://schemas.openxmlformats.org/officeDocument/2006/relationships/vmlDrawing" Target="../drawings/vmlDrawing3.vml" /><Relationship Id="rId1" Type="http://schemas.openxmlformats.org/officeDocument/2006/relationships/printerSettings" Target="../printerSettings/printerSettings15.bin" /></Relationships>
</file>

<file path=xl/worksheets/_rels/sheet17.xml.rels><?xml version="1.0" encoding="UTF-8" standalone="yes"?>
<Relationships xmlns="http://schemas.openxmlformats.org/package/2006/relationships"><Relationship Id="rId13" Type="http://schemas.openxmlformats.org/officeDocument/2006/relationships/hyperlink" Target="https://reg.mju.ac.th/registrar/class_info_2.asp?backto=home&amp;option=0&amp;courseid=8898091&amp;acadyear=2566&amp;semester=1&amp;avs207287282=615" TargetMode="External" /><Relationship Id="rId18" Type="http://schemas.openxmlformats.org/officeDocument/2006/relationships/hyperlink" Target="https://reg.mju.ac.th/registrar/class_info_2.asp?backto=home&amp;option=0&amp;courseid=8898091&amp;acadyear=2566&amp;semester=1&amp;avs207292323=2" TargetMode="External" /><Relationship Id="rId26" Type="http://schemas.openxmlformats.org/officeDocument/2006/relationships/hyperlink" Target="https://reg.mju.ac.th/registrar/class_info_2.asp?backto=home&amp;option=0&amp;courseid=8895146&amp;acadyear=2566&amp;semester=1&amp;avs421071358=70" TargetMode="External" /><Relationship Id="rId39" Type="http://schemas.openxmlformats.org/officeDocument/2006/relationships/hyperlink" Target="https://reg.mju.ac.th/registrar/class_info_2.asp?backto=home&amp;option=0&amp;courseid=8895149&amp;acadyear=2566&amp;semester=1&amp;avs421071358=111" TargetMode="External" /><Relationship Id="rId21" Type="http://schemas.openxmlformats.org/officeDocument/2006/relationships/hyperlink" Target="https://reg.mju.ac.th/registrar/class_info_2.asp?backto=home&amp;option=0&amp;courseid=8898094&amp;acadyear=2566&amp;semester=1&amp;avs207292323=5" TargetMode="External" /><Relationship Id="rId34" Type="http://schemas.openxmlformats.org/officeDocument/2006/relationships/hyperlink" Target="https://reg.mju.ac.th/registrar/class_info_2.asp?backto=home&amp;option=0&amp;courseid=8895526&amp;acadyear=2566&amp;semester=1&amp;avs421071358=78" TargetMode="External" /><Relationship Id="rId42" Type="http://schemas.openxmlformats.org/officeDocument/2006/relationships/hyperlink" Target="https://reg.mju.ac.th/registrar/class_info_2.asp?backto=home&amp;option=0&amp;courseid=8895714&amp;acadyear=2566&amp;semester=1&amp;avs421071358=248" TargetMode="External" /><Relationship Id="rId47" Type="http://schemas.openxmlformats.org/officeDocument/2006/relationships/hyperlink" Target="https://reg.mju.ac.th/registrar/class_info_2.asp?backto=home&amp;option=0&amp;courseid=8895726&amp;acadyear=2566&amp;semester=1&amp;avs421071358=253" TargetMode="External" /><Relationship Id="rId50" Type="http://schemas.openxmlformats.org/officeDocument/2006/relationships/hyperlink" Target="https://reg.mju.ac.th/registrar/class_info_2.asp?backto=home&amp;option=0&amp;courseid=8895740&amp;acadyear=2566&amp;semester=1&amp;avs421071358=276" TargetMode="External" /><Relationship Id="rId55" Type="http://schemas.openxmlformats.org/officeDocument/2006/relationships/hyperlink" Target="https://reg.mju.ac.th/registrar/class_info_2.asp?backto=home&amp;option=0&amp;courseid=8888984&amp;acadyear=2566&amp;semester=1&amp;avs207287282=678" TargetMode="External" /><Relationship Id="rId7" Type="http://schemas.openxmlformats.org/officeDocument/2006/relationships/hyperlink" Target="https://reg.mju.ac.th/registrar/class_info_2.asp?backto=home&amp;option=0&amp;courseid=8893934&amp;acadyear=2566&amp;semester=1&amp;avs207287282=775" TargetMode="External" /><Relationship Id="rId12" Type="http://schemas.openxmlformats.org/officeDocument/2006/relationships/hyperlink" Target="https://reg.mju.ac.th/registrar/class_info_2.asp?backto=home&amp;option=0&amp;courseid=8890844&amp;acadyear=2566&amp;semester=1&amp;avs207287282=780" TargetMode="External" /><Relationship Id="rId17" Type="http://schemas.openxmlformats.org/officeDocument/2006/relationships/hyperlink" Target="https://reg.mju.ac.th/registrar/class_info_2.asp?backto=home&amp;option=0&amp;courseid=8898430&amp;acadyear=2566&amp;semester=1&amp;avs207287282=619" TargetMode="External" /><Relationship Id="rId25" Type="http://schemas.openxmlformats.org/officeDocument/2006/relationships/hyperlink" Target="https://reg.mju.ac.th/registrar/class_info_2.asp?backto=home&amp;option=0&amp;courseid=8892399&amp;acadyear=2566&amp;semester=1&amp;avs421071358=48" TargetMode="External" /><Relationship Id="rId33" Type="http://schemas.openxmlformats.org/officeDocument/2006/relationships/hyperlink" Target="https://reg.mju.ac.th/registrar/class_info_2.asp?backto=home&amp;option=0&amp;courseid=8895535&amp;acadyear=2566&amp;semester=1&amp;avs421071358=77" TargetMode="External" /><Relationship Id="rId38" Type="http://schemas.openxmlformats.org/officeDocument/2006/relationships/hyperlink" Target="https://reg.mju.ac.th/registrar/class_info_2.asp?backto=home&amp;option=0&amp;courseid=8895150&amp;acadyear=2566&amp;semester=1&amp;avs421071358=110" TargetMode="External" /><Relationship Id="rId46" Type="http://schemas.openxmlformats.org/officeDocument/2006/relationships/hyperlink" Target="https://reg.mju.ac.th/registrar/class_info_2.asp?backto=home&amp;option=0&amp;courseid=8895725&amp;acadyear=2566&amp;semester=1&amp;avs421071358=252" TargetMode="External" /><Relationship Id="rId2" Type="http://schemas.openxmlformats.org/officeDocument/2006/relationships/hyperlink" Target="https://reg.mju.ac.th/registrar/class_info_2.asp?backto=home&amp;option=0&amp;courseid=8888983&amp;acadyear=2566&amp;semester=1&amp;avs207287282=675" TargetMode="External" /><Relationship Id="rId16" Type="http://schemas.openxmlformats.org/officeDocument/2006/relationships/hyperlink" Target="https://reg.mju.ac.th/registrar/class_info_2.asp?backto=home&amp;option=0&amp;courseid=8898430&amp;acadyear=2566&amp;semester=1&amp;avs207287282=618" TargetMode="External" /><Relationship Id="rId20" Type="http://schemas.openxmlformats.org/officeDocument/2006/relationships/hyperlink" Target="https://reg.mju.ac.th/registrar/class_info_2.asp?backto=home&amp;option=0&amp;courseid=8898093&amp;acadyear=2566&amp;semester=1&amp;avs207292323=4" TargetMode="External" /><Relationship Id="rId29" Type="http://schemas.openxmlformats.org/officeDocument/2006/relationships/hyperlink" Target="https://reg.mju.ac.th/registrar/class_info_2.asp?backto=home&amp;option=0&amp;courseid=8895149&amp;acadyear=2566&amp;semester=1&amp;avs421071358=73" TargetMode="External" /><Relationship Id="rId41" Type="http://schemas.openxmlformats.org/officeDocument/2006/relationships/hyperlink" Target="https://reg.mju.ac.th/registrar/class_info_2.asp?backto=home&amp;option=0&amp;courseid=8895527&amp;acadyear=2566&amp;semester=1&amp;avs421071358=113" TargetMode="External" /><Relationship Id="rId54" Type="http://schemas.openxmlformats.org/officeDocument/2006/relationships/hyperlink" Target="https://reg.mju.ac.th/registrar/class_info_2.asp?backto=home&amp;option=0&amp;courseid=8895726&amp;acadyear=2566&amp;semester=1&amp;avs421071358=280" TargetMode="External" /><Relationship Id="rId1" Type="http://schemas.openxmlformats.org/officeDocument/2006/relationships/hyperlink" Target="https://reg.mju.ac.th/registrar/class_info_2.asp?backto=home&amp;option=0&amp;courseid=8890584&amp;acadyear=2566&amp;semester=1&amp;avs207287282=674" TargetMode="External" /><Relationship Id="rId6" Type="http://schemas.openxmlformats.org/officeDocument/2006/relationships/hyperlink" Target="https://reg.mju.ac.th/registrar/class_info_2.asp?backto=home&amp;option=0&amp;courseid=8893950&amp;acadyear=2566&amp;semester=1&amp;avs207287282=774" TargetMode="External" /><Relationship Id="rId11" Type="http://schemas.openxmlformats.org/officeDocument/2006/relationships/hyperlink" Target="https://reg.mju.ac.th/registrar/class_info_2.asp?backto=home&amp;option=0&amp;courseid=8893951&amp;acadyear=2566&amp;semester=1&amp;avs207287282=779" TargetMode="External" /><Relationship Id="rId24" Type="http://schemas.openxmlformats.org/officeDocument/2006/relationships/hyperlink" Target="https://reg.mju.ac.th/registrar/class_info_2.asp?backto=home&amp;option=0&amp;courseid=8890844&amp;acadyear=2566&amp;semester=1&amp;avs207292323=11" TargetMode="External" /><Relationship Id="rId32" Type="http://schemas.openxmlformats.org/officeDocument/2006/relationships/hyperlink" Target="https://reg.mju.ac.th/registrar/class_info_2.asp?backto=home&amp;option=0&amp;courseid=8895531&amp;acadyear=2566&amp;semester=1&amp;avs421071358=76" TargetMode="External" /><Relationship Id="rId37" Type="http://schemas.openxmlformats.org/officeDocument/2006/relationships/hyperlink" Target="https://reg.mju.ac.th/registrar/class_info_2.asp?backto=home&amp;option=0&amp;courseid=8895146&amp;acadyear=2566&amp;semester=1&amp;avs421071358=109" TargetMode="External" /><Relationship Id="rId40" Type="http://schemas.openxmlformats.org/officeDocument/2006/relationships/hyperlink" Target="https://reg.mju.ac.th/registrar/class_info_2.asp?backto=home&amp;option=0&amp;courseid=8895147&amp;acadyear=2566&amp;semester=1&amp;avs421071358=112" TargetMode="External" /><Relationship Id="rId45" Type="http://schemas.openxmlformats.org/officeDocument/2006/relationships/hyperlink" Target="https://reg.mju.ac.th/registrar/class_info_2.asp?backto=home&amp;option=0&amp;courseid=8895720&amp;acadyear=2566&amp;semester=1&amp;avs421071358=251" TargetMode="External" /><Relationship Id="rId53" Type="http://schemas.openxmlformats.org/officeDocument/2006/relationships/hyperlink" Target="https://reg.mju.ac.th/registrar/class_info_2.asp?backto=home&amp;option=0&amp;courseid=8895720&amp;acadyear=2566&amp;semester=1&amp;avs421071358=279" TargetMode="External" /><Relationship Id="rId5" Type="http://schemas.openxmlformats.org/officeDocument/2006/relationships/hyperlink" Target="https://reg.mju.ac.th/registrar/class_info_2.asp?backto=home&amp;option=0&amp;courseid=8893931&amp;acadyear=2566&amp;semester=1&amp;avs207287282=773" TargetMode="External" /><Relationship Id="rId15" Type="http://schemas.openxmlformats.org/officeDocument/2006/relationships/hyperlink" Target="https://reg.mju.ac.th/registrar/class_info_2.asp?backto=home&amp;option=0&amp;courseid=8898094&amp;acadyear=2566&amp;semester=1&amp;avs207287282=617" TargetMode="External" /><Relationship Id="rId23" Type="http://schemas.openxmlformats.org/officeDocument/2006/relationships/hyperlink" Target="https://reg.mju.ac.th/registrar/class_info_2.asp?backto=home&amp;option=0&amp;courseid=8893951&amp;acadyear=2566&amp;semester=1&amp;avs207292323=10" TargetMode="External" /><Relationship Id="rId28" Type="http://schemas.openxmlformats.org/officeDocument/2006/relationships/hyperlink" Target="https://reg.mju.ac.th/registrar/class_info_2.asp?backto=home&amp;option=0&amp;courseid=8895148&amp;acadyear=2566&amp;semester=1&amp;avs421071358=72" TargetMode="External" /><Relationship Id="rId36" Type="http://schemas.openxmlformats.org/officeDocument/2006/relationships/hyperlink" Target="https://reg.mju.ac.th/registrar/class_info_2.asp?backto=home&amp;option=0&amp;courseid=8892399&amp;acadyear=2566&amp;semester=1&amp;avs421071358=104" TargetMode="External" /><Relationship Id="rId49" Type="http://schemas.openxmlformats.org/officeDocument/2006/relationships/hyperlink" Target="https://reg.mju.ac.th/registrar/class_info_2.asp?backto=home&amp;option=0&amp;courseid=8895737&amp;acadyear=2566&amp;semester=1&amp;avs421071358=275" TargetMode="External" /><Relationship Id="rId10" Type="http://schemas.openxmlformats.org/officeDocument/2006/relationships/hyperlink" Target="https://reg.mju.ac.th/registrar/class_info_2.asp?backto=home&amp;option=0&amp;courseid=8895358&amp;acadyear=2566&amp;semester=1&amp;avs207287282=778" TargetMode="External" /><Relationship Id="rId19" Type="http://schemas.openxmlformats.org/officeDocument/2006/relationships/hyperlink" Target="https://reg.mju.ac.th/registrar/class_info_2.asp?backto=home&amp;option=0&amp;courseid=8898092&amp;acadyear=2566&amp;semester=1&amp;avs207292323=3" TargetMode="External" /><Relationship Id="rId31" Type="http://schemas.openxmlformats.org/officeDocument/2006/relationships/hyperlink" Target="https://reg.mju.ac.th/registrar/class_info_2.asp?backto=home&amp;option=0&amp;courseid=8895524&amp;acadyear=2566&amp;semester=1&amp;avs421071358=75" TargetMode="External" /><Relationship Id="rId44" Type="http://schemas.openxmlformats.org/officeDocument/2006/relationships/hyperlink" Target="https://reg.mju.ac.th/registrar/class_info_2.asp?backto=home&amp;option=0&amp;courseid=8895721&amp;acadyear=2566&amp;semester=1&amp;avs421071358=250" TargetMode="External" /><Relationship Id="rId52" Type="http://schemas.openxmlformats.org/officeDocument/2006/relationships/hyperlink" Target="https://reg.mju.ac.th/registrar/class_info_2.asp?backto=home&amp;option=0&amp;courseid=8895722&amp;acadyear=2566&amp;semester=1&amp;avs421071358=278" TargetMode="External" /><Relationship Id="rId4" Type="http://schemas.openxmlformats.org/officeDocument/2006/relationships/hyperlink" Target="https://reg.mju.ac.th/registrar/class_info_2.asp?backto=home&amp;option=0&amp;courseid=8893956&amp;acadyear=2566&amp;semester=1&amp;avs207287282=772" TargetMode="External" /><Relationship Id="rId9" Type="http://schemas.openxmlformats.org/officeDocument/2006/relationships/hyperlink" Target="https://reg.mju.ac.th/registrar/class_info_2.asp?backto=home&amp;option=0&amp;courseid=8895358&amp;acadyear=2566&amp;semester=1&amp;avs207287282=777" TargetMode="External" /><Relationship Id="rId14" Type="http://schemas.openxmlformats.org/officeDocument/2006/relationships/hyperlink" Target="https://reg.mju.ac.th/registrar/class_info_2.asp?backto=home&amp;option=0&amp;courseid=8898093&amp;acadyear=2566&amp;semester=1&amp;avs207287282=616" TargetMode="External" /><Relationship Id="rId22" Type="http://schemas.openxmlformats.org/officeDocument/2006/relationships/hyperlink" Target="https://reg.mju.ac.th/registrar/class_info_2.asp?backto=home&amp;option=0&amp;courseid=8893941&amp;acadyear=2566&amp;semester=1&amp;avs207292323=9" TargetMode="External" /><Relationship Id="rId27" Type="http://schemas.openxmlformats.org/officeDocument/2006/relationships/hyperlink" Target="https://reg.mju.ac.th/registrar/class_info_2.asp?backto=home&amp;option=0&amp;courseid=8895150&amp;acadyear=2566&amp;semester=1&amp;avs421071358=71" TargetMode="External" /><Relationship Id="rId30" Type="http://schemas.openxmlformats.org/officeDocument/2006/relationships/hyperlink" Target="https://reg.mju.ac.th/registrar/class_info_2.asp?backto=home&amp;option=0&amp;courseid=8895147&amp;acadyear=2566&amp;semester=1&amp;avs421071358=74" TargetMode="External" /><Relationship Id="rId35" Type="http://schemas.openxmlformats.org/officeDocument/2006/relationships/hyperlink" Target="https://reg.mju.ac.th/registrar/class_info_2.asp?backto=home&amp;option=0&amp;courseid=8895527&amp;acadyear=2566&amp;semester=1&amp;avs421071358=79" TargetMode="External" /><Relationship Id="rId43" Type="http://schemas.openxmlformats.org/officeDocument/2006/relationships/hyperlink" Target="https://reg.mju.ac.th/registrar/class_info_2.asp?backto=home&amp;option=0&amp;courseid=8895715&amp;acadyear=2566&amp;semester=1&amp;avs421071358=249" TargetMode="External" /><Relationship Id="rId48" Type="http://schemas.openxmlformats.org/officeDocument/2006/relationships/hyperlink" Target="https://reg.mju.ac.th/registrar/class_info_2.asp?backto=home&amp;option=0&amp;courseid=8895308&amp;acadyear=2566&amp;semester=1&amp;avs421071358=272" TargetMode="External" /><Relationship Id="rId56" Type="http://schemas.openxmlformats.org/officeDocument/2006/relationships/printerSettings" Target="../printerSettings/printerSettings16.bin" /><Relationship Id="rId8" Type="http://schemas.openxmlformats.org/officeDocument/2006/relationships/hyperlink" Target="https://reg.mju.ac.th/registrar/class_info_2.asp?backto=home&amp;option=0&amp;courseid=8893935&amp;acadyear=2566&amp;semester=1&amp;avs207287282=776" TargetMode="External" /><Relationship Id="rId51" Type="http://schemas.openxmlformats.org/officeDocument/2006/relationships/hyperlink" Target="https://reg.mju.ac.th/registrar/class_info_2.asp?backto=home&amp;option=0&amp;courseid=8895716&amp;acadyear=2566&amp;semester=1&amp;avs421071358=277" TargetMode="External" /><Relationship Id="rId3" Type="http://schemas.openxmlformats.org/officeDocument/2006/relationships/hyperlink" Target="https://reg.mju.ac.th/registrar/class_info_2.asp?backto=home&amp;option=0&amp;courseid=8893932&amp;acadyear=2566&amp;semester=1&amp;avs207287282=771" TargetMode="External" /></Relationships>
</file>

<file path=xl/worksheets/_rels/sheet18.xml.rels><?xml version="1.0" encoding="UTF-8" standalone="yes"?>
<Relationships xmlns="http://schemas.openxmlformats.org/package/2006/relationships"><Relationship Id="rId13" Type="http://schemas.openxmlformats.org/officeDocument/2006/relationships/hyperlink" Target="https://reg.mju.ac.th/registrar/class_info_2.asp?backto=home&amp;option=0&amp;courseid=8893936&amp;acadyear=2566&amp;semester=2&amp;avs207306847=194" TargetMode="External" /><Relationship Id="rId18" Type="http://schemas.openxmlformats.org/officeDocument/2006/relationships/hyperlink" Target="https://reg.mju.ac.th/registrar/class_info_2.asp?backto=home&amp;option=0&amp;courseid=8893942&amp;acadyear=2566&amp;semester=2&amp;avs207306847=199" TargetMode="External" /><Relationship Id="rId26" Type="http://schemas.openxmlformats.org/officeDocument/2006/relationships/hyperlink" Target="https://reg.mju.ac.th/registrar/class_info_2.asp?backto=home&amp;option=0&amp;courseid=8898098&amp;acadyear=2566&amp;semester=2&amp;avs207306847=214" TargetMode="External" /><Relationship Id="rId39" Type="http://schemas.openxmlformats.org/officeDocument/2006/relationships/hyperlink" Target="https://reg.mju.ac.th/registrar/class_info_2.asp?backto=home&amp;option=0&amp;courseid=8892399&amp;acadyear=2566&amp;semester=2&amp;avs421071358=382" TargetMode="External" /><Relationship Id="rId21" Type="http://schemas.openxmlformats.org/officeDocument/2006/relationships/hyperlink" Target="https://reg.mju.ac.th/registrar/class_info_2.asp?backto=home&amp;option=0&amp;courseid=8893939&amp;acadyear=2566&amp;semester=2&amp;avs207306847=202" TargetMode="External" /><Relationship Id="rId34" Type="http://schemas.openxmlformats.org/officeDocument/2006/relationships/hyperlink" Target="https://reg.mju.ac.th/registrar/class_info_2.asp?backto=home&amp;option=0&amp;courseid=8895354&amp;acadyear=2566&amp;semester=2&amp;avs421071358=357" TargetMode="External" /><Relationship Id="rId42" Type="http://schemas.openxmlformats.org/officeDocument/2006/relationships/hyperlink" Target="https://reg.mju.ac.th/registrar/class_info_2.asp?backto=home&amp;option=0&amp;courseid=8895354&amp;acadyear=2566&amp;semester=2&amp;avs421071358=387" TargetMode="External" /><Relationship Id="rId47" Type="http://schemas.openxmlformats.org/officeDocument/2006/relationships/hyperlink" Target="https://reg.mju.ac.th/registrar/class_info_2.asp?backto=home&amp;option=0&amp;courseid=8895718&amp;acadyear=2566&amp;semester=2&amp;avs421084884=6" TargetMode="External" /><Relationship Id="rId50" Type="http://schemas.openxmlformats.org/officeDocument/2006/relationships/hyperlink" Target="https://reg.mju.ac.th/registrar/class_info_2.asp?backto=home&amp;option=0&amp;courseid=8895726&amp;acadyear=2566&amp;semester=2&amp;avs421084884=9" TargetMode="External" /><Relationship Id="rId55" Type="http://schemas.openxmlformats.org/officeDocument/2006/relationships/hyperlink" Target="https://reg.mju.ac.th/registrar/class_info_2.asp?backto=home&amp;option=0&amp;courseid=8895727&amp;acadyear=2566&amp;semester=2&amp;avs421084884=60" TargetMode="External" /><Relationship Id="rId7" Type="http://schemas.openxmlformats.org/officeDocument/2006/relationships/hyperlink" Target="https://reg.mju.ac.th/registrar/class_info_2.asp?backto=home&amp;option=0&amp;courseid=8893933&amp;acadyear=2566&amp;semester=2&amp;avs207306847=188" TargetMode="External" /><Relationship Id="rId12" Type="http://schemas.openxmlformats.org/officeDocument/2006/relationships/hyperlink" Target="https://reg.mju.ac.th/registrar/class_info_2.asp?backto=home&amp;option=0&amp;courseid=8893949&amp;acadyear=2566&amp;semester=2&amp;avs207306847=193" TargetMode="External" /><Relationship Id="rId17" Type="http://schemas.openxmlformats.org/officeDocument/2006/relationships/hyperlink" Target="https://reg.mju.ac.th/registrar/class_info_2.asp?backto=home&amp;option=0&amp;courseid=8893942&amp;acadyear=2566&amp;semester=2&amp;avs207306847=198" TargetMode="External" /><Relationship Id="rId25" Type="http://schemas.openxmlformats.org/officeDocument/2006/relationships/hyperlink" Target="https://reg.mju.ac.th/registrar/class_info_2.asp?backto=home&amp;option=0&amp;courseid=8898097&amp;acadyear=2566&amp;semester=2&amp;avs207306847=213" TargetMode="External" /><Relationship Id="rId33" Type="http://schemas.openxmlformats.org/officeDocument/2006/relationships/hyperlink" Target="https://reg.mju.ac.th/registrar/class_info_2.asp?backto=home&amp;option=0&amp;courseid=8895356&amp;acadyear=2566&amp;semester=2&amp;avs421071358=356" TargetMode="External" /><Relationship Id="rId38" Type="http://schemas.openxmlformats.org/officeDocument/2006/relationships/hyperlink" Target="https://reg.mju.ac.th/registrar/class_info_2.asp?backto=home&amp;option=0&amp;courseid=8895527&amp;acadyear=2566&amp;semester=2&amp;avs421071358=361" TargetMode="External" /><Relationship Id="rId46" Type="http://schemas.openxmlformats.org/officeDocument/2006/relationships/hyperlink" Target="https://reg.mju.ac.th/registrar/class_info_2.asp?backto=home&amp;option=0&amp;courseid=8895717&amp;acadyear=2566&amp;semester=2&amp;avs421084884=5" TargetMode="External" /><Relationship Id="rId2" Type="http://schemas.openxmlformats.org/officeDocument/2006/relationships/hyperlink" Target="https://reg.mju.ac.th/registrar/class_info_2.asp?backto=home&amp;option=0&amp;courseid=8898096&amp;acadyear=2566&amp;semester=2&amp;avs207306847=24" TargetMode="External" /><Relationship Id="rId16" Type="http://schemas.openxmlformats.org/officeDocument/2006/relationships/hyperlink" Target="https://reg.mju.ac.th/registrar/class_info_2.asp?backto=home&amp;option=0&amp;courseid=8893938&amp;acadyear=2566&amp;semester=2&amp;avs207306847=197" TargetMode="External" /><Relationship Id="rId20" Type="http://schemas.openxmlformats.org/officeDocument/2006/relationships/hyperlink" Target="https://reg.mju.ac.th/registrar/class_info_2.asp?backto=home&amp;option=0&amp;courseid=8889060&amp;acadyear=2566&amp;semester=2&amp;avs207306847=201" TargetMode="External" /><Relationship Id="rId29" Type="http://schemas.openxmlformats.org/officeDocument/2006/relationships/hyperlink" Target="https://reg.mju.ac.th/registrar/class_info_2.asp?backto=home&amp;option=0&amp;courseid=8893940&amp;acadyear=2566&amp;semester=2&amp;avs207306847=217" TargetMode="External" /><Relationship Id="rId41" Type="http://schemas.openxmlformats.org/officeDocument/2006/relationships/hyperlink" Target="https://reg.mju.ac.th/registrar/class_info_2.asp?backto=home&amp;option=0&amp;courseid=8895356&amp;acadyear=2566&amp;semester=2&amp;avs421071358=386" TargetMode="External" /><Relationship Id="rId54" Type="http://schemas.openxmlformats.org/officeDocument/2006/relationships/hyperlink" Target="https://reg.mju.ac.th/registrar/class_info_2.asp?backto=home&amp;option=0&amp;courseid=8895724&amp;acadyear=2566&amp;semester=2&amp;avs421084884=59" TargetMode="External" /><Relationship Id="rId1" Type="http://schemas.openxmlformats.org/officeDocument/2006/relationships/hyperlink" Target="https://reg.mju.ac.th/registrar/class_info_2.asp?backto=home&amp;option=0&amp;courseid=8898092&amp;acadyear=2566&amp;semester=2&amp;avs207306847=23" TargetMode="External" /><Relationship Id="rId6" Type="http://schemas.openxmlformats.org/officeDocument/2006/relationships/hyperlink" Target="https://reg.mju.ac.th/registrar/class_info_2.asp?backto=home&amp;option=0&amp;courseid=8893932&amp;acadyear=2566&amp;semester=2&amp;avs207306847=187" TargetMode="External" /><Relationship Id="rId11" Type="http://schemas.openxmlformats.org/officeDocument/2006/relationships/hyperlink" Target="https://reg.mju.ac.th/registrar/class_info_2.asp?backto=home&amp;option=0&amp;courseid=8893941&amp;acadyear=2566&amp;semester=2&amp;avs207306847=192" TargetMode="External" /><Relationship Id="rId24" Type="http://schemas.openxmlformats.org/officeDocument/2006/relationships/hyperlink" Target="https://reg.mju.ac.th/registrar/class_info_2.asp?backto=home&amp;option=0&amp;courseid=8891085&amp;acadyear=2566&amp;semester=2&amp;avs207306847=205" TargetMode="External" /><Relationship Id="rId32" Type="http://schemas.openxmlformats.org/officeDocument/2006/relationships/hyperlink" Target="https://reg.mju.ac.th/registrar/class_info_2.asp?backto=home&amp;option=0&amp;courseid=8895355&amp;acadyear=2566&amp;semester=2&amp;avs421071358=355" TargetMode="External" /><Relationship Id="rId37" Type="http://schemas.openxmlformats.org/officeDocument/2006/relationships/hyperlink" Target="https://reg.mju.ac.th/registrar/class_info_2.asp?backto=home&amp;option=0&amp;courseid=8895527&amp;acadyear=2566&amp;semester=2&amp;avs421071358=360" TargetMode="External" /><Relationship Id="rId40" Type="http://schemas.openxmlformats.org/officeDocument/2006/relationships/hyperlink" Target="https://reg.mju.ac.th/registrar/class_info_2.asp?backto=home&amp;option=0&amp;courseid=8895355&amp;acadyear=2566&amp;semester=2&amp;avs421071358=385" TargetMode="External" /><Relationship Id="rId45" Type="http://schemas.openxmlformats.org/officeDocument/2006/relationships/hyperlink" Target="https://reg.mju.ac.th/registrar/class_info_2.asp?backto=home&amp;option=0&amp;courseid=8895714&amp;acadyear=2566&amp;semester=2&amp;avs421084884=4" TargetMode="External" /><Relationship Id="rId53" Type="http://schemas.openxmlformats.org/officeDocument/2006/relationships/hyperlink" Target="https://reg.mju.ac.th/registrar/class_info_2.asp?backto=home&amp;option=0&amp;courseid=8895723&amp;acadyear=2566&amp;semester=2&amp;avs421084884=58" TargetMode="External" /><Relationship Id="rId5" Type="http://schemas.openxmlformats.org/officeDocument/2006/relationships/hyperlink" Target="https://reg.mju.ac.th/registrar/class_info_2.asp?backto=home&amp;option=0&amp;courseid=8890831&amp;acadyear=2566&amp;semester=2&amp;avs207306847=186" TargetMode="External" /><Relationship Id="rId15" Type="http://schemas.openxmlformats.org/officeDocument/2006/relationships/hyperlink" Target="https://reg.mju.ac.th/registrar/class_info_2.asp?backto=home&amp;option=0&amp;courseid=8893938&amp;acadyear=2566&amp;semester=2&amp;avs207306847=196" TargetMode="External" /><Relationship Id="rId23" Type="http://schemas.openxmlformats.org/officeDocument/2006/relationships/hyperlink" Target="https://reg.mju.ac.th/registrar/class_info_2.asp?backto=home&amp;option=0&amp;courseid=8893940&amp;acadyear=2566&amp;semester=2&amp;avs207306847=204" TargetMode="External" /><Relationship Id="rId28" Type="http://schemas.openxmlformats.org/officeDocument/2006/relationships/hyperlink" Target="https://reg.mju.ac.th/registrar/class_info_2.asp?backto=home&amp;option=0&amp;courseid=8895358&amp;acadyear=2566&amp;semester=2&amp;avs207306847=216" TargetMode="External" /><Relationship Id="rId36" Type="http://schemas.openxmlformats.org/officeDocument/2006/relationships/hyperlink" Target="https://reg.mju.ac.th/registrar/class_info_2.asp?backto=home&amp;option=0&amp;courseid=8895357&amp;acadyear=2566&amp;semester=2&amp;avs421071358=359" TargetMode="External" /><Relationship Id="rId49" Type="http://schemas.openxmlformats.org/officeDocument/2006/relationships/hyperlink" Target="https://reg.mju.ac.th/registrar/class_info_2.asp?backto=home&amp;option=0&amp;courseid=8895722&amp;acadyear=2566&amp;semester=2&amp;avs421084884=8" TargetMode="External" /><Relationship Id="rId10" Type="http://schemas.openxmlformats.org/officeDocument/2006/relationships/hyperlink" Target="https://reg.mju.ac.th/registrar/class_info_2.asp?backto=home&amp;option=0&amp;courseid=8893948&amp;acadyear=2566&amp;semester=2&amp;avs207306847=191" TargetMode="External" /><Relationship Id="rId19" Type="http://schemas.openxmlformats.org/officeDocument/2006/relationships/hyperlink" Target="https://reg.mju.ac.th/registrar/class_info_2.asp?backto=home&amp;option=0&amp;courseid=8893951&amp;acadyear=2566&amp;semester=2&amp;avs207306847=200" TargetMode="External" /><Relationship Id="rId31" Type="http://schemas.openxmlformats.org/officeDocument/2006/relationships/hyperlink" Target="https://reg.mju.ac.th/registrar/class_info_2.asp?backto=home&amp;option=0&amp;courseid=8892399&amp;acadyear=2566&amp;semester=2&amp;avs421071358=337" TargetMode="External" /><Relationship Id="rId44" Type="http://schemas.openxmlformats.org/officeDocument/2006/relationships/hyperlink" Target="https://reg.mju.ac.th/registrar/class_info_2.asp?backto=home&amp;option=0&amp;courseid=8895527&amp;acadyear=2566&amp;semester=2&amp;avs421071358=389" TargetMode="External" /><Relationship Id="rId52" Type="http://schemas.openxmlformats.org/officeDocument/2006/relationships/hyperlink" Target="https://reg.mju.ac.th/registrar/class_info_2.asp?backto=home&amp;option=0&amp;courseid=8895719&amp;acadyear=2566&amp;semester=2&amp;avs421084884=57" TargetMode="External" /><Relationship Id="rId4" Type="http://schemas.openxmlformats.org/officeDocument/2006/relationships/hyperlink" Target="https://reg.mju.ac.th/registrar/class_info_2.asp?backto=home&amp;option=0&amp;courseid=8898098&amp;acadyear=2566&amp;semester=2&amp;avs207306847=26" TargetMode="External" /><Relationship Id="rId9" Type="http://schemas.openxmlformats.org/officeDocument/2006/relationships/hyperlink" Target="https://reg.mju.ac.th/registrar/class_info_2.asp?backto=home&amp;option=0&amp;courseid=8893947&amp;acadyear=2566&amp;semester=2&amp;avs207306847=190" TargetMode="External" /><Relationship Id="rId14" Type="http://schemas.openxmlformats.org/officeDocument/2006/relationships/hyperlink" Target="https://reg.mju.ac.th/registrar/class_info_2.asp?backto=home&amp;option=0&amp;courseid=8893937&amp;acadyear=2566&amp;semester=2&amp;avs207306847=195" TargetMode="External" /><Relationship Id="rId22" Type="http://schemas.openxmlformats.org/officeDocument/2006/relationships/hyperlink" Target="https://reg.mju.ac.th/registrar/class_info_2.asp?backto=home&amp;option=0&amp;courseid=8893939&amp;acadyear=2566&amp;semester=2&amp;avs207306847=203" TargetMode="External" /><Relationship Id="rId27" Type="http://schemas.openxmlformats.org/officeDocument/2006/relationships/hyperlink" Target="https://reg.mju.ac.th/registrar/class_info_2.asp?backto=home&amp;option=0&amp;courseid=8893942&amp;acadyear=2566&amp;semester=2&amp;avs207306847=215" TargetMode="External" /><Relationship Id="rId30" Type="http://schemas.openxmlformats.org/officeDocument/2006/relationships/hyperlink" Target="https://reg.mju.ac.th/registrar/class_info_2.asp?backto=home&amp;option=0&amp;courseid=8891085&amp;acadyear=2566&amp;semester=2&amp;avs207306847=218" TargetMode="External" /><Relationship Id="rId35" Type="http://schemas.openxmlformats.org/officeDocument/2006/relationships/hyperlink" Target="https://reg.mju.ac.th/registrar/class_info_2.asp?backto=home&amp;option=0&amp;courseid=8895525&amp;acadyear=2566&amp;semester=2&amp;avs421071358=358" TargetMode="External" /><Relationship Id="rId43" Type="http://schemas.openxmlformats.org/officeDocument/2006/relationships/hyperlink" Target="https://reg.mju.ac.th/registrar/class_info_2.asp?backto=home&amp;option=0&amp;courseid=8895357&amp;acadyear=2566&amp;semester=2&amp;avs421071358=388" TargetMode="External" /><Relationship Id="rId48" Type="http://schemas.openxmlformats.org/officeDocument/2006/relationships/hyperlink" Target="https://reg.mju.ac.th/registrar/class_info_2.asp?backto=home&amp;option=0&amp;courseid=8895715&amp;acadyear=2566&amp;semester=2&amp;avs421084884=7" TargetMode="External" /><Relationship Id="rId56" Type="http://schemas.openxmlformats.org/officeDocument/2006/relationships/printerSettings" Target="../printerSettings/printerSettings17.bin" /><Relationship Id="rId8" Type="http://schemas.openxmlformats.org/officeDocument/2006/relationships/hyperlink" Target="https://reg.mju.ac.th/registrar/class_info_2.asp?backto=home&amp;option=0&amp;courseid=8893956&amp;acadyear=2566&amp;semester=2&amp;avs207306847=189" TargetMode="External" /><Relationship Id="rId51" Type="http://schemas.openxmlformats.org/officeDocument/2006/relationships/hyperlink" Target="https://reg.mju.ac.th/registrar/class_info_2.asp?backto=home&amp;option=0&amp;courseid=8895308&amp;acadyear=2566&amp;semester=2&amp;avs421084884=47" TargetMode="External" /><Relationship Id="rId3" Type="http://schemas.openxmlformats.org/officeDocument/2006/relationships/hyperlink" Target="https://reg.mju.ac.th/registrar/class_info_2.asp?backto=home&amp;option=0&amp;courseid=8898097&amp;acadyear=2566&amp;semester=2&amp;avs207306847=25" TargetMode="External" 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 /><Relationship Id="rId2" Type="http://schemas.openxmlformats.org/officeDocument/2006/relationships/vmlDrawing" Target="../drawings/vmlDrawing4.vml" /><Relationship Id="rId1" Type="http://schemas.openxmlformats.org/officeDocument/2006/relationships/printerSettings" Target="../printerSettings/printerSettings18.bin" 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reg.mju.ac.th/registrar/class_info_2.asp?backto=home&amp;option=0&amp;courseid=8893137&amp;acadyear=2566&amp;semester=2&amp;avs207306847=114" TargetMode="External" /><Relationship Id="rId21" Type="http://schemas.openxmlformats.org/officeDocument/2006/relationships/hyperlink" Target="https://reg.mju.ac.th/registrar/class_info_2.asp?backto=home&amp;option=0&amp;courseid=8896701&amp;acadyear=2566&amp;semester=2&amp;avs207306847=21" TargetMode="External" /><Relationship Id="rId42" Type="http://schemas.openxmlformats.org/officeDocument/2006/relationships/hyperlink" Target="https://reg.mju.ac.th/registrar/class_info_2.asp?backto=home&amp;option=0&amp;courseid=8896031&amp;acadyear=2566&amp;semester=2&amp;avs207306847=39" TargetMode="External" /><Relationship Id="rId63" Type="http://schemas.openxmlformats.org/officeDocument/2006/relationships/hyperlink" Target="https://reg.mju.ac.th/registrar/class_info_2.asp?backto=home&amp;option=0&amp;courseid=8896065&amp;acadyear=2566&amp;semester=2&amp;avs207306847=60" TargetMode="External" /><Relationship Id="rId84" Type="http://schemas.openxmlformats.org/officeDocument/2006/relationships/hyperlink" Target="https://reg.mju.ac.th/registrar/class_info_2.asp?backto=home&amp;option=0&amp;courseid=25441&amp;acadyear=2566&amp;semester=2&amp;avs207306847=81" TargetMode="External" /><Relationship Id="rId138" Type="http://schemas.openxmlformats.org/officeDocument/2006/relationships/hyperlink" Target="https://reg.mju.ac.th/registrar/class_info_2.asp?backto=home&amp;option=0&amp;courseid=626360&amp;acadyear=2566&amp;semester=2&amp;avs207306847=134" TargetMode="External" /><Relationship Id="rId159" Type="http://schemas.openxmlformats.org/officeDocument/2006/relationships/hyperlink" Target="https://reg.mju.ac.th/registrar/class_info_2.asp?backto=home&amp;option=0&amp;courseid=626362&amp;acadyear=2566&amp;semester=2&amp;avs207306847=155" TargetMode="External" /><Relationship Id="rId170" Type="http://schemas.openxmlformats.org/officeDocument/2006/relationships/hyperlink" Target="https://reg.mju.ac.th/registrar/class_info_2.asp?backto=home&amp;option=0&amp;courseid=625948&amp;acadyear=2566&amp;semester=2&amp;avs207306847=166" TargetMode="External" /><Relationship Id="rId191" Type="http://schemas.openxmlformats.org/officeDocument/2006/relationships/hyperlink" Target="https://reg.mju.ac.th/registrar/class_info_2.asp?backto=home&amp;option=0&amp;courseid=8893932&amp;acadyear=2566&amp;semester=2&amp;avs207306847=187" TargetMode="External" /><Relationship Id="rId205" Type="http://schemas.openxmlformats.org/officeDocument/2006/relationships/hyperlink" Target="https://reg.mju.ac.th/registrar/class_info_2.asp?backto=home&amp;option=0&amp;courseid=8889060&amp;acadyear=2566&amp;semester=2&amp;avs207306847=201" TargetMode="External" /><Relationship Id="rId107" Type="http://schemas.openxmlformats.org/officeDocument/2006/relationships/hyperlink" Target="https://reg.mju.ac.th/registrar/class_info_2.asp?backto=home&amp;option=0&amp;courseid=8888983&amp;acadyear=2566&amp;semester=2&amp;avs207306847=104" TargetMode="External" /><Relationship Id="rId11" Type="http://schemas.openxmlformats.org/officeDocument/2006/relationships/hyperlink" Target="https://reg.mju.ac.th/registrar/class_info_2.asp?backto=home&amp;option=0&amp;courseid=8896036&amp;acadyear=2566&amp;semester=2&amp;avs207306847=11" TargetMode="External" /><Relationship Id="rId32" Type="http://schemas.openxmlformats.org/officeDocument/2006/relationships/hyperlink" Target="https://reg.mju.ac.th/registrar/class_info_2.asp?backto=home&amp;option=0&amp;courseid=8896028&amp;acadyear=2566&amp;semester=2&amp;avs207306847=31" TargetMode="External" /><Relationship Id="rId53" Type="http://schemas.openxmlformats.org/officeDocument/2006/relationships/hyperlink" Target="https://reg.mju.ac.th/registrar/class_info_2.asp?backto=home&amp;option=0&amp;courseid=8896048&amp;acadyear=2566&amp;semester=2&amp;avs207306847=50" TargetMode="External" /><Relationship Id="rId74" Type="http://schemas.openxmlformats.org/officeDocument/2006/relationships/hyperlink" Target="https://reg.mju.ac.th/registrar/class_info_2.asp?backto=home&amp;option=0&amp;courseid=8890582&amp;acadyear=2566&amp;semester=2&amp;avs207306847=71" TargetMode="External" /><Relationship Id="rId128" Type="http://schemas.openxmlformats.org/officeDocument/2006/relationships/hyperlink" Target="https://reg.mju.ac.th/registrar/class_info_2.asp?backto=home&amp;option=0&amp;courseid=11440&amp;acadyear=2566&amp;semester=2&amp;avs207306847=124" TargetMode="External" /><Relationship Id="rId149" Type="http://schemas.openxmlformats.org/officeDocument/2006/relationships/hyperlink" Target="https://reg.mju.ac.th/registrar/class_info_2.asp?backto=home&amp;option=0&amp;courseid=12416&amp;acadyear=2566&amp;semester=2&amp;avs207306847=145" TargetMode="External" /><Relationship Id="rId5" Type="http://schemas.openxmlformats.org/officeDocument/2006/relationships/hyperlink" Target="https://reg.mju.ac.th/registrar/class_info_2.asp?backto=home&amp;option=0&amp;courseid=8896185&amp;acadyear=2566&amp;semester=2&amp;avs207306847=5" TargetMode="External" /><Relationship Id="rId95" Type="http://schemas.openxmlformats.org/officeDocument/2006/relationships/hyperlink" Target="https://reg.mju.ac.th/registrar/class_info_2.asp?backto=home&amp;option=0&amp;courseid=8890584&amp;acadyear=2566&amp;semester=2&amp;avs207306847=92" TargetMode="External" /><Relationship Id="rId160" Type="http://schemas.openxmlformats.org/officeDocument/2006/relationships/hyperlink" Target="https://reg.mju.ac.th/registrar/class_info_2.asp?backto=home&amp;option=0&amp;courseid=12454&amp;acadyear=2566&amp;semester=2&amp;avs207306847=156" TargetMode="External" /><Relationship Id="rId181" Type="http://schemas.openxmlformats.org/officeDocument/2006/relationships/hyperlink" Target="https://reg.mju.ac.th/registrar/class_info_2.asp?backto=home&amp;option=0&amp;courseid=8893926&amp;acadyear=2566&amp;semester=2&amp;avs207306847=177" TargetMode="External" /><Relationship Id="rId216" Type="http://schemas.openxmlformats.org/officeDocument/2006/relationships/hyperlink" Target="https://reg.mju.ac.th/registrar/class_info_2.asp?backto=home&amp;option=0&amp;courseid=8895629&amp;acadyear=2566&amp;semester=2&amp;avs207306847=212" TargetMode="External" /><Relationship Id="rId211" Type="http://schemas.openxmlformats.org/officeDocument/2006/relationships/hyperlink" Target="https://reg.mju.ac.th/registrar/class_info_2.asp?backto=home&amp;option=0&amp;courseid=8893883&amp;acadyear=2566&amp;semester=2&amp;avs207306847=207" TargetMode="External" /><Relationship Id="rId22" Type="http://schemas.openxmlformats.org/officeDocument/2006/relationships/hyperlink" Target="https://reg.mju.ac.th/registrar/class_info_2.asp?backto=home&amp;option=0&amp;courseid=8896702&amp;acadyear=2566&amp;semester=2&amp;avs207306847=22" TargetMode="External" /><Relationship Id="rId27" Type="http://schemas.openxmlformats.org/officeDocument/2006/relationships/hyperlink" Target="https://reg.mju.ac.th/registrar/class_info_2.asp?backto=home&amp;option=0&amp;courseid=8896026&amp;acadyear=2566&amp;semester=2&amp;avs207306847=27" TargetMode="External" /><Relationship Id="rId43" Type="http://schemas.openxmlformats.org/officeDocument/2006/relationships/hyperlink" Target="https://reg.mju.ac.th/registrar/class_info_2.asp?backto=home&amp;option=0&amp;courseid=8896031&amp;acadyear=2566&amp;semester=2&amp;avs207306847=40" TargetMode="External" /><Relationship Id="rId48" Type="http://schemas.openxmlformats.org/officeDocument/2006/relationships/hyperlink" Target="https://reg.mju.ac.th/registrar/class_info_2.asp?backto=home&amp;option=0&amp;courseid=8896035&amp;acadyear=2566&amp;semester=2&amp;avs207306847=45" TargetMode="External" /><Relationship Id="rId64" Type="http://schemas.openxmlformats.org/officeDocument/2006/relationships/hyperlink" Target="https://reg.mju.ac.th/registrar/class_info_2.asp?backto=home&amp;option=0&amp;courseid=8896078&amp;acadyear=2566&amp;semester=2&amp;avs207306847=61" TargetMode="External" /><Relationship Id="rId69" Type="http://schemas.openxmlformats.org/officeDocument/2006/relationships/hyperlink" Target="https://reg.mju.ac.th/registrar/class_info_2.asp?backto=home&amp;option=0&amp;courseid=8892815&amp;acadyear=2566&amp;semester=2&amp;avs207306847=66" TargetMode="External" /><Relationship Id="rId113" Type="http://schemas.openxmlformats.org/officeDocument/2006/relationships/hyperlink" Target="https://reg.mju.ac.th/registrar/class_info_2.asp?backto=home&amp;option=0&amp;courseid=8888984&amp;acadyear=2566&amp;semester=2&amp;avs207306847=110" TargetMode="External" /><Relationship Id="rId118" Type="http://schemas.openxmlformats.org/officeDocument/2006/relationships/hyperlink" Target="https://reg.mju.ac.th/registrar/class_info_2.asp?backto=home&amp;option=0&amp;courseid=8893138&amp;acadyear=2566&amp;semester=2&amp;avs207306847=115" TargetMode="External" /><Relationship Id="rId134" Type="http://schemas.openxmlformats.org/officeDocument/2006/relationships/hyperlink" Target="https://reg.mju.ac.th/registrar/class_info_2.asp?backto=home&amp;option=0&amp;courseid=12300&amp;acadyear=2566&amp;semester=2&amp;avs207306847=130" TargetMode="External" /><Relationship Id="rId139" Type="http://schemas.openxmlformats.org/officeDocument/2006/relationships/hyperlink" Target="https://reg.mju.ac.th/registrar/class_info_2.asp?backto=home&amp;option=0&amp;courseid=8893887&amp;acadyear=2566&amp;semester=2&amp;avs207306847=135" TargetMode="External" /><Relationship Id="rId80" Type="http://schemas.openxmlformats.org/officeDocument/2006/relationships/hyperlink" Target="https://reg.mju.ac.th/registrar/class_info_2.asp?backto=home&amp;option=0&amp;courseid=8890304&amp;acadyear=2566&amp;semester=2&amp;avs207306847=77" TargetMode="External" /><Relationship Id="rId85" Type="http://schemas.openxmlformats.org/officeDocument/2006/relationships/hyperlink" Target="https://reg.mju.ac.th/registrar/class_info_2.asp?backto=home&amp;option=0&amp;courseid=8893957&amp;acadyear=2566&amp;semester=2&amp;avs207306847=82" TargetMode="External" /><Relationship Id="rId150" Type="http://schemas.openxmlformats.org/officeDocument/2006/relationships/hyperlink" Target="https://reg.mju.ac.th/registrar/class_info_2.asp?backto=home&amp;option=0&amp;courseid=12417&amp;acadyear=2566&amp;semester=2&amp;avs207306847=146" TargetMode="External" /><Relationship Id="rId155" Type="http://schemas.openxmlformats.org/officeDocument/2006/relationships/hyperlink" Target="https://reg.mju.ac.th/registrar/class_info_2.asp?backto=home&amp;option=0&amp;courseid=8893888&amp;acadyear=2566&amp;semester=2&amp;avs207306847=151" TargetMode="External" /><Relationship Id="rId171" Type="http://schemas.openxmlformats.org/officeDocument/2006/relationships/hyperlink" Target="https://reg.mju.ac.th/registrar/class_info_2.asp?backto=home&amp;option=0&amp;courseid=17400&amp;acadyear=2566&amp;semester=2&amp;avs207306847=167" TargetMode="External" /><Relationship Id="rId176" Type="http://schemas.openxmlformats.org/officeDocument/2006/relationships/hyperlink" Target="https://reg.mju.ac.th/registrar/class_info_2.asp?backto=home&amp;option=0&amp;courseid=8893930&amp;acadyear=2566&amp;semester=2&amp;avs207306847=172" TargetMode="External" /><Relationship Id="rId192" Type="http://schemas.openxmlformats.org/officeDocument/2006/relationships/hyperlink" Target="https://reg.mju.ac.th/registrar/class_info_2.asp?backto=home&amp;option=0&amp;courseid=8893933&amp;acadyear=2566&amp;semester=2&amp;avs207306847=188" TargetMode="External" /><Relationship Id="rId197" Type="http://schemas.openxmlformats.org/officeDocument/2006/relationships/hyperlink" Target="https://reg.mju.ac.th/registrar/class_info_2.asp?backto=home&amp;option=0&amp;courseid=8893949&amp;acadyear=2566&amp;semester=2&amp;avs207306847=193" TargetMode="External" /><Relationship Id="rId206" Type="http://schemas.openxmlformats.org/officeDocument/2006/relationships/hyperlink" Target="https://reg.mju.ac.th/registrar/class_info_2.asp?backto=home&amp;option=0&amp;courseid=8893939&amp;acadyear=2566&amp;semester=2&amp;avs207306847=202" TargetMode="External" /><Relationship Id="rId201" Type="http://schemas.openxmlformats.org/officeDocument/2006/relationships/hyperlink" Target="https://reg.mju.ac.th/registrar/class_info_2.asp?backto=home&amp;option=0&amp;courseid=8893938&amp;acadyear=2566&amp;semester=2&amp;avs207306847=197" TargetMode="External" /><Relationship Id="rId222" Type="http://schemas.openxmlformats.org/officeDocument/2006/relationships/hyperlink" Target="https://reg.mju.ac.th/registrar/class_info_2.asp?backto=home&amp;option=0&amp;courseid=8891085&amp;acadyear=2566&amp;semester=2&amp;avs207306847=218" TargetMode="External" /><Relationship Id="rId12" Type="http://schemas.openxmlformats.org/officeDocument/2006/relationships/hyperlink" Target="https://reg.mju.ac.th/registrar/class_info_2.asp?backto=home&amp;option=0&amp;courseid=8896036&amp;acadyear=2566&amp;semester=2&amp;avs207306847=12" TargetMode="External" /><Relationship Id="rId17" Type="http://schemas.openxmlformats.org/officeDocument/2006/relationships/hyperlink" Target="https://reg.mju.ac.th/registrar/class_info_2.asp?backto=home&amp;option=0&amp;courseid=8896687&amp;acadyear=2566&amp;semester=2&amp;avs207306847=17" TargetMode="External" /><Relationship Id="rId33" Type="http://schemas.openxmlformats.org/officeDocument/2006/relationships/hyperlink" Target="https://sites.google.com/view/pattamahannok" TargetMode="External" /><Relationship Id="rId38" Type="http://schemas.openxmlformats.org/officeDocument/2006/relationships/hyperlink" Target="https://reg.mju.ac.th/registrar/class_info_2.asp?backto=home&amp;option=0&amp;courseid=8896028&amp;acadyear=2566&amp;semester=2&amp;avs207306847=35" TargetMode="External" /><Relationship Id="rId59" Type="http://schemas.openxmlformats.org/officeDocument/2006/relationships/hyperlink" Target="https://reg.mju.ac.th/registrar/class_info_2.asp?backto=home&amp;option=0&amp;courseid=8896046&amp;acadyear=2566&amp;semester=2&amp;avs207306847=56" TargetMode="External" /><Relationship Id="rId103" Type="http://schemas.openxmlformats.org/officeDocument/2006/relationships/hyperlink" Target="https://reg.mju.ac.th/registrar/class_info_2.asp?backto=home&amp;option=0&amp;courseid=8888983&amp;acadyear=2566&amp;semester=2&amp;avs207306847=100" TargetMode="External" /><Relationship Id="rId108" Type="http://schemas.openxmlformats.org/officeDocument/2006/relationships/hyperlink" Target="https://reg.mju.ac.th/registrar/class_info_2.asp?backto=home&amp;option=0&amp;courseid=8888983&amp;acadyear=2566&amp;semester=2&amp;avs207306847=105" TargetMode="External" /><Relationship Id="rId124" Type="http://schemas.openxmlformats.org/officeDocument/2006/relationships/hyperlink" Target="https://reg.mju.ac.th/registrar/class_info_2.asp?backto=home&amp;option=0&amp;courseid=8890892&amp;acadyear=2566&amp;semester=2&amp;avs207306847=120" TargetMode="External" /><Relationship Id="rId129" Type="http://schemas.openxmlformats.org/officeDocument/2006/relationships/hyperlink" Target="https://reg.mju.ac.th/registrar/class_info_2.asp?backto=home&amp;option=0&amp;courseid=11441&amp;acadyear=2566&amp;semester=2&amp;avs207306847=125" TargetMode="External" /><Relationship Id="rId54" Type="http://schemas.openxmlformats.org/officeDocument/2006/relationships/hyperlink" Target="https://reg.mju.ac.th/registrar/class_info_2.asp?backto=home&amp;option=0&amp;courseid=8896049&amp;acadyear=2566&amp;semester=2&amp;avs207306847=51" TargetMode="External" /><Relationship Id="rId70" Type="http://schemas.openxmlformats.org/officeDocument/2006/relationships/hyperlink" Target="https://reg.mju.ac.th/registrar/class_info_2.asp?backto=home&amp;option=0&amp;courseid=8892816&amp;acadyear=2566&amp;semester=2&amp;avs207306847=67" TargetMode="External" /><Relationship Id="rId75" Type="http://schemas.openxmlformats.org/officeDocument/2006/relationships/hyperlink" Target="https://reg.mju.ac.th/registrar/class_info_2.asp?backto=home&amp;option=0&amp;courseid=8889218&amp;acadyear=2566&amp;semester=2&amp;avs207306847=72" TargetMode="External" /><Relationship Id="rId91" Type="http://schemas.openxmlformats.org/officeDocument/2006/relationships/hyperlink" Target="https://reg.mju.ac.th/registrar/class_info_2.asp?backto=home&amp;option=0&amp;courseid=8891453&amp;acadyear=2566&amp;semester=2&amp;avs207306847=88" TargetMode="External" /><Relationship Id="rId96" Type="http://schemas.openxmlformats.org/officeDocument/2006/relationships/hyperlink" Target="https://reg.mju.ac.th/registrar/class_info_2.asp?backto=home&amp;option=0&amp;courseid=8890584&amp;acadyear=2566&amp;semester=2&amp;avs207306847=93" TargetMode="External" /><Relationship Id="rId140" Type="http://schemas.openxmlformats.org/officeDocument/2006/relationships/hyperlink" Target="https://reg.mju.ac.th/registrar/class_info_2.asp?backto=home&amp;option=0&amp;courseid=8893887&amp;acadyear=2566&amp;semester=2&amp;avs207306847=136" TargetMode="External" /><Relationship Id="rId145" Type="http://schemas.openxmlformats.org/officeDocument/2006/relationships/hyperlink" Target="https://reg.mju.ac.th/registrar/class_info_2.asp?backto=home&amp;option=0&amp;courseid=8893892&amp;acadyear=2566&amp;semester=2&amp;avs207306847=141" TargetMode="External" /><Relationship Id="rId161" Type="http://schemas.openxmlformats.org/officeDocument/2006/relationships/hyperlink" Target="https://reg.mju.ac.th/registrar/class_info_2.asp?backto=home&amp;option=0&amp;courseid=8893897&amp;acadyear=2566&amp;semester=2&amp;avs207306847=157" TargetMode="External" /><Relationship Id="rId166" Type="http://schemas.openxmlformats.org/officeDocument/2006/relationships/hyperlink" Target="https://reg.mju.ac.th/registrar/class_info_2.asp?backto=home&amp;option=0&amp;courseid=626365&amp;acadyear=2566&amp;semester=2&amp;avs207306847=162" TargetMode="External" /><Relationship Id="rId182" Type="http://schemas.openxmlformats.org/officeDocument/2006/relationships/hyperlink" Target="https://reg.mju.ac.th/registrar/class_info_2.asp?backto=home&amp;option=0&amp;courseid=8893925&amp;acadyear=2566&amp;semester=2&amp;avs207306847=178" TargetMode="External" /><Relationship Id="rId187" Type="http://schemas.openxmlformats.org/officeDocument/2006/relationships/hyperlink" Target="https://reg.mju.ac.th/registrar/class_info_2.asp?backto=home&amp;option=0&amp;courseid=8893920&amp;acadyear=2566&amp;semester=2&amp;avs207306847=183" TargetMode="External" /><Relationship Id="rId217" Type="http://schemas.openxmlformats.org/officeDocument/2006/relationships/hyperlink" Target="https://reg.mju.ac.th/registrar/class_info_2.asp?backto=home&amp;option=0&amp;courseid=8898097&amp;acadyear=2566&amp;semester=2&amp;avs207306847=213" TargetMode="External" /><Relationship Id="rId1" Type="http://schemas.openxmlformats.org/officeDocument/2006/relationships/hyperlink" Target="https://reg.mju.ac.th/registrar/class_info_2.asp?backto=home&amp;option=0&amp;courseid=8895629&amp;acadyear=2566&amp;semester=2&amp;avs207306847=1" TargetMode="External" /><Relationship Id="rId6" Type="http://schemas.openxmlformats.org/officeDocument/2006/relationships/hyperlink" Target="https://reg.mju.ac.th/registrar/class_info_2.asp?backto=home&amp;option=0&amp;courseid=8896185&amp;acadyear=2566&amp;semester=2&amp;avs207306847=6" TargetMode="External" /><Relationship Id="rId212" Type="http://schemas.openxmlformats.org/officeDocument/2006/relationships/hyperlink" Target="https://reg.mju.ac.th/registrar/class_info_2.asp?backto=home&amp;option=0&amp;courseid=8893885&amp;acadyear=2566&amp;semester=2&amp;avs207306847=208" TargetMode="External" /><Relationship Id="rId23" Type="http://schemas.openxmlformats.org/officeDocument/2006/relationships/hyperlink" Target="https://reg.mju.ac.th/registrar/class_info_2.asp?backto=home&amp;option=0&amp;courseid=8898092&amp;acadyear=2566&amp;semester=2&amp;avs207306847=23" TargetMode="External" /><Relationship Id="rId28" Type="http://schemas.openxmlformats.org/officeDocument/2006/relationships/hyperlink" Target="https://reg.mju.ac.th/registrar/class_info_2.asp?backto=home&amp;option=0&amp;courseid=8896026&amp;acadyear=2566&amp;semester=2&amp;avs207306847=28" TargetMode="External" /><Relationship Id="rId49" Type="http://schemas.openxmlformats.org/officeDocument/2006/relationships/hyperlink" Target="https://reg.mju.ac.th/registrar/class_info_2.asp?backto=home&amp;option=0&amp;courseid=8898014&amp;acadyear=2566&amp;semester=2&amp;avs207306847=46" TargetMode="External" /><Relationship Id="rId114" Type="http://schemas.openxmlformats.org/officeDocument/2006/relationships/hyperlink" Target="https://reg.mju.ac.th/registrar/class_info_2.asp?backto=home&amp;option=0&amp;courseid=8888984&amp;acadyear=2566&amp;semester=2&amp;avs207306847=111" TargetMode="External" /><Relationship Id="rId119" Type="http://schemas.openxmlformats.org/officeDocument/2006/relationships/hyperlink" Target="https://reg.mju.ac.th/registrar/class_info_2.asp?backto=home&amp;option=0&amp;courseid=8893952&amp;acadyear=2566&amp;semester=2&amp;avs207306847=116" TargetMode="External" /><Relationship Id="rId44" Type="http://schemas.openxmlformats.org/officeDocument/2006/relationships/hyperlink" Target="https://reg.mju.ac.th/registrar/class_info_2.asp?backto=home&amp;option=0&amp;courseid=8896031&amp;acadyear=2566&amp;semester=2&amp;avs207306847=41" TargetMode="External" /><Relationship Id="rId60" Type="http://schemas.openxmlformats.org/officeDocument/2006/relationships/hyperlink" Target="https://reg.mju.ac.th/registrar/class_info_2.asp?backto=home&amp;option=0&amp;courseid=8896058&amp;acadyear=2566&amp;semester=2&amp;avs207306847=57" TargetMode="External" /><Relationship Id="rId65" Type="http://schemas.openxmlformats.org/officeDocument/2006/relationships/hyperlink" Target="https://reg.mju.ac.th/registrar/class_info_2.asp?backto=home&amp;option=0&amp;courseid=8896162&amp;acadyear=2566&amp;semester=2&amp;avs207306847=62" TargetMode="External" /><Relationship Id="rId81" Type="http://schemas.openxmlformats.org/officeDocument/2006/relationships/hyperlink" Target="https://reg.mju.ac.th/registrar/class_info_2.asp?backto=home&amp;option=0&amp;courseid=626370&amp;acadyear=2566&amp;semester=2&amp;avs207306847=78" TargetMode="External" /><Relationship Id="rId86" Type="http://schemas.openxmlformats.org/officeDocument/2006/relationships/hyperlink" Target="https://reg.mju.ac.th/registrar/class_info_2.asp?backto=home&amp;option=0&amp;courseid=25461&amp;acadyear=2566&amp;semester=2&amp;avs207306847=83" TargetMode="External" /><Relationship Id="rId130" Type="http://schemas.openxmlformats.org/officeDocument/2006/relationships/hyperlink" Target="https://reg.mju.ac.th/registrar/class_info_2.asp?backto=home&amp;option=0&amp;courseid=8893953&amp;acadyear=2566&amp;semester=2&amp;avs207306847=126" TargetMode="External" /><Relationship Id="rId135" Type="http://schemas.openxmlformats.org/officeDocument/2006/relationships/hyperlink" Target="https://reg.mju.ac.th/registrar/class_info_2.asp?backto=home&amp;option=0&amp;courseid=12303&amp;acadyear=2566&amp;semester=2&amp;avs207306847=131" TargetMode="External" /><Relationship Id="rId151" Type="http://schemas.openxmlformats.org/officeDocument/2006/relationships/hyperlink" Target="https://reg.mju.ac.th/registrar/class_info_2.asp?backto=home&amp;option=0&amp;courseid=8895131&amp;acadyear=2566&amp;semester=2&amp;avs207306847=147" TargetMode="External" /><Relationship Id="rId156" Type="http://schemas.openxmlformats.org/officeDocument/2006/relationships/hyperlink" Target="https://reg.mju.ac.th/registrar/class_info_2.asp?backto=home&amp;option=0&amp;courseid=8893888&amp;acadyear=2566&amp;semester=2&amp;avs207306847=152" TargetMode="External" /><Relationship Id="rId177" Type="http://schemas.openxmlformats.org/officeDocument/2006/relationships/hyperlink" Target="https://reg.mju.ac.th/registrar/class_info_2.asp?backto=home&amp;option=0&amp;courseid=8894811&amp;acadyear=2566&amp;semester=2&amp;avs207306847=173" TargetMode="External" /><Relationship Id="rId198" Type="http://schemas.openxmlformats.org/officeDocument/2006/relationships/hyperlink" Target="https://reg.mju.ac.th/registrar/class_info_2.asp?backto=home&amp;option=0&amp;courseid=8893936&amp;acadyear=2566&amp;semester=2&amp;avs207306847=194" TargetMode="External" /><Relationship Id="rId172" Type="http://schemas.openxmlformats.org/officeDocument/2006/relationships/hyperlink" Target="https://reg.mju.ac.th/registrar/class_info_2.asp?backto=home&amp;option=0&amp;courseid=17420&amp;acadyear=2566&amp;semester=2&amp;avs207306847=168" TargetMode="External" /><Relationship Id="rId193" Type="http://schemas.openxmlformats.org/officeDocument/2006/relationships/hyperlink" Target="https://reg.mju.ac.th/registrar/class_info_2.asp?backto=home&amp;option=0&amp;courseid=8893956&amp;acadyear=2566&amp;semester=2&amp;avs207306847=189" TargetMode="External" /><Relationship Id="rId202" Type="http://schemas.openxmlformats.org/officeDocument/2006/relationships/hyperlink" Target="https://reg.mju.ac.th/registrar/class_info_2.asp?backto=home&amp;option=0&amp;courseid=8893942&amp;acadyear=2566&amp;semester=2&amp;avs207306847=198" TargetMode="External" /><Relationship Id="rId207" Type="http://schemas.openxmlformats.org/officeDocument/2006/relationships/hyperlink" Target="https://reg.mju.ac.th/registrar/class_info_2.asp?backto=home&amp;option=0&amp;courseid=8893939&amp;acadyear=2566&amp;semester=2&amp;avs207306847=203" TargetMode="External" /><Relationship Id="rId223" Type="http://schemas.openxmlformats.org/officeDocument/2006/relationships/printerSettings" Target="../printerSettings/printerSettings2.bin" /><Relationship Id="rId13" Type="http://schemas.openxmlformats.org/officeDocument/2006/relationships/hyperlink" Target="https://reg.mju.ac.th/registrar/class_info_2.asp?backto=home&amp;option=0&amp;courseid=8896678&amp;acadyear=2566&amp;semester=2&amp;avs207306847=13" TargetMode="External" /><Relationship Id="rId18" Type="http://schemas.openxmlformats.org/officeDocument/2006/relationships/hyperlink" Target="https://reg.mju.ac.th/registrar/class_info_2.asp?backto=home&amp;option=0&amp;courseid=8897148&amp;acadyear=2566&amp;semester=2&amp;avs207306847=18" TargetMode="External" /><Relationship Id="rId39" Type="http://schemas.openxmlformats.org/officeDocument/2006/relationships/hyperlink" Target="https://reg.mju.ac.th/registrar/class_info_2.asp?backto=home&amp;option=0&amp;courseid=8896030&amp;acadyear=2566&amp;semester=2&amp;avs207306847=36" TargetMode="External" /><Relationship Id="rId109" Type="http://schemas.openxmlformats.org/officeDocument/2006/relationships/hyperlink" Target="https://reg.mju.ac.th/registrar/class_info_2.asp?backto=home&amp;option=0&amp;courseid=8888983&amp;acadyear=2566&amp;semester=2&amp;avs207306847=106" TargetMode="External" /><Relationship Id="rId34" Type="http://schemas.openxmlformats.org/officeDocument/2006/relationships/hyperlink" Target="https://reg.mju.ac.th/registrar/class_info_2.asp?backto=home&amp;option=0&amp;courseid=8896028&amp;acadyear=2566&amp;semester=2&amp;avs207306847=32" TargetMode="External" /><Relationship Id="rId50" Type="http://schemas.openxmlformats.org/officeDocument/2006/relationships/hyperlink" Target="https://reg.mju.ac.th/registrar/class_info_2.asp?backto=home&amp;option=0&amp;courseid=8896043&amp;acadyear=2566&amp;semester=2&amp;avs207306847=47" TargetMode="External" /><Relationship Id="rId55" Type="http://schemas.openxmlformats.org/officeDocument/2006/relationships/hyperlink" Target="https://reg.mju.ac.th/registrar/class_info_2.asp?backto=home&amp;option=0&amp;courseid=8896046&amp;acadyear=2566&amp;semester=2&amp;avs207306847=52" TargetMode="External" /><Relationship Id="rId76" Type="http://schemas.openxmlformats.org/officeDocument/2006/relationships/hyperlink" Target="https://reg.mju.ac.th/registrar/class_info_2.asp?backto=home&amp;option=0&amp;courseid=8889218&amp;acadyear=2566&amp;semester=2&amp;avs207306847=73" TargetMode="External" /><Relationship Id="rId97" Type="http://schemas.openxmlformats.org/officeDocument/2006/relationships/hyperlink" Target="https://reg.mju.ac.th/registrar/class_info_2.asp?backto=home&amp;option=0&amp;courseid=8890584&amp;acadyear=2566&amp;semester=2&amp;avs207306847=94" TargetMode="External" /><Relationship Id="rId104" Type="http://schemas.openxmlformats.org/officeDocument/2006/relationships/hyperlink" Target="https://reg.mju.ac.th/registrar/class_info_2.asp?backto=home&amp;option=0&amp;courseid=8888983&amp;acadyear=2566&amp;semester=2&amp;avs207306847=101" TargetMode="External" /><Relationship Id="rId120" Type="http://schemas.openxmlformats.org/officeDocument/2006/relationships/hyperlink" Target="https://sites.google.com/view/pattamahannok" TargetMode="External" /><Relationship Id="rId125" Type="http://schemas.openxmlformats.org/officeDocument/2006/relationships/hyperlink" Target="https://reg.mju.ac.th/registrar/class_info_2.asp?backto=home&amp;option=0&amp;courseid=8890892&amp;acadyear=2566&amp;semester=2&amp;avs207306847=121" TargetMode="External" /><Relationship Id="rId141" Type="http://schemas.openxmlformats.org/officeDocument/2006/relationships/hyperlink" Target="https://reg.mju.ac.th/registrar/class_info_2.asp?backto=home&amp;option=0&amp;courseid=12360&amp;acadyear=2566&amp;semester=2&amp;avs207306847=137" TargetMode="External" /><Relationship Id="rId146" Type="http://schemas.openxmlformats.org/officeDocument/2006/relationships/hyperlink" Target="https://reg.mju.ac.th/registrar/class_info_2.asp?backto=home&amp;option=0&amp;courseid=12411&amp;acadyear=2566&amp;semester=2&amp;avs207306847=142" TargetMode="External" /><Relationship Id="rId167" Type="http://schemas.openxmlformats.org/officeDocument/2006/relationships/hyperlink" Target="https://reg.mju.ac.th/registrar/class_info_2.asp?backto=home&amp;option=0&amp;courseid=626366&amp;acadyear=2566&amp;semester=2&amp;avs207306847=163" TargetMode="External" /><Relationship Id="rId188" Type="http://schemas.openxmlformats.org/officeDocument/2006/relationships/hyperlink" Target="https://reg.mju.ac.th/registrar/class_info_2.asp?backto=home&amp;option=0&amp;courseid=8893921&amp;acadyear=2566&amp;semester=2&amp;avs207306847=184" TargetMode="External" /><Relationship Id="rId7" Type="http://schemas.openxmlformats.org/officeDocument/2006/relationships/hyperlink" Target="https://reg.mju.ac.th/registrar/class_info_2.asp?backto=home&amp;option=0&amp;courseid=8896185&amp;acadyear=2566&amp;semester=2&amp;avs207306847=7" TargetMode="External" /><Relationship Id="rId71" Type="http://schemas.openxmlformats.org/officeDocument/2006/relationships/hyperlink" Target="https://reg.mju.ac.th/registrar/class_info_2.asp?backto=home&amp;option=0&amp;courseid=8892819&amp;acadyear=2566&amp;semester=2&amp;avs207306847=68" TargetMode="External" /><Relationship Id="rId92" Type="http://schemas.openxmlformats.org/officeDocument/2006/relationships/hyperlink" Target="https://reg.mju.ac.th/registrar/class_info_2.asp?backto=home&amp;option=0&amp;courseid=8890584&amp;acadyear=2566&amp;semester=2&amp;avs207306847=89" TargetMode="External" /><Relationship Id="rId162" Type="http://schemas.openxmlformats.org/officeDocument/2006/relationships/hyperlink" Target="https://reg.mju.ac.th/registrar/class_info_2.asp?backto=home&amp;option=0&amp;courseid=12465&amp;acadyear=2566&amp;semester=2&amp;avs207306847=158" TargetMode="External" /><Relationship Id="rId183" Type="http://schemas.openxmlformats.org/officeDocument/2006/relationships/hyperlink" Target="https://reg.mju.ac.th/registrar/class_info_2.asp?backto=home&amp;option=0&amp;courseid=8893825&amp;acadyear=2566&amp;semester=2&amp;avs207306847=179" TargetMode="External" /><Relationship Id="rId213" Type="http://schemas.openxmlformats.org/officeDocument/2006/relationships/hyperlink" Target="https://reg.mju.ac.th/registrar/class_info_2.asp?backto=home&amp;option=0&amp;courseid=8893898&amp;acadyear=2566&amp;semester=2&amp;avs207306847=209" TargetMode="External" /><Relationship Id="rId218" Type="http://schemas.openxmlformats.org/officeDocument/2006/relationships/hyperlink" Target="https://reg.mju.ac.th/registrar/class_info_2.asp?backto=home&amp;option=0&amp;courseid=8898098&amp;acadyear=2566&amp;semester=2&amp;avs207306847=214" TargetMode="External" /><Relationship Id="rId2" Type="http://schemas.openxmlformats.org/officeDocument/2006/relationships/hyperlink" Target="https://reg.mju.ac.th/registrar/class_info_2.asp?backto=home&amp;option=0&amp;courseid=8895629&amp;acadyear=2566&amp;semester=2&amp;avs207306847=2" TargetMode="External" /><Relationship Id="rId29" Type="http://schemas.openxmlformats.org/officeDocument/2006/relationships/hyperlink" Target="https://reg.mju.ac.th/registrar/class_info_2.asp?backto=home&amp;option=0&amp;courseid=8896025&amp;acadyear=2566&amp;semester=2&amp;avs207306847=29" TargetMode="External" /><Relationship Id="rId24" Type="http://schemas.openxmlformats.org/officeDocument/2006/relationships/hyperlink" Target="https://reg.mju.ac.th/registrar/class_info_2.asp?backto=home&amp;option=0&amp;courseid=8898096&amp;acadyear=2566&amp;semester=2&amp;avs207306847=24" TargetMode="External" /><Relationship Id="rId40" Type="http://schemas.openxmlformats.org/officeDocument/2006/relationships/hyperlink" Target="https://reg.mju.ac.th/registrar/class_info_2.asp?backto=home&amp;option=0&amp;courseid=8896031&amp;acadyear=2566&amp;semester=2&amp;avs207306847=37" TargetMode="External" /><Relationship Id="rId45" Type="http://schemas.openxmlformats.org/officeDocument/2006/relationships/hyperlink" Target="https://reg.mju.ac.th/registrar/class_info_2.asp?backto=home&amp;option=0&amp;courseid=8896032&amp;acadyear=2566&amp;semester=2&amp;avs207306847=42" TargetMode="External" /><Relationship Id="rId66" Type="http://schemas.openxmlformats.org/officeDocument/2006/relationships/hyperlink" Target="https://reg.mju.ac.th/registrar/class_info_2.asp?backto=home&amp;option=0&amp;courseid=8896170&amp;acadyear=2566&amp;semester=2&amp;avs207306847=63" TargetMode="External" /><Relationship Id="rId87" Type="http://schemas.openxmlformats.org/officeDocument/2006/relationships/hyperlink" Target="https://reg.mju.ac.th/registrar/class_info_2.asp?backto=home&amp;option=0&amp;courseid=625456&amp;acadyear=2566&amp;semester=2&amp;avs207306847=84" TargetMode="External" /><Relationship Id="rId110" Type="http://schemas.openxmlformats.org/officeDocument/2006/relationships/hyperlink" Target="https://reg.mju.ac.th/registrar/class_info_2.asp?backto=home&amp;option=0&amp;courseid=8888983&amp;acadyear=2566&amp;semester=2&amp;avs207306847=107" TargetMode="External" /><Relationship Id="rId115" Type="http://schemas.openxmlformats.org/officeDocument/2006/relationships/hyperlink" Target="https://reg.mju.ac.th/registrar/class_info_2.asp?backto=home&amp;option=0&amp;courseid=8893137&amp;acadyear=2566&amp;semester=2&amp;avs207306847=112" TargetMode="External" /><Relationship Id="rId131" Type="http://schemas.openxmlformats.org/officeDocument/2006/relationships/hyperlink" Target="https://reg.mju.ac.th/registrar/class_info_2.asp?backto=home&amp;option=0&amp;courseid=8893267&amp;acadyear=2566&amp;semester=2&amp;avs207306847=127" TargetMode="External" /><Relationship Id="rId136" Type="http://schemas.openxmlformats.org/officeDocument/2006/relationships/hyperlink" Target="https://reg.mju.ac.th/registrar/class_info_2.asp?backto=home&amp;option=0&amp;courseid=625961&amp;acadyear=2566&amp;semester=2&amp;avs207306847=132" TargetMode="External" /><Relationship Id="rId157" Type="http://schemas.openxmlformats.org/officeDocument/2006/relationships/hyperlink" Target="https://reg.mju.ac.th/registrar/class_info_2.asp?backto=home&amp;option=0&amp;courseid=8893889&amp;acadyear=2566&amp;semester=2&amp;avs207306847=153" TargetMode="External" /><Relationship Id="rId178" Type="http://schemas.openxmlformats.org/officeDocument/2006/relationships/hyperlink" Target="https://reg.mju.ac.th/registrar/class_info_2.asp?backto=home&amp;option=0&amp;courseid=8893912&amp;acadyear=2566&amp;semester=2&amp;avs207306847=174" TargetMode="External" /><Relationship Id="rId61" Type="http://schemas.openxmlformats.org/officeDocument/2006/relationships/hyperlink" Target="https://reg.mju.ac.th/registrar/class_info_2.asp?backto=home&amp;option=0&amp;courseid=8896072&amp;acadyear=2566&amp;semester=2&amp;avs207306847=58" TargetMode="External" /><Relationship Id="rId82" Type="http://schemas.openxmlformats.org/officeDocument/2006/relationships/hyperlink" Target="https://reg.mju.ac.th/registrar/class_info_2.asp?backto=home&amp;option=0&amp;courseid=25300&amp;acadyear=2566&amp;semester=2&amp;avs207306847=79" TargetMode="External" /><Relationship Id="rId152" Type="http://schemas.openxmlformats.org/officeDocument/2006/relationships/hyperlink" Target="https://reg.mju.ac.th/registrar/class_info_2.asp?backto=home&amp;option=0&amp;courseid=12423&amp;acadyear=2566&amp;semester=2&amp;avs207306847=148" TargetMode="External" /><Relationship Id="rId173" Type="http://schemas.openxmlformats.org/officeDocument/2006/relationships/hyperlink" Target="https://reg.mju.ac.th/registrar/class_info_2.asp?backto=home&amp;option=0&amp;courseid=8890312&amp;acadyear=2566&amp;semester=2&amp;avs207306847=169" TargetMode="External" /><Relationship Id="rId194" Type="http://schemas.openxmlformats.org/officeDocument/2006/relationships/hyperlink" Target="https://reg.mju.ac.th/registrar/class_info_2.asp?backto=home&amp;option=0&amp;courseid=8893947&amp;acadyear=2566&amp;semester=2&amp;avs207306847=190" TargetMode="External" /><Relationship Id="rId199" Type="http://schemas.openxmlformats.org/officeDocument/2006/relationships/hyperlink" Target="https://reg.mju.ac.th/registrar/class_info_2.asp?backto=home&amp;option=0&amp;courseid=8893937&amp;acadyear=2566&amp;semester=2&amp;avs207306847=195" TargetMode="External" /><Relationship Id="rId203" Type="http://schemas.openxmlformats.org/officeDocument/2006/relationships/hyperlink" Target="https://reg.mju.ac.th/registrar/class_info_2.asp?backto=home&amp;option=0&amp;courseid=8893942&amp;acadyear=2566&amp;semester=2&amp;avs207306847=199" TargetMode="External" /><Relationship Id="rId208" Type="http://schemas.openxmlformats.org/officeDocument/2006/relationships/hyperlink" Target="https://reg.mju.ac.th/registrar/class_info_2.asp?backto=home&amp;option=0&amp;courseid=8893940&amp;acadyear=2566&amp;semester=2&amp;avs207306847=204" TargetMode="External" /><Relationship Id="rId19" Type="http://schemas.openxmlformats.org/officeDocument/2006/relationships/hyperlink" Target="https://reg.mju.ac.th/registrar/class_info_2.asp?backto=home&amp;option=0&amp;courseid=8896697&amp;acadyear=2566&amp;semester=2&amp;avs207306847=19" TargetMode="External" /><Relationship Id="rId14" Type="http://schemas.openxmlformats.org/officeDocument/2006/relationships/hyperlink" Target="https://reg.mju.ac.th/registrar/class_info_2.asp?backto=home&amp;option=0&amp;courseid=8896686&amp;acadyear=2566&amp;semester=2&amp;avs207306847=14" TargetMode="External" /><Relationship Id="rId30" Type="http://schemas.openxmlformats.org/officeDocument/2006/relationships/hyperlink" Target="https://reg.mju.ac.th/registrar/class_info_2.asp?backto=home&amp;option=0&amp;courseid=8896028&amp;acadyear=2566&amp;semester=2&amp;avs207306847=30" TargetMode="External" /><Relationship Id="rId35" Type="http://schemas.openxmlformats.org/officeDocument/2006/relationships/hyperlink" Target="https://sites.google.com/view/pattamahannok" TargetMode="External" /><Relationship Id="rId56" Type="http://schemas.openxmlformats.org/officeDocument/2006/relationships/hyperlink" Target="https://reg.mju.ac.th/registrar/class_info_2.asp?backto=home&amp;option=0&amp;courseid=8896046&amp;acadyear=2566&amp;semester=2&amp;avs207306847=53" TargetMode="External" /><Relationship Id="rId77" Type="http://schemas.openxmlformats.org/officeDocument/2006/relationships/hyperlink" Target="https://reg.mju.ac.th/registrar/class_info_2.asp?backto=home&amp;option=0&amp;courseid=8890895&amp;acadyear=2566&amp;semester=2&amp;avs207306847=74" TargetMode="External" /><Relationship Id="rId100" Type="http://schemas.openxmlformats.org/officeDocument/2006/relationships/hyperlink" Target="https://reg.mju.ac.th/registrar/class_info_2.asp?backto=home&amp;option=0&amp;courseid=8888983&amp;acadyear=2566&amp;semester=2&amp;avs207306847=97" TargetMode="External" /><Relationship Id="rId105" Type="http://schemas.openxmlformats.org/officeDocument/2006/relationships/hyperlink" Target="https://reg.mju.ac.th/registrar/class_info_2.asp?backto=home&amp;option=0&amp;courseid=8888983&amp;acadyear=2566&amp;semester=2&amp;avs207306847=102" TargetMode="External" /><Relationship Id="rId126" Type="http://schemas.openxmlformats.org/officeDocument/2006/relationships/hyperlink" Target="https://reg.mju.ac.th/registrar/class_info_2.asp?backto=home&amp;option=0&amp;courseid=8890892&amp;acadyear=2566&amp;semester=2&amp;avs207306847=122" TargetMode="External" /><Relationship Id="rId147" Type="http://schemas.openxmlformats.org/officeDocument/2006/relationships/hyperlink" Target="https://reg.mju.ac.th/registrar/class_info_2.asp?backto=home&amp;option=0&amp;courseid=12413&amp;acadyear=2566&amp;semester=2&amp;avs207306847=143" TargetMode="External" /><Relationship Id="rId168" Type="http://schemas.openxmlformats.org/officeDocument/2006/relationships/hyperlink" Target="https://reg.mju.ac.th/registrar/class_info_2.asp?backto=home&amp;option=0&amp;courseid=626367&amp;acadyear=2566&amp;semester=2&amp;avs207306847=164" TargetMode="External" /><Relationship Id="rId8" Type="http://schemas.openxmlformats.org/officeDocument/2006/relationships/hyperlink" Target="https://reg.mju.ac.th/registrar/class_info_2.asp?backto=home&amp;option=0&amp;courseid=8896185&amp;acadyear=2566&amp;semester=2&amp;avs207306847=8" TargetMode="External" /><Relationship Id="rId51" Type="http://schemas.openxmlformats.org/officeDocument/2006/relationships/hyperlink" Target="https://reg.mju.ac.th/registrar/class_info_2.asp?backto=home&amp;option=0&amp;courseid=8896044&amp;acadyear=2566&amp;semester=2&amp;avs207306847=48" TargetMode="External" /><Relationship Id="rId72" Type="http://schemas.openxmlformats.org/officeDocument/2006/relationships/hyperlink" Target="https://reg.mju.ac.th/registrar/class_info_2.asp?backto=home&amp;option=0&amp;courseid=8892819&amp;acadyear=2566&amp;semester=2&amp;avs207306847=69" TargetMode="External" /><Relationship Id="rId93" Type="http://schemas.openxmlformats.org/officeDocument/2006/relationships/hyperlink" Target="https://reg.mju.ac.th/registrar/class_info_2.asp?backto=home&amp;option=0&amp;courseid=8890584&amp;acadyear=2566&amp;semester=2&amp;avs207306847=90" TargetMode="External" /><Relationship Id="rId98" Type="http://schemas.openxmlformats.org/officeDocument/2006/relationships/hyperlink" Target="https://reg.mju.ac.th/registrar/class_info_2.asp?backto=home&amp;option=0&amp;courseid=8888983&amp;acadyear=2566&amp;semester=2&amp;avs207306847=95" TargetMode="External" /><Relationship Id="rId121" Type="http://schemas.openxmlformats.org/officeDocument/2006/relationships/hyperlink" Target="https://reg.mju.ac.th/registrar/class_info_2.asp?backto=home&amp;option=0&amp;courseid=8893702&amp;acadyear=2566&amp;semester=2&amp;avs207306847=117" TargetMode="External" /><Relationship Id="rId142" Type="http://schemas.openxmlformats.org/officeDocument/2006/relationships/hyperlink" Target="https://reg.mju.ac.th/registrar/class_info_2.asp?backto=home&amp;option=0&amp;courseid=626358&amp;acadyear=2566&amp;semester=2&amp;avs207306847=138" TargetMode="External" /><Relationship Id="rId163" Type="http://schemas.openxmlformats.org/officeDocument/2006/relationships/hyperlink" Target="https://reg.mju.ac.th/registrar/class_info_2.asp?backto=home&amp;option=0&amp;courseid=12466&amp;acadyear=2566&amp;semester=2&amp;avs207306847=159" TargetMode="External" /><Relationship Id="rId184" Type="http://schemas.openxmlformats.org/officeDocument/2006/relationships/hyperlink" Target="https://reg.mju.ac.th/registrar/class_info_2.asp?backto=home&amp;option=0&amp;courseid=8893924&amp;acadyear=2566&amp;semester=2&amp;avs207306847=180" TargetMode="External" /><Relationship Id="rId189" Type="http://schemas.openxmlformats.org/officeDocument/2006/relationships/hyperlink" Target="https://reg.mju.ac.th/registrar/class_info_2.asp?backto=home&amp;option=0&amp;courseid=8893914&amp;acadyear=2566&amp;semester=2&amp;avs207306847=185" TargetMode="External" /><Relationship Id="rId219" Type="http://schemas.openxmlformats.org/officeDocument/2006/relationships/hyperlink" Target="https://reg.mju.ac.th/registrar/class_info_2.asp?backto=home&amp;option=0&amp;courseid=8893942&amp;acadyear=2566&amp;semester=2&amp;avs207306847=215" TargetMode="External" /><Relationship Id="rId3" Type="http://schemas.openxmlformats.org/officeDocument/2006/relationships/hyperlink" Target="https://reg.mju.ac.th/registrar/class_info_2.asp?backto=home&amp;option=0&amp;courseid=8896182&amp;acadyear=2566&amp;semester=2&amp;avs207306847=3" TargetMode="External" /><Relationship Id="rId214" Type="http://schemas.openxmlformats.org/officeDocument/2006/relationships/hyperlink" Target="https://reg.mju.ac.th/registrar/class_info_2.asp?backto=home&amp;option=0&amp;courseid=8893898&amp;acadyear=2566&amp;semester=2&amp;avs207306847=210" TargetMode="External" /><Relationship Id="rId25" Type="http://schemas.openxmlformats.org/officeDocument/2006/relationships/hyperlink" Target="https://reg.mju.ac.th/registrar/class_info_2.asp?backto=home&amp;option=0&amp;courseid=8898097&amp;acadyear=2566&amp;semester=2&amp;avs207306847=25" TargetMode="External" /><Relationship Id="rId46" Type="http://schemas.openxmlformats.org/officeDocument/2006/relationships/hyperlink" Target="https://reg.mju.ac.th/registrar/class_info_2.asp?backto=home&amp;option=0&amp;courseid=8896033&amp;acadyear=2566&amp;semester=2&amp;avs207306847=43" TargetMode="External" /><Relationship Id="rId67" Type="http://schemas.openxmlformats.org/officeDocument/2006/relationships/hyperlink" Target="https://reg.mju.ac.th/registrar/class_info_2.asp?backto=home&amp;option=0&amp;courseid=8896167&amp;acadyear=2566&amp;semester=2&amp;avs207306847=64" TargetMode="External" /><Relationship Id="rId116" Type="http://schemas.openxmlformats.org/officeDocument/2006/relationships/hyperlink" Target="https://reg.mju.ac.th/registrar/class_info_2.asp?backto=home&amp;option=0&amp;courseid=8893137&amp;acadyear=2566&amp;semester=2&amp;avs207306847=113" TargetMode="External" /><Relationship Id="rId137" Type="http://schemas.openxmlformats.org/officeDocument/2006/relationships/hyperlink" Target="https://reg.mju.ac.th/registrar/class_info_2.asp?backto=home&amp;option=0&amp;courseid=626360&amp;acadyear=2566&amp;semester=2&amp;avs207306847=133" TargetMode="External" /><Relationship Id="rId158" Type="http://schemas.openxmlformats.org/officeDocument/2006/relationships/hyperlink" Target="https://reg.mju.ac.th/registrar/class_info_2.asp?backto=home&amp;option=0&amp;courseid=8893889&amp;acadyear=2566&amp;semester=2&amp;avs207306847=154" TargetMode="External" /><Relationship Id="rId20" Type="http://schemas.openxmlformats.org/officeDocument/2006/relationships/hyperlink" Target="https://reg.mju.ac.th/registrar/class_info_2.asp?backto=home&amp;option=0&amp;courseid=8896700&amp;acadyear=2566&amp;semester=2&amp;avs207306847=20" TargetMode="External" /><Relationship Id="rId41" Type="http://schemas.openxmlformats.org/officeDocument/2006/relationships/hyperlink" Target="https://reg.mju.ac.th/registrar/class_info_2.asp?backto=home&amp;option=0&amp;courseid=8896031&amp;acadyear=2566&amp;semester=2&amp;avs207306847=38" TargetMode="External" /><Relationship Id="rId62" Type="http://schemas.openxmlformats.org/officeDocument/2006/relationships/hyperlink" Target="https://reg.mju.ac.th/registrar/class_info_2.asp?backto=home&amp;option=0&amp;courseid=8896075&amp;acadyear=2566&amp;semester=2&amp;avs207306847=59" TargetMode="External" /><Relationship Id="rId83" Type="http://schemas.openxmlformats.org/officeDocument/2006/relationships/hyperlink" Target="https://reg.mju.ac.th/registrar/class_info_2.asp?backto=home&amp;option=0&amp;courseid=8893959&amp;acadyear=2566&amp;semester=2&amp;avs207306847=80" TargetMode="External" /><Relationship Id="rId88" Type="http://schemas.openxmlformats.org/officeDocument/2006/relationships/hyperlink" Target="https://reg.mju.ac.th/registrar/class_info_2.asp?backto=home&amp;option=0&amp;courseid=8893958&amp;acadyear=2566&amp;semester=2&amp;avs207306847=85" TargetMode="External" /><Relationship Id="rId111" Type="http://schemas.openxmlformats.org/officeDocument/2006/relationships/hyperlink" Target="https://reg.mju.ac.th/registrar/class_info_2.asp?backto=home&amp;option=0&amp;courseid=8888983&amp;acadyear=2566&amp;semester=2&amp;avs207306847=108" TargetMode="External" /><Relationship Id="rId132" Type="http://schemas.openxmlformats.org/officeDocument/2006/relationships/hyperlink" Target="https://reg.mju.ac.th/registrar/class_info_2.asp?backto=home&amp;option=0&amp;courseid=11498&amp;acadyear=2566&amp;semester=2&amp;avs207306847=128" TargetMode="External" /><Relationship Id="rId153" Type="http://schemas.openxmlformats.org/officeDocument/2006/relationships/hyperlink" Target="https://reg.mju.ac.th/registrar/class_info_2.asp?backto=home&amp;option=0&amp;courseid=12423&amp;acadyear=2566&amp;semester=2&amp;avs207306847=149" TargetMode="External" /><Relationship Id="rId174" Type="http://schemas.openxmlformats.org/officeDocument/2006/relationships/hyperlink" Target="https://reg.mju.ac.th/registrar/class_info_2.asp?backto=home&amp;option=0&amp;courseid=8890316&amp;acadyear=2566&amp;semester=2&amp;avs207306847=170" TargetMode="External" /><Relationship Id="rId179" Type="http://schemas.openxmlformats.org/officeDocument/2006/relationships/hyperlink" Target="https://reg.mju.ac.th/registrar/class_info_2.asp?backto=home&amp;option=0&amp;courseid=8893928&amp;acadyear=2566&amp;semester=2&amp;avs207306847=175" TargetMode="External" /><Relationship Id="rId195" Type="http://schemas.openxmlformats.org/officeDocument/2006/relationships/hyperlink" Target="https://reg.mju.ac.th/registrar/class_info_2.asp?backto=home&amp;option=0&amp;courseid=8893948&amp;acadyear=2566&amp;semester=2&amp;avs207306847=191" TargetMode="External" /><Relationship Id="rId209" Type="http://schemas.openxmlformats.org/officeDocument/2006/relationships/hyperlink" Target="https://reg.mju.ac.th/registrar/class_info_2.asp?backto=home&amp;option=0&amp;courseid=8891085&amp;acadyear=2566&amp;semester=2&amp;avs207306847=205" TargetMode="External" /><Relationship Id="rId190" Type="http://schemas.openxmlformats.org/officeDocument/2006/relationships/hyperlink" Target="https://reg.mju.ac.th/registrar/class_info_2.asp?backto=home&amp;option=0&amp;courseid=8890831&amp;acadyear=2566&amp;semester=2&amp;avs207306847=186" TargetMode="External" /><Relationship Id="rId204" Type="http://schemas.openxmlformats.org/officeDocument/2006/relationships/hyperlink" Target="https://reg.mju.ac.th/registrar/class_info_2.asp?backto=home&amp;option=0&amp;courseid=8893951&amp;acadyear=2566&amp;semester=2&amp;avs207306847=200" TargetMode="External" /><Relationship Id="rId220" Type="http://schemas.openxmlformats.org/officeDocument/2006/relationships/hyperlink" Target="https://reg.mju.ac.th/registrar/class_info_2.asp?backto=home&amp;option=0&amp;courseid=8895358&amp;acadyear=2566&amp;semester=2&amp;avs207306847=216" TargetMode="External" /><Relationship Id="rId15" Type="http://schemas.openxmlformats.org/officeDocument/2006/relationships/hyperlink" Target="https://reg.mju.ac.th/registrar/class_info_2.asp?backto=home&amp;option=0&amp;courseid=8896687&amp;acadyear=2566&amp;semester=2&amp;avs207306847=15" TargetMode="External" /><Relationship Id="rId36" Type="http://schemas.openxmlformats.org/officeDocument/2006/relationships/hyperlink" Target="https://reg.mju.ac.th/registrar/class_info_2.asp?backto=home&amp;option=0&amp;courseid=8896028&amp;acadyear=2566&amp;semester=2&amp;avs207306847=33" TargetMode="External" /><Relationship Id="rId57" Type="http://schemas.openxmlformats.org/officeDocument/2006/relationships/hyperlink" Target="https://reg.mju.ac.th/registrar/class_info_2.asp?backto=home&amp;option=0&amp;courseid=8896046&amp;acadyear=2566&amp;semester=2&amp;avs207306847=54" TargetMode="External" /><Relationship Id="rId106" Type="http://schemas.openxmlformats.org/officeDocument/2006/relationships/hyperlink" Target="https://reg.mju.ac.th/registrar/class_info_2.asp?backto=home&amp;option=0&amp;courseid=8888983&amp;acadyear=2566&amp;semester=2&amp;avs207306847=103" TargetMode="External" /><Relationship Id="rId127" Type="http://schemas.openxmlformats.org/officeDocument/2006/relationships/hyperlink" Target="https://reg.mju.ac.th/registrar/class_info_2.asp?backto=home&amp;option=0&amp;courseid=8890892&amp;acadyear=2566&amp;semester=2&amp;avs207306847=123" TargetMode="External" /><Relationship Id="rId10" Type="http://schemas.openxmlformats.org/officeDocument/2006/relationships/hyperlink" Target="https://reg.mju.ac.th/registrar/class_info_2.asp?backto=home&amp;option=0&amp;courseid=8896036&amp;acadyear=2566&amp;semester=2&amp;avs207306847=10" TargetMode="External" /><Relationship Id="rId31" Type="http://schemas.openxmlformats.org/officeDocument/2006/relationships/hyperlink" Target="https://sites.google.com/view/pattamahannok" TargetMode="External" /><Relationship Id="rId52" Type="http://schemas.openxmlformats.org/officeDocument/2006/relationships/hyperlink" Target="https://reg.mju.ac.th/registrar/class_info_2.asp?backto=home&amp;option=0&amp;courseid=8896047&amp;acadyear=2566&amp;semester=2&amp;avs207306847=49" TargetMode="External" /><Relationship Id="rId73" Type="http://schemas.openxmlformats.org/officeDocument/2006/relationships/hyperlink" Target="https://reg.mju.ac.th/registrar/class_info_2.asp?backto=home&amp;option=0&amp;courseid=8892820&amp;acadyear=2566&amp;semester=2&amp;avs207306847=70" TargetMode="External" /><Relationship Id="rId78" Type="http://schemas.openxmlformats.org/officeDocument/2006/relationships/hyperlink" Target="https://reg.mju.ac.th/registrar/class_info_2.asp?backto=home&amp;option=0&amp;courseid=626353&amp;acadyear=2566&amp;semester=2&amp;avs207306847=75" TargetMode="External" /><Relationship Id="rId94" Type="http://schemas.openxmlformats.org/officeDocument/2006/relationships/hyperlink" Target="https://reg.mju.ac.th/registrar/class_info_2.asp?backto=home&amp;option=0&amp;courseid=8890584&amp;acadyear=2566&amp;semester=2&amp;avs207306847=91" TargetMode="External" /><Relationship Id="rId99" Type="http://schemas.openxmlformats.org/officeDocument/2006/relationships/hyperlink" Target="https://reg.mju.ac.th/registrar/class_info_2.asp?backto=home&amp;option=0&amp;courseid=8888983&amp;acadyear=2566&amp;semester=2&amp;avs207306847=96" TargetMode="External" /><Relationship Id="rId101" Type="http://schemas.openxmlformats.org/officeDocument/2006/relationships/hyperlink" Target="https://reg.mju.ac.th/registrar/class_info_2.asp?backto=home&amp;option=0&amp;courseid=8888983&amp;acadyear=2566&amp;semester=2&amp;avs207306847=98" TargetMode="External" /><Relationship Id="rId122" Type="http://schemas.openxmlformats.org/officeDocument/2006/relationships/hyperlink" Target="https://reg.mju.ac.th/registrar/class_info_2.asp?backto=home&amp;option=0&amp;courseid=8890892&amp;acadyear=2566&amp;semester=2&amp;avs207306847=118" TargetMode="External" /><Relationship Id="rId143" Type="http://schemas.openxmlformats.org/officeDocument/2006/relationships/hyperlink" Target="https://reg.mju.ac.th/registrar/class_info_2.asp?backto=home&amp;option=0&amp;courseid=626358&amp;acadyear=2566&amp;semester=2&amp;avs207306847=139" TargetMode="External" /><Relationship Id="rId148" Type="http://schemas.openxmlformats.org/officeDocument/2006/relationships/hyperlink" Target="https://reg.mju.ac.th/registrar/class_info_2.asp?backto=home&amp;option=0&amp;courseid=12415&amp;acadyear=2566&amp;semester=2&amp;avs207306847=144" TargetMode="External" /><Relationship Id="rId164" Type="http://schemas.openxmlformats.org/officeDocument/2006/relationships/hyperlink" Target="https://reg.mju.ac.th/registrar/class_info_2.asp?backto=home&amp;option=0&amp;courseid=12467&amp;acadyear=2566&amp;semester=2&amp;avs207306847=160" TargetMode="External" /><Relationship Id="rId169" Type="http://schemas.openxmlformats.org/officeDocument/2006/relationships/hyperlink" Target="https://reg.mju.ac.th/registrar/class_info_2.asp?backto=home&amp;option=0&amp;courseid=12499&amp;acadyear=2566&amp;semester=2&amp;avs207306847=165" TargetMode="External" /><Relationship Id="rId185" Type="http://schemas.openxmlformats.org/officeDocument/2006/relationships/hyperlink" Target="https://reg.mju.ac.th/registrar/class_info_2.asp?backto=home&amp;option=0&amp;courseid=8893915&amp;acadyear=2566&amp;semester=2&amp;avs207306847=181" TargetMode="External" /><Relationship Id="rId4" Type="http://schemas.openxmlformats.org/officeDocument/2006/relationships/hyperlink" Target="https://reg.mju.ac.th/registrar/class_info_2.asp?backto=home&amp;option=0&amp;courseid=8896182&amp;acadyear=2566&amp;semester=2&amp;avs207306847=4" TargetMode="External" /><Relationship Id="rId9" Type="http://schemas.openxmlformats.org/officeDocument/2006/relationships/hyperlink" Target="https://reg.mju.ac.th/registrar/class_info_2.asp?backto=home&amp;option=0&amp;courseid=8896195&amp;acadyear=2566&amp;semester=2&amp;avs207306847=9" TargetMode="External" /><Relationship Id="rId180" Type="http://schemas.openxmlformats.org/officeDocument/2006/relationships/hyperlink" Target="https://reg.mju.ac.th/registrar/class_info_2.asp?backto=home&amp;option=0&amp;courseid=8893929&amp;acadyear=2566&amp;semester=2&amp;avs207306847=176" TargetMode="External" /><Relationship Id="rId210" Type="http://schemas.openxmlformats.org/officeDocument/2006/relationships/hyperlink" Target="https://reg.mju.ac.th/registrar/class_info_2.asp?backto=home&amp;option=0&amp;courseid=8893882&amp;acadyear=2566&amp;semester=2&amp;avs207306847=206" TargetMode="External" /><Relationship Id="rId215" Type="http://schemas.openxmlformats.org/officeDocument/2006/relationships/hyperlink" Target="https://reg.mju.ac.th/registrar/class_info_2.asp?backto=home&amp;option=0&amp;courseid=8893898&amp;acadyear=2566&amp;semester=2&amp;avs207306847=211" TargetMode="External" /><Relationship Id="rId26" Type="http://schemas.openxmlformats.org/officeDocument/2006/relationships/hyperlink" Target="https://reg.mju.ac.th/registrar/class_info_2.asp?backto=home&amp;option=0&amp;courseid=8898098&amp;acadyear=2566&amp;semester=2&amp;avs207306847=26" TargetMode="External" /><Relationship Id="rId47" Type="http://schemas.openxmlformats.org/officeDocument/2006/relationships/hyperlink" Target="https://reg.mju.ac.th/registrar/class_info_2.asp?backto=home&amp;option=0&amp;courseid=8896034&amp;acadyear=2566&amp;semester=2&amp;avs207306847=44" TargetMode="External" /><Relationship Id="rId68" Type="http://schemas.openxmlformats.org/officeDocument/2006/relationships/hyperlink" Target="https://reg.mju.ac.th/registrar/class_info_2.asp?backto=home&amp;option=0&amp;courseid=8896175&amp;acadyear=2566&amp;semester=2&amp;avs207306847=65" TargetMode="External" /><Relationship Id="rId89" Type="http://schemas.openxmlformats.org/officeDocument/2006/relationships/hyperlink" Target="https://reg.mju.ac.th/registrar/class_info_2.asp?backto=home&amp;option=0&amp;courseid=25498&amp;acadyear=2566&amp;semester=2&amp;avs207306847=86" TargetMode="External" /><Relationship Id="rId112" Type="http://schemas.openxmlformats.org/officeDocument/2006/relationships/hyperlink" Target="https://reg.mju.ac.th/registrar/class_info_2.asp?backto=home&amp;option=0&amp;courseid=8888984&amp;acadyear=2566&amp;semester=2&amp;avs207306847=109" TargetMode="External" /><Relationship Id="rId133" Type="http://schemas.openxmlformats.org/officeDocument/2006/relationships/hyperlink" Target="https://reg.mju.ac.th/registrar/class_info_2.asp?backto=home&amp;option=0&amp;courseid=626356&amp;acadyear=2566&amp;semester=2&amp;avs207306847=129" TargetMode="External" /><Relationship Id="rId154" Type="http://schemas.openxmlformats.org/officeDocument/2006/relationships/hyperlink" Target="https://reg.mju.ac.th/registrar/class_info_2.asp?backto=home&amp;option=0&amp;courseid=8893893&amp;acadyear=2566&amp;semester=2&amp;avs207306847=150" TargetMode="External" /><Relationship Id="rId175" Type="http://schemas.openxmlformats.org/officeDocument/2006/relationships/hyperlink" Target="https://reg.mju.ac.th/registrar/class_info_2.asp?backto=home&amp;option=0&amp;courseid=8893696&amp;acadyear=2566&amp;semester=2&amp;avs207306847=171" TargetMode="External" /><Relationship Id="rId196" Type="http://schemas.openxmlformats.org/officeDocument/2006/relationships/hyperlink" Target="https://reg.mju.ac.th/registrar/class_info_2.asp?backto=home&amp;option=0&amp;courseid=8893941&amp;acadyear=2566&amp;semester=2&amp;avs207306847=192" TargetMode="External" /><Relationship Id="rId200" Type="http://schemas.openxmlformats.org/officeDocument/2006/relationships/hyperlink" Target="https://reg.mju.ac.th/registrar/class_info_2.asp?backto=home&amp;option=0&amp;courseid=8893938&amp;acadyear=2566&amp;semester=2&amp;avs207306847=196" TargetMode="External" /><Relationship Id="rId16" Type="http://schemas.openxmlformats.org/officeDocument/2006/relationships/hyperlink" Target="https://reg.mju.ac.th/registrar/class_info_2.asp?backto=home&amp;option=0&amp;courseid=8896687&amp;acadyear=2566&amp;semester=2&amp;avs207306847=16" TargetMode="External" /><Relationship Id="rId221" Type="http://schemas.openxmlformats.org/officeDocument/2006/relationships/hyperlink" Target="https://reg.mju.ac.th/registrar/class_info_2.asp?backto=home&amp;option=0&amp;courseid=8893940&amp;acadyear=2566&amp;semester=2&amp;avs207306847=217" TargetMode="External" /><Relationship Id="rId37" Type="http://schemas.openxmlformats.org/officeDocument/2006/relationships/hyperlink" Target="https://reg.mju.ac.th/registrar/class_info_2.asp?backto=home&amp;option=0&amp;courseid=8896028&amp;acadyear=2566&amp;semester=2&amp;avs207306847=34" TargetMode="External" /><Relationship Id="rId58" Type="http://schemas.openxmlformats.org/officeDocument/2006/relationships/hyperlink" Target="https://reg.mju.ac.th/registrar/class_info_2.asp?backto=home&amp;option=0&amp;courseid=8896046&amp;acadyear=2566&amp;semester=2&amp;avs207306847=55" TargetMode="External" /><Relationship Id="rId79" Type="http://schemas.openxmlformats.org/officeDocument/2006/relationships/hyperlink" Target="https://reg.mju.ac.th/registrar/class_info_2.asp?backto=home&amp;option=0&amp;courseid=16320&amp;acadyear=2566&amp;semester=2&amp;avs207306847=76" TargetMode="External" /><Relationship Id="rId102" Type="http://schemas.openxmlformats.org/officeDocument/2006/relationships/hyperlink" Target="https://reg.mju.ac.th/registrar/class_info_2.asp?backto=home&amp;option=0&amp;courseid=8888983&amp;acadyear=2566&amp;semester=2&amp;avs207306847=99" TargetMode="External" /><Relationship Id="rId123" Type="http://schemas.openxmlformats.org/officeDocument/2006/relationships/hyperlink" Target="https://reg.mju.ac.th/registrar/class_info_2.asp?backto=home&amp;option=0&amp;courseid=8890892&amp;acadyear=2566&amp;semester=2&amp;avs207306847=119" TargetMode="External" /><Relationship Id="rId144" Type="http://schemas.openxmlformats.org/officeDocument/2006/relationships/hyperlink" Target="https://reg.mju.ac.th/registrar/class_info_2.asp?backto=home&amp;option=0&amp;courseid=626358&amp;acadyear=2566&amp;semester=2&amp;avs207306847=140" TargetMode="External" /><Relationship Id="rId90" Type="http://schemas.openxmlformats.org/officeDocument/2006/relationships/hyperlink" Target="https://reg.mju.ac.th/registrar/class_info_2.asp?backto=home&amp;option=0&amp;courseid=8891453&amp;acadyear=2566&amp;semester=2&amp;avs207306847=87" TargetMode="External" /><Relationship Id="rId165" Type="http://schemas.openxmlformats.org/officeDocument/2006/relationships/hyperlink" Target="https://reg.mju.ac.th/registrar/class_info_2.asp?backto=home&amp;option=0&amp;courseid=626363&amp;acadyear=2566&amp;semester=2&amp;avs207306847=161" TargetMode="External" /><Relationship Id="rId186" Type="http://schemas.openxmlformats.org/officeDocument/2006/relationships/hyperlink" Target="https://reg.mju.ac.th/registrar/class_info_2.asp?backto=home&amp;option=0&amp;courseid=8893918&amp;acadyear=2566&amp;semester=2&amp;avs207306847=182" TargetMode="External" 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https://reg.mju.ac.th/registrar/class_info_2.asp?backto=home&amp;option=0&amp;courseid=8895939&amp;acadyear=2566&amp;semester=1&amp;avs421071358=93" TargetMode="External" /><Relationship Id="rId13" Type="http://schemas.openxmlformats.org/officeDocument/2006/relationships/hyperlink" Target="https://reg.mju.ac.th/registrar/class_info_2.asp?backto=home&amp;option=0&amp;courseid=8895987&amp;acadyear=2566&amp;semester=1&amp;avs421071358=98" TargetMode="External" /><Relationship Id="rId18" Type="http://schemas.openxmlformats.org/officeDocument/2006/relationships/hyperlink" Target="https://reg.mju.ac.th/registrar/class_info_2.asp?backto=home&amp;option=0&amp;courseid=8896287&amp;acadyear=2566&amp;semester=1&amp;avs421071358=103" TargetMode="External" /><Relationship Id="rId26" Type="http://schemas.openxmlformats.org/officeDocument/2006/relationships/hyperlink" Target="https://reg.mju.ac.th/registrar/class_info_2.asp?backto=home&amp;option=0&amp;courseid=8895960&amp;acadyear=2566&amp;semester=1&amp;avs421071358=261" TargetMode="External" /><Relationship Id="rId39" Type="http://schemas.openxmlformats.org/officeDocument/2006/relationships/hyperlink" Target="https://reg.mju.ac.th/registrar/class_info_2.asp?backto=home&amp;option=0&amp;courseid=8895964&amp;acadyear=2566&amp;semester=1&amp;avs421071358=289" TargetMode="External" /><Relationship Id="rId3" Type="http://schemas.openxmlformats.org/officeDocument/2006/relationships/hyperlink" Target="https://reg.mju.ac.th/registrar/class_info_2.asp?backto=home&amp;option=0&amp;courseid=8896003&amp;acadyear=2566&amp;semester=1&amp;avs421071358=21" TargetMode="External" /><Relationship Id="rId21" Type="http://schemas.openxmlformats.org/officeDocument/2006/relationships/hyperlink" Target="https://reg.mju.ac.th/registrar/class_info_2.asp?backto=home&amp;option=0&amp;courseid=8895976&amp;acadyear=2566&amp;semester=1&amp;avs421071358=256" TargetMode="External" /><Relationship Id="rId34" Type="http://schemas.openxmlformats.org/officeDocument/2006/relationships/hyperlink" Target="https://reg.mju.ac.th/registrar/class_info_2.asp?backto=home&amp;option=0&amp;courseid=8895960&amp;acadyear=2566&amp;semester=1&amp;avs421071358=284" TargetMode="External" /><Relationship Id="rId7" Type="http://schemas.openxmlformats.org/officeDocument/2006/relationships/hyperlink" Target="https://reg.mju.ac.th/registrar/class_info_2.asp?backto=home&amp;option=0&amp;courseid=8895937&amp;acadyear=2566&amp;semester=1&amp;avs421071358=92" TargetMode="External" /><Relationship Id="rId12" Type="http://schemas.openxmlformats.org/officeDocument/2006/relationships/hyperlink" Target="https://reg.mju.ac.th/registrar/class_info_2.asp?backto=home&amp;option=0&amp;courseid=8895941&amp;acadyear=2566&amp;semester=1&amp;avs421071358=97" TargetMode="External" /><Relationship Id="rId17" Type="http://schemas.openxmlformats.org/officeDocument/2006/relationships/hyperlink" Target="https://reg.mju.ac.th/registrar/class_info_2.asp?backto=home&amp;option=0&amp;courseid=8895979&amp;acadyear=2566&amp;semester=1&amp;avs421071358=102" TargetMode="External" /><Relationship Id="rId25" Type="http://schemas.openxmlformats.org/officeDocument/2006/relationships/hyperlink" Target="https://reg.mju.ac.th/registrar/class_info_2.asp?backto=home&amp;option=0&amp;courseid=8895958&amp;acadyear=2566&amp;semester=1&amp;avs421071358=260" TargetMode="External" /><Relationship Id="rId33" Type="http://schemas.openxmlformats.org/officeDocument/2006/relationships/hyperlink" Target="https://reg.mju.ac.th/registrar/class_info_2.asp?backto=home&amp;option=0&amp;courseid=8895958&amp;acadyear=2566&amp;semester=1&amp;avs421071358=283" TargetMode="External" /><Relationship Id="rId38" Type="http://schemas.openxmlformats.org/officeDocument/2006/relationships/hyperlink" Target="https://reg.mju.ac.th/registrar/class_info_2.asp?backto=home&amp;option=0&amp;courseid=8895963&amp;acadyear=2566&amp;semester=1&amp;avs421071358=288" TargetMode="External" /><Relationship Id="rId2" Type="http://schemas.openxmlformats.org/officeDocument/2006/relationships/hyperlink" Target="https://reg.mju.ac.th/registrar/class_info_2.asp?backto=home&amp;option=0&amp;courseid=8895986&amp;acadyear=2566&amp;semester=1&amp;avs421071358=20" TargetMode="External" /><Relationship Id="rId16" Type="http://schemas.openxmlformats.org/officeDocument/2006/relationships/hyperlink" Target="https://reg.mju.ac.th/registrar/class_info_2.asp?backto=home&amp;option=0&amp;courseid=8895938&amp;acadyear=2566&amp;semester=1&amp;avs421071358=101" TargetMode="External" /><Relationship Id="rId20" Type="http://schemas.openxmlformats.org/officeDocument/2006/relationships/hyperlink" Target="https://reg.mju.ac.th/registrar/class_info_2.asp?backto=home&amp;option=0&amp;courseid=8895965&amp;acadyear=2566&amp;semester=1&amp;avs421071358=255" TargetMode="External" /><Relationship Id="rId29" Type="http://schemas.openxmlformats.org/officeDocument/2006/relationships/hyperlink" Target="https://reg.mju.ac.th/registrar/class_info_2.asp?backto=home&amp;option=0&amp;courseid=8895961&amp;acadyear=2566&amp;semester=1&amp;avs421071358=264" TargetMode="External" /><Relationship Id="rId1" Type="http://schemas.openxmlformats.org/officeDocument/2006/relationships/hyperlink" Target="https://reg.mju.ac.th/registrar/class_info_2.asp?backto=home&amp;option=0&amp;courseid=8895951&amp;acadyear=2566&amp;semester=1&amp;avs421071358=19" TargetMode="External" /><Relationship Id="rId6" Type="http://schemas.openxmlformats.org/officeDocument/2006/relationships/hyperlink" Target="https://reg.mju.ac.th/registrar/class_info_2.asp?backto=home&amp;option=0&amp;courseid=8895982&amp;acadyear=2566&amp;semester=1&amp;avs421071358=24" TargetMode="External" /><Relationship Id="rId11" Type="http://schemas.openxmlformats.org/officeDocument/2006/relationships/hyperlink" Target="https://reg.mju.ac.th/registrar/class_info_2.asp?backto=home&amp;option=0&amp;courseid=8895986&amp;acadyear=2566&amp;semester=1&amp;avs421071358=96" TargetMode="External" /><Relationship Id="rId24" Type="http://schemas.openxmlformats.org/officeDocument/2006/relationships/hyperlink" Target="https://reg.mju.ac.th/registrar/class_info_2.asp?backto=home&amp;option=0&amp;courseid=8895957&amp;acadyear=2566&amp;semester=1&amp;avs421071358=259" TargetMode="External" /><Relationship Id="rId32" Type="http://schemas.openxmlformats.org/officeDocument/2006/relationships/hyperlink" Target="https://reg.mju.ac.th/registrar/class_info_2.asp?backto=home&amp;option=0&amp;courseid=8895943&amp;acadyear=2566&amp;semester=1&amp;avs421071358=282" TargetMode="External" /><Relationship Id="rId37" Type="http://schemas.openxmlformats.org/officeDocument/2006/relationships/hyperlink" Target="https://reg.mju.ac.th/registrar/class_info_2.asp?backto=home&amp;option=0&amp;courseid=8895962&amp;acadyear=2566&amp;semester=1&amp;avs421071358=287" TargetMode="External" /><Relationship Id="rId40" Type="http://schemas.openxmlformats.org/officeDocument/2006/relationships/printerSettings" Target="../printerSettings/printerSettings19.bin" /><Relationship Id="rId5" Type="http://schemas.openxmlformats.org/officeDocument/2006/relationships/hyperlink" Target="https://reg.mju.ac.th/registrar/class_info_2.asp?backto=home&amp;option=0&amp;courseid=8895980&amp;acadyear=2566&amp;semester=1&amp;avs421071358=23" TargetMode="External" /><Relationship Id="rId15" Type="http://schemas.openxmlformats.org/officeDocument/2006/relationships/hyperlink" Target="https://reg.mju.ac.th/registrar/class_info_2.asp?backto=home&amp;option=0&amp;courseid=8896003&amp;acadyear=2566&amp;semester=1&amp;avs421071358=100" TargetMode="External" /><Relationship Id="rId23" Type="http://schemas.openxmlformats.org/officeDocument/2006/relationships/hyperlink" Target="https://reg.mju.ac.th/registrar/class_info_2.asp?backto=home&amp;option=0&amp;courseid=8895957&amp;acadyear=2566&amp;semester=1&amp;avs421071358=258" TargetMode="External" /><Relationship Id="rId28" Type="http://schemas.openxmlformats.org/officeDocument/2006/relationships/hyperlink" Target="https://reg.mju.ac.th/registrar/class_info_2.asp?backto=home&amp;option=0&amp;courseid=8895954&amp;acadyear=2566&amp;semester=1&amp;avs421071358=263" TargetMode="External" /><Relationship Id="rId36" Type="http://schemas.openxmlformats.org/officeDocument/2006/relationships/hyperlink" Target="https://reg.mju.ac.th/registrar/class_info_2.asp?backto=home&amp;option=0&amp;courseid=8895961&amp;acadyear=2566&amp;semester=1&amp;avs421071358=286" TargetMode="External" /><Relationship Id="rId10" Type="http://schemas.openxmlformats.org/officeDocument/2006/relationships/hyperlink" Target="https://reg.mju.ac.th/registrar/class_info_2.asp?backto=home&amp;option=0&amp;courseid=8895951&amp;acadyear=2566&amp;semester=1&amp;avs421071358=95" TargetMode="External" /><Relationship Id="rId19" Type="http://schemas.openxmlformats.org/officeDocument/2006/relationships/hyperlink" Target="https://reg.mju.ac.th/registrar/class_info_2.asp?backto=home&amp;option=0&amp;courseid=8895942&amp;acadyear=2566&amp;semester=1&amp;avs421071358=254" TargetMode="External" /><Relationship Id="rId31" Type="http://schemas.openxmlformats.org/officeDocument/2006/relationships/hyperlink" Target="https://reg.mju.ac.th/registrar/class_info_2.asp?backto=home&amp;option=0&amp;courseid=8895942&amp;acadyear=2566&amp;semester=1&amp;avs421071358=281" TargetMode="External" /><Relationship Id="rId4" Type="http://schemas.openxmlformats.org/officeDocument/2006/relationships/hyperlink" Target="https://reg.mju.ac.th/registrar/class_info_2.asp?backto=home&amp;option=0&amp;courseid=8895979&amp;acadyear=2566&amp;semester=1&amp;avs421071358=22" TargetMode="External" /><Relationship Id="rId9" Type="http://schemas.openxmlformats.org/officeDocument/2006/relationships/hyperlink" Target="https://reg.mju.ac.th/registrar/class_info_2.asp?backto=home&amp;option=0&amp;courseid=8895940&amp;acadyear=2566&amp;semester=1&amp;avs421071358=94" TargetMode="External" /><Relationship Id="rId14" Type="http://schemas.openxmlformats.org/officeDocument/2006/relationships/hyperlink" Target="https://reg.mju.ac.th/registrar/class_info_2.asp?backto=home&amp;option=0&amp;courseid=8895999&amp;acadyear=2566&amp;semester=1&amp;avs421071358=99" TargetMode="External" /><Relationship Id="rId22" Type="http://schemas.openxmlformats.org/officeDocument/2006/relationships/hyperlink" Target="https://reg.mju.ac.th/registrar/class_info_2.asp?backto=home&amp;option=0&amp;courseid=8895943&amp;acadyear=2566&amp;semester=1&amp;avs421071358=257" TargetMode="External" /><Relationship Id="rId27" Type="http://schemas.openxmlformats.org/officeDocument/2006/relationships/hyperlink" Target="https://reg.mju.ac.th/registrar/class_info_2.asp?backto=home&amp;option=0&amp;courseid=8895944&amp;acadyear=2566&amp;semester=1&amp;avs421071358=262" TargetMode="External" /><Relationship Id="rId30" Type="http://schemas.openxmlformats.org/officeDocument/2006/relationships/hyperlink" Target="https://reg.mju.ac.th/registrar/class_info_2.asp?backto=home&amp;option=0&amp;courseid=8895963&amp;acadyear=2566&amp;semester=1&amp;avs421071358=265" TargetMode="External" /><Relationship Id="rId35" Type="http://schemas.openxmlformats.org/officeDocument/2006/relationships/hyperlink" Target="https://reg.mju.ac.th/registrar/class_info_2.asp?backto=home&amp;option=0&amp;courseid=8895944&amp;acadyear=2566&amp;semester=1&amp;avs421071358=285" TargetMode="External" 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hyperlink" Target="https://reg.mju.ac.th/registrar/class_info_2.asp?backto=home&amp;option=0&amp;courseid=8895941&amp;acadyear=2566&amp;semester=2&amp;avs421071358=375" TargetMode="External" /><Relationship Id="rId13" Type="http://schemas.openxmlformats.org/officeDocument/2006/relationships/hyperlink" Target="https://reg.mju.ac.th/registrar/class_info_2.asp?backto=home&amp;option=0&amp;courseid=8895981&amp;acadyear=2566&amp;semester=2&amp;avs421071358=380" TargetMode="External" /><Relationship Id="rId18" Type="http://schemas.openxmlformats.org/officeDocument/2006/relationships/hyperlink" Target="https://reg.mju.ac.th/registrar/class_info_2.asp?backto=home&amp;option=0&amp;courseid=8895976&amp;acadyear=2566&amp;semester=2&amp;avs421084884=13" TargetMode="External" /><Relationship Id="rId26" Type="http://schemas.openxmlformats.org/officeDocument/2006/relationships/hyperlink" Target="https://reg.mju.ac.th/registrar/class_info_2.asp?backto=home&amp;option=0&amp;courseid=8895954&amp;acadyear=2566&amp;semester=2&amp;avs421084884=21" TargetMode="External" /><Relationship Id="rId39" Type="http://schemas.openxmlformats.org/officeDocument/2006/relationships/hyperlink" Target="https://reg.mju.ac.th/registrar/class_info_2.asp?backto=home&amp;option=0&amp;courseid=8895963&amp;acadyear=2566&amp;semester=2&amp;avs421084884=70" TargetMode="External" /><Relationship Id="rId3" Type="http://schemas.openxmlformats.org/officeDocument/2006/relationships/hyperlink" Target="https://reg.mju.ac.th/registrar/class_info_2.asp?backto=home&amp;option=0&amp;courseid=8895939&amp;acadyear=2566&amp;semester=2&amp;avs421071358=370" TargetMode="External" /><Relationship Id="rId21" Type="http://schemas.openxmlformats.org/officeDocument/2006/relationships/hyperlink" Target="https://reg.mju.ac.th/registrar/class_info_2.asp?backto=home&amp;option=0&amp;courseid=8895957&amp;acadyear=2566&amp;semester=2&amp;avs421084884=16" TargetMode="External" /><Relationship Id="rId34" Type="http://schemas.openxmlformats.org/officeDocument/2006/relationships/hyperlink" Target="https://reg.mju.ac.th/registrar/class_info_2.asp?backto=home&amp;option=0&amp;courseid=8895953&amp;acadyear=2566&amp;semester=2&amp;avs421084884=65" TargetMode="External" /><Relationship Id="rId42" Type="http://schemas.openxmlformats.org/officeDocument/2006/relationships/printerSettings" Target="../printerSettings/printerSettings20.bin" /><Relationship Id="rId7" Type="http://schemas.openxmlformats.org/officeDocument/2006/relationships/hyperlink" Target="https://reg.mju.ac.th/registrar/class_info_2.asp?backto=home&amp;option=0&amp;courseid=8895986&amp;acadyear=2566&amp;semester=2&amp;avs421071358=374" TargetMode="External" /><Relationship Id="rId12" Type="http://schemas.openxmlformats.org/officeDocument/2006/relationships/hyperlink" Target="https://reg.mju.ac.th/registrar/class_info_2.asp?backto=home&amp;option=0&amp;courseid=8895980&amp;acadyear=2566&amp;semester=2&amp;avs421071358=379" TargetMode="External" /><Relationship Id="rId17" Type="http://schemas.openxmlformats.org/officeDocument/2006/relationships/hyperlink" Target="https://reg.mju.ac.th/registrar/class_info_2.asp?backto=home&amp;option=0&amp;courseid=8895956&amp;acadyear=2566&amp;semester=2&amp;avs421084884=12" TargetMode="External" /><Relationship Id="rId25" Type="http://schemas.openxmlformats.org/officeDocument/2006/relationships/hyperlink" Target="https://reg.mju.ac.th/registrar/class_info_2.asp?backto=home&amp;option=0&amp;courseid=8895944&amp;acadyear=2566&amp;semester=2&amp;avs421084884=20" TargetMode="External" /><Relationship Id="rId33" Type="http://schemas.openxmlformats.org/officeDocument/2006/relationships/hyperlink" Target="https://reg.mju.ac.th/registrar/class_info_2.asp?backto=home&amp;option=0&amp;courseid=8895943&amp;acadyear=2566&amp;semester=2&amp;avs421084884=64" TargetMode="External" /><Relationship Id="rId38" Type="http://schemas.openxmlformats.org/officeDocument/2006/relationships/hyperlink" Target="https://reg.mju.ac.th/registrar/class_info_2.asp?backto=home&amp;option=0&amp;courseid=8895962&amp;acadyear=2566&amp;semester=2&amp;avs421084884=69" TargetMode="External" /><Relationship Id="rId2" Type="http://schemas.openxmlformats.org/officeDocument/2006/relationships/hyperlink" Target="https://reg.mju.ac.th/registrar/class_info_2.asp?backto=home&amp;option=0&amp;courseid=8895937&amp;acadyear=2566&amp;semester=2&amp;avs421071358=369" TargetMode="External" /><Relationship Id="rId16" Type="http://schemas.openxmlformats.org/officeDocument/2006/relationships/hyperlink" Target="https://reg.mju.ac.th/registrar/class_info_2.asp?backto=home&amp;option=0&amp;courseid=8895955&amp;acadyear=2566&amp;semester=2&amp;avs421084884=11" TargetMode="External" /><Relationship Id="rId20" Type="http://schemas.openxmlformats.org/officeDocument/2006/relationships/hyperlink" Target="https://reg.mju.ac.th/registrar/class_info_2.asp?backto=home&amp;option=0&amp;courseid=8895953&amp;acadyear=2566&amp;semester=2&amp;avs421084884=15" TargetMode="External" /><Relationship Id="rId29" Type="http://schemas.openxmlformats.org/officeDocument/2006/relationships/hyperlink" Target="https://reg.mju.ac.th/registrar/class_info_2.asp?backto=home&amp;option=0&amp;courseid=8895963&amp;acadyear=2566&amp;semester=2&amp;avs421084884=24" TargetMode="External" /><Relationship Id="rId41" Type="http://schemas.openxmlformats.org/officeDocument/2006/relationships/hyperlink" Target="https://reg.mju.ac.th/registrar/class_info_2.asp?backto=home&amp;option=0&amp;courseid=8895980&amp;acadyear=2566&amp;semester=2&amp;avs421071358=379" TargetMode="External" /><Relationship Id="rId1" Type="http://schemas.openxmlformats.org/officeDocument/2006/relationships/hyperlink" Target="https://reg.mju.ac.th/registrar/class_info_2.asp?backto=home&amp;option=0&amp;courseid=8895982&amp;acadyear=2566&amp;semester=2&amp;avs421071358=315" TargetMode="External" /><Relationship Id="rId6" Type="http://schemas.openxmlformats.org/officeDocument/2006/relationships/hyperlink" Target="https://reg.mju.ac.th/registrar/class_info_2.asp?backto=home&amp;option=0&amp;courseid=8895985&amp;acadyear=2566&amp;semester=2&amp;avs421071358=373" TargetMode="External" /><Relationship Id="rId11" Type="http://schemas.openxmlformats.org/officeDocument/2006/relationships/hyperlink" Target="https://reg.mju.ac.th/registrar/class_info_2.asp?backto=home&amp;option=0&amp;courseid=8895950&amp;acadyear=2566&amp;semester=2&amp;avs421071358=378" TargetMode="External" /><Relationship Id="rId24" Type="http://schemas.openxmlformats.org/officeDocument/2006/relationships/hyperlink" Target="https://reg.mju.ac.th/registrar/class_info_2.asp?backto=home&amp;option=0&amp;courseid=8895959&amp;acadyear=2566&amp;semester=2&amp;avs421084884=19" TargetMode="External" /><Relationship Id="rId32" Type="http://schemas.openxmlformats.org/officeDocument/2006/relationships/hyperlink" Target="https://reg.mju.ac.th/registrar/class_info_2.asp?backto=home&amp;option=0&amp;courseid=8895956&amp;acadyear=2566&amp;semester=2&amp;avs421084884=63" TargetMode="External" /><Relationship Id="rId37" Type="http://schemas.openxmlformats.org/officeDocument/2006/relationships/hyperlink" Target="https://reg.mju.ac.th/registrar/class_info_2.asp?backto=home&amp;option=0&amp;courseid=8895954&amp;acadyear=2566&amp;semester=2&amp;avs421084884=68" TargetMode="External" /><Relationship Id="rId40" Type="http://schemas.openxmlformats.org/officeDocument/2006/relationships/hyperlink" Target="https://reg.mju.ac.th/registrar/class_info_2.asp?backto=home&amp;option=0&amp;courseid=8895964&amp;acadyear=2566&amp;semester=2&amp;avs421084884=71" TargetMode="External" /><Relationship Id="rId5" Type="http://schemas.openxmlformats.org/officeDocument/2006/relationships/hyperlink" Target="https://reg.mju.ac.th/registrar/class_info_2.asp?backto=home&amp;option=0&amp;courseid=8895951&amp;acadyear=2566&amp;semester=2&amp;avs421071358=372" TargetMode="External" /><Relationship Id="rId15" Type="http://schemas.openxmlformats.org/officeDocument/2006/relationships/hyperlink" Target="https://reg.mju.ac.th/registrar/class_info_2.asp?backto=home&amp;option=0&amp;courseid=8895942&amp;acadyear=2566&amp;semester=2&amp;avs421084884=10" TargetMode="External" /><Relationship Id="rId23" Type="http://schemas.openxmlformats.org/officeDocument/2006/relationships/hyperlink" Target="https://reg.mju.ac.th/registrar/class_info_2.asp?backto=home&amp;option=0&amp;courseid=8895958&amp;acadyear=2566&amp;semester=2&amp;avs421084884=18" TargetMode="External" /><Relationship Id="rId28" Type="http://schemas.openxmlformats.org/officeDocument/2006/relationships/hyperlink" Target="https://reg.mju.ac.th/registrar/class_info_2.asp?backto=home&amp;option=0&amp;courseid=8895962&amp;acadyear=2566&amp;semester=2&amp;avs421084884=23" TargetMode="External" /><Relationship Id="rId36" Type="http://schemas.openxmlformats.org/officeDocument/2006/relationships/hyperlink" Target="https://reg.mju.ac.th/registrar/class_info_2.asp?backto=home&amp;option=0&amp;courseid=8895944&amp;acadyear=2566&amp;semester=2&amp;avs421084884=67" TargetMode="External" /><Relationship Id="rId10" Type="http://schemas.openxmlformats.org/officeDocument/2006/relationships/hyperlink" Target="https://reg.mju.ac.th/registrar/class_info_2.asp?backto=home&amp;option=0&amp;courseid=8895938&amp;acadyear=2566&amp;semester=2&amp;avs421071358=377" TargetMode="External" /><Relationship Id="rId19" Type="http://schemas.openxmlformats.org/officeDocument/2006/relationships/hyperlink" Target="https://reg.mju.ac.th/registrar/class_info_2.asp?backto=home&amp;option=0&amp;courseid=8895943&amp;acadyear=2566&amp;semester=2&amp;avs421084884=14" TargetMode="External" /><Relationship Id="rId31" Type="http://schemas.openxmlformats.org/officeDocument/2006/relationships/hyperlink" Target="https://reg.mju.ac.th/registrar/class_info_2.asp?backto=home&amp;option=0&amp;courseid=8895955&amp;acadyear=2566&amp;semester=2&amp;avs421084884=62" TargetMode="External" /><Relationship Id="rId4" Type="http://schemas.openxmlformats.org/officeDocument/2006/relationships/hyperlink" Target="https://reg.mju.ac.th/registrar/class_info_2.asp?backto=home&amp;option=0&amp;courseid=8895940&amp;acadyear=2566&amp;semester=2&amp;avs421071358=371" TargetMode="External" /><Relationship Id="rId9" Type="http://schemas.openxmlformats.org/officeDocument/2006/relationships/hyperlink" Target="https://reg.mju.ac.th/registrar/class_info_2.asp?backto=home&amp;option=0&amp;courseid=8895952&amp;acadyear=2566&amp;semester=2&amp;avs421071358=376" TargetMode="External" /><Relationship Id="rId14" Type="http://schemas.openxmlformats.org/officeDocument/2006/relationships/hyperlink" Target="https://reg.mju.ac.th/registrar/class_info_2.asp?backto=home&amp;option=0&amp;courseid=8896287&amp;acadyear=2566&amp;semester=2&amp;avs421071358=381" TargetMode="External" /><Relationship Id="rId22" Type="http://schemas.openxmlformats.org/officeDocument/2006/relationships/hyperlink" Target="https://reg.mju.ac.th/registrar/class_info_2.asp?backto=home&amp;option=0&amp;courseid=8895958&amp;acadyear=2566&amp;semester=2&amp;avs421084884=17" TargetMode="External" /><Relationship Id="rId27" Type="http://schemas.openxmlformats.org/officeDocument/2006/relationships/hyperlink" Target="https://reg.mju.ac.th/registrar/class_info_2.asp?backto=home&amp;option=0&amp;courseid=8895961&amp;acadyear=2566&amp;semester=2&amp;avs421084884=22" TargetMode="External" /><Relationship Id="rId30" Type="http://schemas.openxmlformats.org/officeDocument/2006/relationships/hyperlink" Target="https://reg.mju.ac.th/registrar/class_info_2.asp?backto=home&amp;option=0&amp;courseid=8895942&amp;acadyear=2566&amp;semester=2&amp;avs421084884=61" TargetMode="External" /><Relationship Id="rId35" Type="http://schemas.openxmlformats.org/officeDocument/2006/relationships/hyperlink" Target="https://reg.mju.ac.th/registrar/class_info_2.asp?backto=home&amp;option=0&amp;courseid=8895959&amp;acadyear=2566&amp;semester=2&amp;avs421084884=66" TargetMode="External" 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 /><Relationship Id="rId1" Type="http://schemas.openxmlformats.org/officeDocument/2006/relationships/vmlDrawing" Target="../drawings/vmlDrawing5.vml" 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https://reg.mju.ac.th/registrar/class_info_2.asp?backto=home&amp;option=0&amp;courseid=8895997&amp;acadyear=2566&amp;semester=1&amp;avs421071358=32" TargetMode="External" /><Relationship Id="rId13" Type="http://schemas.openxmlformats.org/officeDocument/2006/relationships/hyperlink" Target="https://reg.mju.ac.th/registrar/class_info_2.asp?backto=home&amp;option=0&amp;courseid=8898402&amp;acadyear=2566&amp;semester=1&amp;avs421071358=266" TargetMode="External" /><Relationship Id="rId18" Type="http://schemas.openxmlformats.org/officeDocument/2006/relationships/hyperlink" Target="https://reg.mju.ac.th/registrar/class_info_2.asp?backto=home&amp;option=0&amp;courseid=8892290&amp;acadyear=2566&amp;semester=1&amp;avs421071358=271" TargetMode="External" /><Relationship Id="rId3" Type="http://schemas.openxmlformats.org/officeDocument/2006/relationships/hyperlink" Target="https://reg.mju.ac.th/registrar/class_info_2.asp?backto=home&amp;option=0&amp;courseid=8898464&amp;acadyear=2566&amp;semester=1&amp;avs421071358=27" TargetMode="External" /><Relationship Id="rId7" Type="http://schemas.openxmlformats.org/officeDocument/2006/relationships/hyperlink" Target="https://reg.mju.ac.th/registrar/class_info_2.asp?backto=home&amp;option=0&amp;courseid=8898530&amp;acadyear=2566&amp;semester=1&amp;avs421071358=31" TargetMode="External" /><Relationship Id="rId12" Type="http://schemas.openxmlformats.org/officeDocument/2006/relationships/hyperlink" Target="https://reg.mju.ac.th/registrar/class_info_2.asp?backto=home&amp;option=0&amp;courseid=8892292&amp;acadyear=2566&amp;semester=1&amp;avs421071358=47" TargetMode="External" /><Relationship Id="rId17" Type="http://schemas.openxmlformats.org/officeDocument/2006/relationships/hyperlink" Target="https://reg.mju.ac.th/registrar/class_info_2.asp?backto=home&amp;option=0&amp;courseid=8892287&amp;acadyear=2566&amp;semester=1&amp;avs421071358=270" TargetMode="External" /><Relationship Id="rId2" Type="http://schemas.openxmlformats.org/officeDocument/2006/relationships/hyperlink" Target="https://reg.mju.ac.th/registrar/class_info_2.asp?backto=home&amp;option=0&amp;courseid=8896009&amp;acadyear=2566&amp;semester=1&amp;avs421071358=26" TargetMode="External" /><Relationship Id="rId16" Type="http://schemas.openxmlformats.org/officeDocument/2006/relationships/hyperlink" Target="https://reg.mju.ac.th/registrar/class_info_2.asp?backto=home&amp;option=0&amp;courseid=8892118&amp;acadyear=2566&amp;semester=1&amp;avs421071358=269" TargetMode="External" /><Relationship Id="rId1" Type="http://schemas.openxmlformats.org/officeDocument/2006/relationships/hyperlink" Target="https://reg.mju.ac.th/registrar/class_info_2.asp?backto=home&amp;option=0&amp;courseid=8895995&amp;acadyear=2566&amp;semester=1&amp;avs421071358=25" TargetMode="External" /><Relationship Id="rId6" Type="http://schemas.openxmlformats.org/officeDocument/2006/relationships/hyperlink" Target="https://reg.mju.ac.th/registrar/class_info_2.asp?backto=home&amp;option=0&amp;courseid=8898529&amp;acadyear=2566&amp;semester=1&amp;avs421071358=30" TargetMode="External" /><Relationship Id="rId11" Type="http://schemas.openxmlformats.org/officeDocument/2006/relationships/hyperlink" Target="https://reg.mju.ac.th/registrar/class_info_2.asp?backto=home&amp;option=0&amp;courseid=8898532&amp;acadyear=2566&amp;semester=1&amp;avs421071358=35" TargetMode="External" /><Relationship Id="rId5" Type="http://schemas.openxmlformats.org/officeDocument/2006/relationships/hyperlink" Target="https://reg.mju.ac.th/registrar/class_info_2.asp?backto=home&amp;option=0&amp;courseid=8897804&amp;acadyear=2566&amp;semester=1&amp;avs421071358=29" TargetMode="External" /><Relationship Id="rId15" Type="http://schemas.openxmlformats.org/officeDocument/2006/relationships/hyperlink" Target="https://reg.mju.ac.th/registrar/class_info_2.asp?backto=home&amp;option=0&amp;courseid=8898404&amp;acadyear=2566&amp;semester=1&amp;avs421071358=268" TargetMode="External" /><Relationship Id="rId10" Type="http://schemas.openxmlformats.org/officeDocument/2006/relationships/hyperlink" Target="https://reg.mju.ac.th/registrar/class_info_2.asp?backto=home&amp;option=0&amp;courseid=8898531&amp;acadyear=2566&amp;semester=1&amp;avs421071358=34" TargetMode="External" /><Relationship Id="rId19" Type="http://schemas.openxmlformats.org/officeDocument/2006/relationships/printerSettings" Target="../printerSettings/printerSettings21.bin" /><Relationship Id="rId4" Type="http://schemas.openxmlformats.org/officeDocument/2006/relationships/hyperlink" Target="https://reg.mju.ac.th/registrar/class_info_2.asp?backto=home&amp;option=0&amp;courseid=8895996&amp;acadyear=2566&amp;semester=1&amp;avs421071358=28" TargetMode="External" /><Relationship Id="rId9" Type="http://schemas.openxmlformats.org/officeDocument/2006/relationships/hyperlink" Target="https://reg.mju.ac.th/registrar/class_info_2.asp?backto=home&amp;option=0&amp;courseid=8897805&amp;acadyear=2566&amp;semester=1&amp;avs421071358=33" TargetMode="External" /><Relationship Id="rId14" Type="http://schemas.openxmlformats.org/officeDocument/2006/relationships/hyperlink" Target="https://reg.mju.ac.th/registrar/class_info_2.asp?backto=home&amp;option=0&amp;courseid=8898403&amp;acadyear=2566&amp;semester=1&amp;avs421071358=267" TargetMode="External" 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hyperlink" Target="https://reg.mju.ac.th/registrar/class_info_2.asp?backto=home&amp;option=0&amp;courseid=8898530&amp;acadyear=2566&amp;semester=2&amp;avs421071358=323" TargetMode="External" /><Relationship Id="rId13" Type="http://schemas.openxmlformats.org/officeDocument/2006/relationships/hyperlink" Target="https://reg.mju.ac.th/registrar/class_info_2.asp?backto=home&amp;option=0&amp;courseid=8898531&amp;acadyear=2566&amp;semester=2&amp;avs421071358=328" TargetMode="External" /><Relationship Id="rId18" Type="http://schemas.openxmlformats.org/officeDocument/2006/relationships/hyperlink" Target="https://reg.mju.ac.th/registrar/class_info_2.asp?backto=home&amp;option=0&amp;courseid=8898533&amp;acadyear=2566&amp;semester=2&amp;avs421084884=26" TargetMode="External" /><Relationship Id="rId26" Type="http://schemas.openxmlformats.org/officeDocument/2006/relationships/hyperlink" Target="https://reg.mju.ac.th/registrar/class_info_2.asp?backto=home&amp;option=0&amp;courseid=8898541&amp;acadyear=2566&amp;semester=2&amp;avs421084884=34" TargetMode="External" /><Relationship Id="rId39" Type="http://schemas.openxmlformats.org/officeDocument/2006/relationships/printerSettings" Target="../printerSettings/printerSettings22.bin" /><Relationship Id="rId3" Type="http://schemas.openxmlformats.org/officeDocument/2006/relationships/hyperlink" Target="https://reg.mju.ac.th/registrar/class_info_2.asp?backto=home&amp;option=0&amp;courseid=8897804&amp;acadyear=2566&amp;semester=2&amp;avs421071358=318" TargetMode="External" /><Relationship Id="rId21" Type="http://schemas.openxmlformats.org/officeDocument/2006/relationships/hyperlink" Target="https://reg.mju.ac.th/registrar/class_info_2.asp?backto=home&amp;option=0&amp;courseid=8898536&amp;acadyear=2566&amp;semester=2&amp;avs421084884=29" TargetMode="External" /><Relationship Id="rId34" Type="http://schemas.openxmlformats.org/officeDocument/2006/relationships/hyperlink" Target="https://reg.mju.ac.th/registrar/class_info_2.asp?backto=home&amp;option=0&amp;courseid=8898547&amp;acadyear=2566&amp;semester=2&amp;avs421084884=42" TargetMode="External" /><Relationship Id="rId7" Type="http://schemas.openxmlformats.org/officeDocument/2006/relationships/hyperlink" Target="https://reg.mju.ac.th/registrar/class_info_2.asp?backto=home&amp;option=0&amp;courseid=8898530&amp;acadyear=2566&amp;semester=2&amp;avs421071358=322" TargetMode="External" /><Relationship Id="rId12" Type="http://schemas.openxmlformats.org/officeDocument/2006/relationships/hyperlink" Target="https://reg.mju.ac.th/registrar/class_info_2.asp?backto=home&amp;option=0&amp;courseid=8897805&amp;acadyear=2566&amp;semester=2&amp;avs421071358=327" TargetMode="External" /><Relationship Id="rId17" Type="http://schemas.openxmlformats.org/officeDocument/2006/relationships/hyperlink" Target="https://reg.mju.ac.th/registrar/class_info_2.asp?backto=home&amp;option=0&amp;courseid=8898403&amp;acadyear=2566&amp;semester=2&amp;avs421084884=25" TargetMode="External" /><Relationship Id="rId25" Type="http://schemas.openxmlformats.org/officeDocument/2006/relationships/hyperlink" Target="https://reg.mju.ac.th/registrar/class_info_2.asp?backto=home&amp;option=0&amp;courseid=8898540&amp;acadyear=2566&amp;semester=2&amp;avs421084884=33" TargetMode="External" /><Relationship Id="rId33" Type="http://schemas.openxmlformats.org/officeDocument/2006/relationships/hyperlink" Target="https://reg.mju.ac.th/registrar/class_info_2.asp?backto=home&amp;option=0&amp;courseid=8898546&amp;acadyear=2566&amp;semester=2&amp;avs421084884=41" TargetMode="External" /><Relationship Id="rId38" Type="http://schemas.openxmlformats.org/officeDocument/2006/relationships/hyperlink" Target="https://reg.mju.ac.th/registrar/class_info_2.asp?backto=home&amp;option=0&amp;courseid=8892291&amp;acadyear=2566&amp;semester=2&amp;avs421084884=46" TargetMode="External" /><Relationship Id="rId2" Type="http://schemas.openxmlformats.org/officeDocument/2006/relationships/hyperlink" Target="https://reg.mju.ac.th/registrar/class_info_2.asp?backto=home&amp;option=0&amp;courseid=8895996&amp;acadyear=2566&amp;semester=2&amp;avs421071358=317" TargetMode="External" /><Relationship Id="rId16" Type="http://schemas.openxmlformats.org/officeDocument/2006/relationships/hyperlink" Target="https://reg.mju.ac.th/registrar/class_info_2.asp?backto=home&amp;option=0&amp;courseid=8898532&amp;acadyear=2566&amp;semester=2&amp;avs421071358=331" TargetMode="External" /><Relationship Id="rId20" Type="http://schemas.openxmlformats.org/officeDocument/2006/relationships/hyperlink" Target="https://reg.mju.ac.th/registrar/class_info_2.asp?backto=home&amp;option=0&amp;courseid=8898535&amp;acadyear=2566&amp;semester=2&amp;avs421084884=28" TargetMode="External" /><Relationship Id="rId29" Type="http://schemas.openxmlformats.org/officeDocument/2006/relationships/hyperlink" Target="https://reg.mju.ac.th/registrar/class_info_2.asp?backto=home&amp;option=0&amp;courseid=8897812&amp;acadyear=2566&amp;semester=2&amp;avs421084884=37" TargetMode="External" /><Relationship Id="rId1" Type="http://schemas.openxmlformats.org/officeDocument/2006/relationships/hyperlink" Target="https://reg.mju.ac.th/registrar/class_info_2.asp?backto=home&amp;option=0&amp;courseid=8895996&amp;acadyear=2566&amp;semester=2&amp;avs421071358=316" TargetMode="External" /><Relationship Id="rId6" Type="http://schemas.openxmlformats.org/officeDocument/2006/relationships/hyperlink" Target="https://reg.mju.ac.th/registrar/class_info_2.asp?backto=home&amp;option=0&amp;courseid=8898529&amp;acadyear=2566&amp;semester=2&amp;avs421071358=321" TargetMode="External" /><Relationship Id="rId11" Type="http://schemas.openxmlformats.org/officeDocument/2006/relationships/hyperlink" Target="https://reg.mju.ac.th/registrar/class_info_2.asp?backto=home&amp;option=0&amp;courseid=8897805&amp;acadyear=2566&amp;semester=2&amp;avs421071358=326" TargetMode="External" /><Relationship Id="rId24" Type="http://schemas.openxmlformats.org/officeDocument/2006/relationships/hyperlink" Target="https://reg.mju.ac.th/registrar/class_info_2.asp?backto=home&amp;option=0&amp;courseid=8898539&amp;acadyear=2566&amp;semester=2&amp;avs421084884=32" TargetMode="External" /><Relationship Id="rId32" Type="http://schemas.openxmlformats.org/officeDocument/2006/relationships/hyperlink" Target="https://reg.mju.ac.th/registrar/class_info_2.asp?backto=home&amp;option=0&amp;courseid=8898545&amp;acadyear=2566&amp;semester=2&amp;avs421084884=40" TargetMode="External" /><Relationship Id="rId37" Type="http://schemas.openxmlformats.org/officeDocument/2006/relationships/hyperlink" Target="https://reg.mju.ac.th/registrar/class_info_2.asp?backto=home&amp;option=0&amp;courseid=8892288&amp;acadyear=2566&amp;semester=2&amp;avs421084884=45" TargetMode="External" /><Relationship Id="rId5" Type="http://schemas.openxmlformats.org/officeDocument/2006/relationships/hyperlink" Target="https://reg.mju.ac.th/registrar/class_info_2.asp?backto=home&amp;option=0&amp;courseid=8898529&amp;acadyear=2566&amp;semester=2&amp;avs421071358=320" TargetMode="External" /><Relationship Id="rId15" Type="http://schemas.openxmlformats.org/officeDocument/2006/relationships/hyperlink" Target="https://reg.mju.ac.th/registrar/class_info_2.asp?backto=home&amp;option=0&amp;courseid=8898532&amp;acadyear=2566&amp;semester=2&amp;avs421071358=330" TargetMode="External" /><Relationship Id="rId23" Type="http://schemas.openxmlformats.org/officeDocument/2006/relationships/hyperlink" Target="https://reg.mju.ac.th/registrar/class_info_2.asp?backto=home&amp;option=0&amp;courseid=8898538&amp;acadyear=2566&amp;semester=2&amp;avs421084884=31" TargetMode="External" /><Relationship Id="rId28" Type="http://schemas.openxmlformats.org/officeDocument/2006/relationships/hyperlink" Target="https://reg.mju.ac.th/registrar/class_info_2.asp?backto=home&amp;option=0&amp;courseid=8898542&amp;acadyear=2566&amp;semester=2&amp;avs421084884=36" TargetMode="External" /><Relationship Id="rId36" Type="http://schemas.openxmlformats.org/officeDocument/2006/relationships/hyperlink" Target="https://reg.mju.ac.th/registrar/class_info_2.asp?backto=home&amp;option=0&amp;courseid=8898549&amp;acadyear=2566&amp;semester=2&amp;avs421084884=44" TargetMode="External" /><Relationship Id="rId10" Type="http://schemas.openxmlformats.org/officeDocument/2006/relationships/hyperlink" Target="https://reg.mju.ac.th/registrar/class_info_2.asp?backto=home&amp;option=0&amp;courseid=8895997&amp;acadyear=2566&amp;semester=2&amp;avs421071358=325" TargetMode="External" /><Relationship Id="rId19" Type="http://schemas.openxmlformats.org/officeDocument/2006/relationships/hyperlink" Target="https://reg.mju.ac.th/registrar/class_info_2.asp?backto=home&amp;option=0&amp;courseid=8897811&amp;acadyear=2566&amp;semester=2&amp;avs421084884=27" TargetMode="External" /><Relationship Id="rId31" Type="http://schemas.openxmlformats.org/officeDocument/2006/relationships/hyperlink" Target="https://reg.mju.ac.th/registrar/class_info_2.asp?backto=home&amp;option=0&amp;courseid=8898544&amp;acadyear=2566&amp;semester=2&amp;avs421084884=39" TargetMode="External" /><Relationship Id="rId4" Type="http://schemas.openxmlformats.org/officeDocument/2006/relationships/hyperlink" Target="https://reg.mju.ac.th/registrar/class_info_2.asp?backto=home&amp;option=0&amp;courseid=8897804&amp;acadyear=2566&amp;semester=2&amp;avs421071358=319" TargetMode="External" /><Relationship Id="rId9" Type="http://schemas.openxmlformats.org/officeDocument/2006/relationships/hyperlink" Target="https://reg.mju.ac.th/registrar/class_info_2.asp?backto=home&amp;option=0&amp;courseid=8895997&amp;acadyear=2566&amp;semester=2&amp;avs421071358=324" TargetMode="External" /><Relationship Id="rId14" Type="http://schemas.openxmlformats.org/officeDocument/2006/relationships/hyperlink" Target="https://reg.mju.ac.th/registrar/class_info_2.asp?backto=home&amp;option=0&amp;courseid=8898531&amp;acadyear=2566&amp;semester=2&amp;avs421071358=329" TargetMode="External" /><Relationship Id="rId22" Type="http://schemas.openxmlformats.org/officeDocument/2006/relationships/hyperlink" Target="https://reg.mju.ac.th/registrar/class_info_2.asp?backto=home&amp;option=0&amp;courseid=8898537&amp;acadyear=2566&amp;semester=2&amp;avs421084884=30" TargetMode="External" /><Relationship Id="rId27" Type="http://schemas.openxmlformats.org/officeDocument/2006/relationships/hyperlink" Target="https://reg.mju.ac.th/registrar/class_info_2.asp?backto=home&amp;option=0&amp;courseid=8898404&amp;acadyear=2566&amp;semester=2&amp;avs421084884=35" TargetMode="External" /><Relationship Id="rId30" Type="http://schemas.openxmlformats.org/officeDocument/2006/relationships/hyperlink" Target="https://reg.mju.ac.th/registrar/class_info_2.asp?backto=home&amp;option=0&amp;courseid=8898543&amp;acadyear=2566&amp;semester=2&amp;avs421084884=38" TargetMode="External" /><Relationship Id="rId35" Type="http://schemas.openxmlformats.org/officeDocument/2006/relationships/hyperlink" Target="https://reg.mju.ac.th/registrar/class_info_2.asp?backto=home&amp;option=0&amp;courseid=8898548&amp;acadyear=2566&amp;semester=2&amp;avs421084884=43" TargetMode="External" 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 /><Relationship Id="rId1" Type="http://schemas.openxmlformats.org/officeDocument/2006/relationships/vmlDrawing" Target="../drawings/vmlDrawing6.vml" 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https://reg.mju.ac.th/registrar/class_info_2.asp?backto=home&amp;option=0&amp;courseid=8897783&amp;acadyear=2566&amp;semester=1&amp;avs421071358=90" TargetMode="External" /><Relationship Id="rId13" Type="http://schemas.openxmlformats.org/officeDocument/2006/relationships/hyperlink" Target="https://reg.mju.ac.th/registrar/class_info_2.asp?backto=home&amp;option=0&amp;courseid=8892980&amp;acadyear=2566&amp;semester=1&amp;avs421071358=108" TargetMode="External" /><Relationship Id="rId3" Type="http://schemas.openxmlformats.org/officeDocument/2006/relationships/hyperlink" Target="https://reg.mju.ac.th/registrar/class_info_2.asp?backto=home&amp;option=0&amp;courseid=8896780&amp;acadyear=2566&amp;semester=1&amp;avs421071358=85" TargetMode="External" /><Relationship Id="rId7" Type="http://schemas.openxmlformats.org/officeDocument/2006/relationships/hyperlink" Target="https://reg.mju.ac.th/registrar/class_info_2.asp?backto=home&amp;option=0&amp;courseid=8897781&amp;acadyear=2566&amp;semester=1&amp;avs421071358=89" TargetMode="External" /><Relationship Id="rId12" Type="http://schemas.openxmlformats.org/officeDocument/2006/relationships/hyperlink" Target="https://reg.mju.ac.th/registrar/class_info_2.asp?backto=home&amp;option=0&amp;courseid=8894438&amp;acadyear=2566&amp;semester=1&amp;avs421071358=107" TargetMode="External" /><Relationship Id="rId2" Type="http://schemas.openxmlformats.org/officeDocument/2006/relationships/hyperlink" Target="https://reg.mju.ac.th/registrar/class_info_2.asp?backto=home&amp;option=0&amp;courseid=8897797&amp;acadyear=2566&amp;semester=1&amp;avs421071358=84" TargetMode="External" /><Relationship Id="rId1" Type="http://schemas.openxmlformats.org/officeDocument/2006/relationships/hyperlink" Target="https://reg.mju.ac.th/registrar/class_info_2.asp?backto=home&amp;option=0&amp;courseid=8897796&amp;acadyear=2566&amp;semester=1&amp;avs421071358=83" TargetMode="External" /><Relationship Id="rId6" Type="http://schemas.openxmlformats.org/officeDocument/2006/relationships/hyperlink" Target="https://reg.mju.ac.th/registrar/class_info_2.asp?backto=home&amp;option=0&amp;courseid=8896790&amp;acadyear=2566&amp;semester=1&amp;avs421071358=88" TargetMode="External" /><Relationship Id="rId11" Type="http://schemas.openxmlformats.org/officeDocument/2006/relationships/hyperlink" Target="https://reg.mju.ac.th/registrar/class_info_2.asp?backto=home&amp;option=0&amp;courseid=8894438&amp;acadyear=2566&amp;semester=1&amp;avs421071358=106" TargetMode="External" /><Relationship Id="rId5" Type="http://schemas.openxmlformats.org/officeDocument/2006/relationships/hyperlink" Target="https://reg.mju.ac.th/registrar/class_info_2.asp?backto=home&amp;option=0&amp;courseid=8896789&amp;acadyear=2566&amp;semester=1&amp;avs421071358=87" TargetMode="External" /><Relationship Id="rId10" Type="http://schemas.openxmlformats.org/officeDocument/2006/relationships/hyperlink" Target="https://reg.mju.ac.th/registrar/class_info_2.asp?backto=home&amp;option=0&amp;courseid=8892985&amp;acadyear=2566&amp;semester=1&amp;avs421071358=105" TargetMode="External" /><Relationship Id="rId4" Type="http://schemas.openxmlformats.org/officeDocument/2006/relationships/hyperlink" Target="https://reg.mju.ac.th/registrar/class_info_2.asp?backto=home&amp;option=0&amp;courseid=8896788&amp;acadyear=2566&amp;semester=1&amp;avs421071358=86" TargetMode="External" /><Relationship Id="rId9" Type="http://schemas.openxmlformats.org/officeDocument/2006/relationships/hyperlink" Target="https://reg.mju.ac.th/registrar/class_info_2.asp?backto=home&amp;option=0&amp;courseid=8897793&amp;acadyear=2566&amp;semester=1&amp;avs421071358=91" TargetMode="External" /><Relationship Id="rId14" Type="http://schemas.openxmlformats.org/officeDocument/2006/relationships/printerSettings" Target="../printerSettings/printerSettings23.bin" 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hyperlink" Target="https://reg.mju.ac.th/registrar/class_info_2.asp?backto=home&amp;option=0&amp;courseid=8894438&amp;acadyear=2566&amp;semester=2&amp;avs421071358=383" TargetMode="External" /><Relationship Id="rId3" Type="http://schemas.openxmlformats.org/officeDocument/2006/relationships/hyperlink" Target="https://reg.mju.ac.th/registrar/class_info_2.asp?backto=home&amp;option=0&amp;courseid=8897797&amp;acadyear=2566&amp;semester=2&amp;avs421071358=364" TargetMode="External" /><Relationship Id="rId7" Type="http://schemas.openxmlformats.org/officeDocument/2006/relationships/hyperlink" Target="https://reg.mju.ac.th/registrar/class_info_2.asp?backto=home&amp;option=0&amp;courseid=8897794&amp;acadyear=2566&amp;semester=2&amp;avs421071358=368" TargetMode="External" /><Relationship Id="rId2" Type="http://schemas.openxmlformats.org/officeDocument/2006/relationships/hyperlink" Target="https://reg.mju.ac.th/registrar/class_info_2.asp?backto=home&amp;option=0&amp;courseid=8896794&amp;acadyear=2566&amp;semester=2&amp;avs421071358=363" TargetMode="External" /><Relationship Id="rId1" Type="http://schemas.openxmlformats.org/officeDocument/2006/relationships/hyperlink" Target="https://reg.mju.ac.th/registrar/class_info_2.asp?backto=home&amp;option=0&amp;courseid=8897795&amp;acadyear=2566&amp;semester=2&amp;avs421071358=362" TargetMode="External" /><Relationship Id="rId6" Type="http://schemas.openxmlformats.org/officeDocument/2006/relationships/hyperlink" Target="https://reg.mju.ac.th/registrar/class_info_2.asp?backto=home&amp;option=0&amp;courseid=8897779&amp;acadyear=2566&amp;semester=2&amp;avs421071358=367" TargetMode="External" /><Relationship Id="rId5" Type="http://schemas.openxmlformats.org/officeDocument/2006/relationships/hyperlink" Target="https://reg.mju.ac.th/registrar/class_info_2.asp?backto=home&amp;option=0&amp;courseid=8897778&amp;acadyear=2566&amp;semester=2&amp;avs421071358=366" TargetMode="External" /><Relationship Id="rId10" Type="http://schemas.openxmlformats.org/officeDocument/2006/relationships/printerSettings" Target="../printerSettings/printerSettings24.bin" /><Relationship Id="rId4" Type="http://schemas.openxmlformats.org/officeDocument/2006/relationships/hyperlink" Target="https://reg.mju.ac.th/registrar/class_info_2.asp?backto=home&amp;option=0&amp;courseid=8897798&amp;acadyear=2566&amp;semester=2&amp;avs421071358=365" TargetMode="External" /><Relationship Id="rId9" Type="http://schemas.openxmlformats.org/officeDocument/2006/relationships/hyperlink" Target="https://reg.mju.ac.th/registrar/class_info_2.asp?backto=home&amp;option=0&amp;courseid=8892980&amp;acadyear=2566&amp;semester=2&amp;avs421071358=384" TargetMode="External" 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reg.mju.ac.th/registrar/class_info_2.asp?backto=home&amp;option=0&amp;courseid=8898529&amp;acadyear=2566&amp;semester=1&amp;avs421071358=30" TargetMode="External" /><Relationship Id="rId21" Type="http://schemas.openxmlformats.org/officeDocument/2006/relationships/hyperlink" Target="https://reg.mju.ac.th/registrar/class_info_2.asp?backto=home&amp;option=0&amp;courseid=8895995&amp;acadyear=2566&amp;semester=1&amp;avs421071358=25" TargetMode="External" /><Relationship Id="rId42" Type="http://schemas.openxmlformats.org/officeDocument/2006/relationships/hyperlink" Target="https://reg.mju.ac.th/registrar/class_info_2.asp?backto=home&amp;option=0&amp;courseid=8895167&amp;acadyear=2566&amp;semester=1&amp;avs421071358=46" TargetMode="External" /><Relationship Id="rId47" Type="http://schemas.openxmlformats.org/officeDocument/2006/relationships/hyperlink" Target="https://reg.mju.ac.th/registrar/class_info_2.asp?backto=home&amp;option=0&amp;courseid=8894450&amp;acadyear=2566&amp;semester=1&amp;avs421071358=51" TargetMode="External" /><Relationship Id="rId63" Type="http://schemas.openxmlformats.org/officeDocument/2006/relationships/hyperlink" Target="https://reg.mju.ac.th/registrar/class_info_2.asp?backto=home&amp;option=0&amp;courseid=8895926&amp;acadyear=2566&amp;semester=1&amp;avs421071358=66" TargetMode="External" /><Relationship Id="rId68" Type="http://schemas.openxmlformats.org/officeDocument/2006/relationships/hyperlink" Target="https://reg.mju.ac.th/registrar/class_info_2.asp?backto=home&amp;option=0&amp;courseid=8895150&amp;acadyear=2566&amp;semester=1&amp;avs421071358=71" TargetMode="External" /><Relationship Id="rId84" Type="http://schemas.openxmlformats.org/officeDocument/2006/relationships/hyperlink" Target="https://reg.mju.ac.th/registrar/class_info_2.asp?backto=home&amp;option=0&amp;courseid=8897783&amp;acadyear=2566&amp;semester=1&amp;avs421071358=90" TargetMode="External" /><Relationship Id="rId89" Type="http://schemas.openxmlformats.org/officeDocument/2006/relationships/hyperlink" Target="https://reg.mju.ac.th/registrar/class_info_2.asp?backto=home&amp;option=0&amp;courseid=8895951&amp;acadyear=2566&amp;semester=1&amp;avs421071358=95" TargetMode="External" /><Relationship Id="rId7" Type="http://schemas.openxmlformats.org/officeDocument/2006/relationships/hyperlink" Target="https://reg.mju.ac.th/registrar/class_info_2.asp?backto=home&amp;option=0&amp;courseid=8897517&amp;acadyear=2566&amp;semester=1&amp;avs421071358=11" TargetMode="External" /><Relationship Id="rId71" Type="http://schemas.openxmlformats.org/officeDocument/2006/relationships/hyperlink" Target="https://reg.mju.ac.th/registrar/class_info_2.asp?backto=home&amp;option=0&amp;courseid=8895147&amp;acadyear=2566&amp;semester=1&amp;avs421071358=74" TargetMode="External" /><Relationship Id="rId92" Type="http://schemas.openxmlformats.org/officeDocument/2006/relationships/hyperlink" Target="https://reg.mju.ac.th/registrar/class_info_2.asp?backto=home&amp;option=0&amp;courseid=8895987&amp;acadyear=2566&amp;semester=1&amp;avs421071358=98" TargetMode="External" /><Relationship Id="rId2" Type="http://schemas.openxmlformats.org/officeDocument/2006/relationships/hyperlink" Target="https://reg.mju.ac.th/registrar/class_info_2.asp?backto=home&amp;option=0&amp;courseid=8897389&amp;acadyear=2566&amp;semester=1&amp;avs421071358=6" TargetMode="External" /><Relationship Id="rId16" Type="http://schemas.openxmlformats.org/officeDocument/2006/relationships/hyperlink" Target="https://reg.mju.ac.th/registrar/class_info_2.asp?backto=home&amp;option=0&amp;courseid=8895986&amp;acadyear=2566&amp;semester=1&amp;avs421071358=20" TargetMode="External" /><Relationship Id="rId29" Type="http://schemas.openxmlformats.org/officeDocument/2006/relationships/hyperlink" Target="https://reg.mju.ac.th/registrar/class_info_2.asp?backto=home&amp;option=0&amp;courseid=8897805&amp;acadyear=2566&amp;semester=1&amp;avs421071358=33" TargetMode="External" /><Relationship Id="rId107" Type="http://schemas.openxmlformats.org/officeDocument/2006/relationships/hyperlink" Target="https://reg.mju.ac.th/registrar/class_info_2.asp?backto=home&amp;option=0&amp;courseid=8895527&amp;acadyear=2566&amp;semester=1&amp;avs421071358=113" TargetMode="External" /><Relationship Id="rId11" Type="http://schemas.openxmlformats.org/officeDocument/2006/relationships/hyperlink" Target="https://reg.mju.ac.th/registrar/class_info_2.asp?backto=home&amp;option=0&amp;courseid=8897552&amp;acadyear=2566&amp;semester=1&amp;avs421071358=15" TargetMode="External" /><Relationship Id="rId24" Type="http://schemas.openxmlformats.org/officeDocument/2006/relationships/hyperlink" Target="https://reg.mju.ac.th/registrar/class_info_2.asp?backto=home&amp;option=0&amp;courseid=8895996&amp;acadyear=2566&amp;semester=1&amp;avs421071358=28" TargetMode="External" /><Relationship Id="rId32" Type="http://schemas.openxmlformats.org/officeDocument/2006/relationships/hyperlink" Target="https://reg.mju.ac.th/registrar/class_info_2.asp?backto=home&amp;option=0&amp;courseid=8893273&amp;acadyear=2566&amp;semester=1&amp;avs421071358=36" TargetMode="External" /><Relationship Id="rId37" Type="http://schemas.openxmlformats.org/officeDocument/2006/relationships/hyperlink" Target="https://reg.mju.ac.th/registrar/class_info_2.asp?backto=home&amp;option=0&amp;courseid=8895162&amp;acadyear=2566&amp;semester=1&amp;avs421071358=41" TargetMode="External" /><Relationship Id="rId40" Type="http://schemas.openxmlformats.org/officeDocument/2006/relationships/hyperlink" Target="https://reg.mju.ac.th/registrar/class_info_2.asp?backto=home&amp;option=0&amp;courseid=8891022&amp;acadyear=2566&amp;semester=1&amp;avs421071358=44" TargetMode="External" /><Relationship Id="rId45" Type="http://schemas.openxmlformats.org/officeDocument/2006/relationships/hyperlink" Target="https://reg.mju.ac.th/registrar/class_info_2.asp?backto=home&amp;option=0&amp;courseid=8894429&amp;acadyear=2566&amp;semester=1&amp;avs421071358=49" TargetMode="External" /><Relationship Id="rId53" Type="http://schemas.openxmlformats.org/officeDocument/2006/relationships/hyperlink" Target="https://reg.mju.ac.th/registrar/class_info_2.asp?backto=home&amp;option=0&amp;courseid=8894442&amp;acadyear=2566&amp;semester=1&amp;avs421071358=56" TargetMode="External" /><Relationship Id="rId58" Type="http://schemas.openxmlformats.org/officeDocument/2006/relationships/hyperlink" Target="https://reg.mju.ac.th/registrar/class_info_2.asp?backto=home&amp;option=0&amp;courseid=8894970&amp;acadyear=2566&amp;semester=1&amp;avs421071358=61" TargetMode="External" /><Relationship Id="rId66" Type="http://schemas.openxmlformats.org/officeDocument/2006/relationships/hyperlink" Target="https://reg.mju.ac.th/registrar/class_info_2.asp?backto=home&amp;option=0&amp;courseid=8893189&amp;acadyear=2566&amp;semester=1&amp;avs421071358=69" TargetMode="External" /><Relationship Id="rId74" Type="http://schemas.openxmlformats.org/officeDocument/2006/relationships/hyperlink" Target="https://reg.mju.ac.th/registrar/class_info_2.asp?backto=home&amp;option=0&amp;courseid=8895535&amp;acadyear=2566&amp;semester=1&amp;avs421071358=77" TargetMode="External" /><Relationship Id="rId79" Type="http://schemas.openxmlformats.org/officeDocument/2006/relationships/hyperlink" Target="https://reg.mju.ac.th/registrar/class_info_2.asp?backto=home&amp;option=0&amp;courseid=8896780&amp;acadyear=2566&amp;semester=1&amp;avs421071358=85" TargetMode="External" /><Relationship Id="rId87" Type="http://schemas.openxmlformats.org/officeDocument/2006/relationships/hyperlink" Target="https://reg.mju.ac.th/registrar/class_info_2.asp?backto=home&amp;option=0&amp;courseid=8895939&amp;acadyear=2566&amp;semester=1&amp;avs421071358=93" TargetMode="External" /><Relationship Id="rId102" Type="http://schemas.openxmlformats.org/officeDocument/2006/relationships/hyperlink" Target="https://reg.mju.ac.th/registrar/class_info_2.asp?backto=home&amp;option=0&amp;courseid=8892980&amp;acadyear=2566&amp;semester=1&amp;avs421071358=108" TargetMode="External" /><Relationship Id="rId5" Type="http://schemas.openxmlformats.org/officeDocument/2006/relationships/hyperlink" Target="https://reg.mju.ac.th/registrar/class_info_2.asp?backto=home&amp;option=0&amp;courseid=8897646&amp;acadyear=2566&amp;semester=1&amp;avs421071358=9" TargetMode="External" /><Relationship Id="rId61" Type="http://schemas.openxmlformats.org/officeDocument/2006/relationships/hyperlink" Target="https://reg.mju.ac.th/registrar/class_info_2.asp?backto=home&amp;option=0&amp;courseid=8891956&amp;acadyear=2566&amp;semester=1&amp;avs421071358=64" TargetMode="External" /><Relationship Id="rId82" Type="http://schemas.openxmlformats.org/officeDocument/2006/relationships/hyperlink" Target="https://reg.mju.ac.th/registrar/class_info_2.asp?backto=home&amp;option=0&amp;courseid=8896790&amp;acadyear=2566&amp;semester=1&amp;avs421071358=88" TargetMode="External" /><Relationship Id="rId90" Type="http://schemas.openxmlformats.org/officeDocument/2006/relationships/hyperlink" Target="https://reg.mju.ac.th/registrar/class_info_2.asp?backto=home&amp;option=0&amp;courseid=8895986&amp;acadyear=2566&amp;semester=1&amp;avs421071358=96" TargetMode="External" /><Relationship Id="rId95" Type="http://schemas.openxmlformats.org/officeDocument/2006/relationships/hyperlink" Target="https://reg.mju.ac.th/registrar/class_info_2.asp?backto=home&amp;option=0&amp;courseid=8895938&amp;acadyear=2566&amp;semester=1&amp;avs421071358=101" TargetMode="External" /><Relationship Id="rId19" Type="http://schemas.openxmlformats.org/officeDocument/2006/relationships/hyperlink" Target="https://reg.mju.ac.th/registrar/class_info_2.asp?backto=home&amp;option=0&amp;courseid=8895980&amp;acadyear=2566&amp;semester=1&amp;avs421071358=23" TargetMode="External" /><Relationship Id="rId14" Type="http://schemas.openxmlformats.org/officeDocument/2006/relationships/hyperlink" Target="https://reg.mju.ac.th/registrar/class_info_2.asp?backto=home&amp;option=0&amp;courseid=8897642&amp;acadyear=2566&amp;semester=1&amp;avs421071358=18" TargetMode="External" /><Relationship Id="rId22" Type="http://schemas.openxmlformats.org/officeDocument/2006/relationships/hyperlink" Target="https://reg.mju.ac.th/registrar/class_info_2.asp?backto=home&amp;option=0&amp;courseid=8896009&amp;acadyear=2566&amp;semester=1&amp;avs421071358=26" TargetMode="External" /><Relationship Id="rId27" Type="http://schemas.openxmlformats.org/officeDocument/2006/relationships/hyperlink" Target="https://reg.mju.ac.th/registrar/class_info_2.asp?backto=home&amp;option=0&amp;courseid=8898530&amp;acadyear=2566&amp;semester=1&amp;avs421071358=31" TargetMode="External" /><Relationship Id="rId30" Type="http://schemas.openxmlformats.org/officeDocument/2006/relationships/hyperlink" Target="https://reg.mju.ac.th/registrar/class_info_2.asp?backto=home&amp;option=0&amp;courseid=8898531&amp;acadyear=2566&amp;semester=1&amp;avs421071358=34" TargetMode="External" /><Relationship Id="rId35" Type="http://schemas.openxmlformats.org/officeDocument/2006/relationships/hyperlink" Target="https://reg.mju.ac.th/registrar/class_info_2.asp?backto=home&amp;option=0&amp;courseid=8895174&amp;acadyear=2566&amp;semester=1&amp;avs421071358=39" TargetMode="External" /><Relationship Id="rId43" Type="http://schemas.openxmlformats.org/officeDocument/2006/relationships/hyperlink" Target="https://reg.mju.ac.th/registrar/class_info_2.asp?backto=home&amp;option=0&amp;courseid=8892292&amp;acadyear=2566&amp;semester=1&amp;avs421071358=47" TargetMode="External" /><Relationship Id="rId48" Type="http://schemas.openxmlformats.org/officeDocument/2006/relationships/hyperlink" Target="https://sites.google.com/view/pattamahannok" TargetMode="External" /><Relationship Id="rId56" Type="http://schemas.openxmlformats.org/officeDocument/2006/relationships/hyperlink" Target="https://reg.mju.ac.th/registrar/class_info_2.asp?backto=home&amp;option=0&amp;courseid=8894445&amp;acadyear=2566&amp;semester=1&amp;avs421071358=59" TargetMode="External" /><Relationship Id="rId64" Type="http://schemas.openxmlformats.org/officeDocument/2006/relationships/hyperlink" Target="https://reg.mju.ac.th/registrar/class_info_2.asp?backto=home&amp;option=0&amp;courseid=8895933&amp;acadyear=2566&amp;semester=1&amp;avs421071358=67" TargetMode="External" /><Relationship Id="rId69" Type="http://schemas.openxmlformats.org/officeDocument/2006/relationships/hyperlink" Target="https://reg.mju.ac.th/registrar/class_info_2.asp?backto=home&amp;option=0&amp;courseid=8895148&amp;acadyear=2566&amp;semester=1&amp;avs421071358=72" TargetMode="External" /><Relationship Id="rId77" Type="http://schemas.openxmlformats.org/officeDocument/2006/relationships/hyperlink" Target="https://reg.mju.ac.th/registrar/class_info_2.asp?backto=home&amp;option=0&amp;courseid=8897796&amp;acadyear=2566&amp;semester=1&amp;avs421071358=83" TargetMode="External" /><Relationship Id="rId100" Type="http://schemas.openxmlformats.org/officeDocument/2006/relationships/hyperlink" Target="https://reg.mju.ac.th/registrar/class_info_2.asp?backto=home&amp;option=0&amp;courseid=8894438&amp;acadyear=2566&amp;semester=1&amp;avs421071358=106" TargetMode="External" /><Relationship Id="rId105" Type="http://schemas.openxmlformats.org/officeDocument/2006/relationships/hyperlink" Target="https://reg.mju.ac.th/registrar/class_info_2.asp?backto=home&amp;option=0&amp;courseid=8895149&amp;acadyear=2566&amp;semester=1&amp;avs421071358=111" TargetMode="External" /><Relationship Id="rId8" Type="http://schemas.openxmlformats.org/officeDocument/2006/relationships/hyperlink" Target="https://reg.mju.ac.th/registrar/class_info_2.asp?backto=home&amp;option=0&amp;courseid=8897390&amp;acadyear=2566&amp;semester=1&amp;avs421071358=12" TargetMode="External" /><Relationship Id="rId51" Type="http://schemas.openxmlformats.org/officeDocument/2006/relationships/hyperlink" Target="https://reg.mju.ac.th/registrar/class_info_2.asp?backto=home&amp;option=0&amp;courseid=8894456&amp;acadyear=2566&amp;semester=1&amp;avs421071358=54" TargetMode="External" /><Relationship Id="rId72" Type="http://schemas.openxmlformats.org/officeDocument/2006/relationships/hyperlink" Target="https://reg.mju.ac.th/registrar/class_info_2.asp?backto=home&amp;option=0&amp;courseid=8895524&amp;acadyear=2566&amp;semester=1&amp;avs421071358=75" TargetMode="External" /><Relationship Id="rId80" Type="http://schemas.openxmlformats.org/officeDocument/2006/relationships/hyperlink" Target="https://reg.mju.ac.th/registrar/class_info_2.asp?backto=home&amp;option=0&amp;courseid=8896788&amp;acadyear=2566&amp;semester=1&amp;avs421071358=86" TargetMode="External" /><Relationship Id="rId85" Type="http://schemas.openxmlformats.org/officeDocument/2006/relationships/hyperlink" Target="https://reg.mju.ac.th/registrar/class_info_2.asp?backto=home&amp;option=0&amp;courseid=8897793&amp;acadyear=2566&amp;semester=1&amp;avs421071358=91" TargetMode="External" /><Relationship Id="rId93" Type="http://schemas.openxmlformats.org/officeDocument/2006/relationships/hyperlink" Target="https://reg.mju.ac.th/registrar/class_info_2.asp?backto=home&amp;option=0&amp;courseid=8895999&amp;acadyear=2566&amp;semester=1&amp;avs421071358=99" TargetMode="External" /><Relationship Id="rId98" Type="http://schemas.openxmlformats.org/officeDocument/2006/relationships/hyperlink" Target="https://reg.mju.ac.th/registrar/class_info_2.asp?backto=home&amp;option=0&amp;courseid=8892399&amp;acadyear=2566&amp;semester=1&amp;avs421071358=104" TargetMode="External" /><Relationship Id="rId3" Type="http://schemas.openxmlformats.org/officeDocument/2006/relationships/hyperlink" Target="https://reg.mju.ac.th/registrar/class_info_2.asp?backto=home&amp;option=0&amp;courseid=8897575&amp;acadyear=2566&amp;semester=1&amp;avs421071358=7" TargetMode="External" /><Relationship Id="rId12" Type="http://schemas.openxmlformats.org/officeDocument/2006/relationships/hyperlink" Target="https://reg.mju.ac.th/registrar/class_info_2.asp?backto=home&amp;option=0&amp;courseid=8897387&amp;acadyear=2566&amp;semester=1&amp;avs421071358=16" TargetMode="External" /><Relationship Id="rId17" Type="http://schemas.openxmlformats.org/officeDocument/2006/relationships/hyperlink" Target="https://reg.mju.ac.th/registrar/class_info_2.asp?backto=home&amp;option=0&amp;courseid=8896003&amp;acadyear=2566&amp;semester=1&amp;avs421071358=21" TargetMode="External" /><Relationship Id="rId25" Type="http://schemas.openxmlformats.org/officeDocument/2006/relationships/hyperlink" Target="https://reg.mju.ac.th/registrar/class_info_2.asp?backto=home&amp;option=0&amp;courseid=8897804&amp;acadyear=2566&amp;semester=1&amp;avs421071358=29" TargetMode="External" /><Relationship Id="rId33" Type="http://schemas.openxmlformats.org/officeDocument/2006/relationships/hyperlink" Target="https://reg.mju.ac.th/registrar/class_info_2.asp?backto=home&amp;option=0&amp;courseid=8895169&amp;acadyear=2566&amp;semester=1&amp;avs421071358=37" TargetMode="External" /><Relationship Id="rId38" Type="http://schemas.openxmlformats.org/officeDocument/2006/relationships/hyperlink" Target="https://reg.mju.ac.th/registrar/class_info_2.asp?backto=home&amp;option=0&amp;courseid=8891028&amp;acadyear=2566&amp;semester=1&amp;avs421071358=42" TargetMode="External" /><Relationship Id="rId46" Type="http://schemas.openxmlformats.org/officeDocument/2006/relationships/hyperlink" Target="https://reg.mju.ac.th/registrar/class_info_2.asp?backto=home&amp;option=0&amp;courseid=8894439&amp;acadyear=2566&amp;semester=1&amp;avs421071358=50" TargetMode="External" /><Relationship Id="rId59" Type="http://schemas.openxmlformats.org/officeDocument/2006/relationships/hyperlink" Target="https://reg.mju.ac.th/registrar/class_info_2.asp?backto=home&amp;option=0&amp;courseid=8894971&amp;acadyear=2566&amp;semester=1&amp;avs421071358=62" TargetMode="External" /><Relationship Id="rId67" Type="http://schemas.openxmlformats.org/officeDocument/2006/relationships/hyperlink" Target="https://reg.mju.ac.th/registrar/class_info_2.asp?backto=home&amp;option=0&amp;courseid=8895146&amp;acadyear=2566&amp;semester=1&amp;avs421071358=70" TargetMode="External" /><Relationship Id="rId103" Type="http://schemas.openxmlformats.org/officeDocument/2006/relationships/hyperlink" Target="https://reg.mju.ac.th/registrar/class_info_2.asp?backto=home&amp;option=0&amp;courseid=8895146&amp;acadyear=2566&amp;semester=1&amp;avs421071358=109" TargetMode="External" /><Relationship Id="rId108" Type="http://schemas.openxmlformats.org/officeDocument/2006/relationships/printerSettings" Target="../printerSettings/printerSettings3.bin" /><Relationship Id="rId20" Type="http://schemas.openxmlformats.org/officeDocument/2006/relationships/hyperlink" Target="https://reg.mju.ac.th/registrar/class_info_2.asp?backto=home&amp;option=0&amp;courseid=8895982&amp;acadyear=2566&amp;semester=1&amp;avs421071358=24" TargetMode="External" /><Relationship Id="rId41" Type="http://schemas.openxmlformats.org/officeDocument/2006/relationships/hyperlink" Target="https://reg.mju.ac.th/registrar/class_info_2.asp?backto=home&amp;option=0&amp;courseid=8891023&amp;acadyear=2566&amp;semester=1&amp;avs421071358=45" TargetMode="External" /><Relationship Id="rId54" Type="http://schemas.openxmlformats.org/officeDocument/2006/relationships/hyperlink" Target="https://reg.mju.ac.th/registrar/class_info_2.asp?backto=home&amp;option=0&amp;courseid=8894443&amp;acadyear=2566&amp;semester=1&amp;avs421071358=57" TargetMode="External" /><Relationship Id="rId62" Type="http://schemas.openxmlformats.org/officeDocument/2006/relationships/hyperlink" Target="https://reg.mju.ac.th/registrar/class_info_2.asp?backto=home&amp;option=0&amp;courseid=8893897&amp;acadyear=2566&amp;semester=1&amp;avs421071358=65" TargetMode="External" /><Relationship Id="rId70" Type="http://schemas.openxmlformats.org/officeDocument/2006/relationships/hyperlink" Target="https://reg.mju.ac.th/registrar/class_info_2.asp?backto=home&amp;option=0&amp;courseid=8895149&amp;acadyear=2566&amp;semester=1&amp;avs421071358=73" TargetMode="External" /><Relationship Id="rId75" Type="http://schemas.openxmlformats.org/officeDocument/2006/relationships/hyperlink" Target="https://reg.mju.ac.th/registrar/class_info_2.asp?backto=home&amp;option=0&amp;courseid=8895526&amp;acadyear=2566&amp;semester=1&amp;avs421071358=78" TargetMode="External" /><Relationship Id="rId83" Type="http://schemas.openxmlformats.org/officeDocument/2006/relationships/hyperlink" Target="https://reg.mju.ac.th/registrar/class_info_2.asp?backto=home&amp;option=0&amp;courseid=8897781&amp;acadyear=2566&amp;semester=1&amp;avs421071358=89" TargetMode="External" /><Relationship Id="rId88" Type="http://schemas.openxmlformats.org/officeDocument/2006/relationships/hyperlink" Target="https://reg.mju.ac.th/registrar/class_info_2.asp?backto=home&amp;option=0&amp;courseid=8895940&amp;acadyear=2566&amp;semester=1&amp;avs421071358=94" TargetMode="External" /><Relationship Id="rId91" Type="http://schemas.openxmlformats.org/officeDocument/2006/relationships/hyperlink" Target="https://reg.mju.ac.th/registrar/class_info_2.asp?backto=home&amp;option=0&amp;courseid=8895941&amp;acadyear=2566&amp;semester=1&amp;avs421071358=97" TargetMode="External" /><Relationship Id="rId96" Type="http://schemas.openxmlformats.org/officeDocument/2006/relationships/hyperlink" Target="https://reg.mju.ac.th/registrar/class_info_2.asp?backto=home&amp;option=0&amp;courseid=8895979&amp;acadyear=2566&amp;semester=1&amp;avs421071358=102" TargetMode="External" /><Relationship Id="rId1" Type="http://schemas.openxmlformats.org/officeDocument/2006/relationships/hyperlink" Target="https://reg.mju.ac.th/registrar/class_info_2.asp?backto=home&amp;option=0&amp;courseid=8897385&amp;acadyear=2566&amp;semester=1&amp;avs421071358=5" TargetMode="External" /><Relationship Id="rId6" Type="http://schemas.openxmlformats.org/officeDocument/2006/relationships/hyperlink" Target="https://reg.mju.ac.th/registrar/class_info_2.asp?backto=home&amp;option=0&amp;courseid=8897516&amp;acadyear=2566&amp;semester=1&amp;avs421071358=10" TargetMode="External" /><Relationship Id="rId15" Type="http://schemas.openxmlformats.org/officeDocument/2006/relationships/hyperlink" Target="https://reg.mju.ac.th/registrar/class_info_2.asp?backto=home&amp;option=0&amp;courseid=8895951&amp;acadyear=2566&amp;semester=1&amp;avs421071358=19" TargetMode="External" /><Relationship Id="rId23" Type="http://schemas.openxmlformats.org/officeDocument/2006/relationships/hyperlink" Target="https://reg.mju.ac.th/registrar/class_info_2.asp?backto=home&amp;option=0&amp;courseid=8898464&amp;acadyear=2566&amp;semester=1&amp;avs421071358=27" TargetMode="External" /><Relationship Id="rId28" Type="http://schemas.openxmlformats.org/officeDocument/2006/relationships/hyperlink" Target="https://reg.mju.ac.th/registrar/class_info_2.asp?backto=home&amp;option=0&amp;courseid=8895997&amp;acadyear=2566&amp;semester=1&amp;avs421071358=32" TargetMode="External" /><Relationship Id="rId36" Type="http://schemas.openxmlformats.org/officeDocument/2006/relationships/hyperlink" Target="https://reg.mju.ac.th/registrar/class_info_2.asp?backto=home&amp;option=0&amp;courseid=8893272&amp;acadyear=2566&amp;semester=1&amp;avs421071358=40" TargetMode="External" /><Relationship Id="rId49" Type="http://schemas.openxmlformats.org/officeDocument/2006/relationships/hyperlink" Target="https://reg.mju.ac.th/registrar/class_info_2.asp?backto=home&amp;option=0&amp;courseid=8894451&amp;acadyear=2566&amp;semester=1&amp;avs421071358=52" TargetMode="External" /><Relationship Id="rId57" Type="http://schemas.openxmlformats.org/officeDocument/2006/relationships/hyperlink" Target="https://reg.mju.ac.th/registrar/class_info_2.asp?backto=home&amp;option=0&amp;courseid=8894446&amp;acadyear=2566&amp;semester=1&amp;avs421071358=60" TargetMode="External" /><Relationship Id="rId106" Type="http://schemas.openxmlformats.org/officeDocument/2006/relationships/hyperlink" Target="https://reg.mju.ac.th/registrar/class_info_2.asp?backto=home&amp;option=0&amp;courseid=8895147&amp;acadyear=2566&amp;semester=1&amp;avs421071358=112" TargetMode="External" /><Relationship Id="rId10" Type="http://schemas.openxmlformats.org/officeDocument/2006/relationships/hyperlink" Target="https://reg.mju.ac.th/registrar/class_info_2.asp?backto=home&amp;option=0&amp;courseid=8897574&amp;acadyear=2566&amp;semester=1&amp;avs421071358=14" TargetMode="External" /><Relationship Id="rId31" Type="http://schemas.openxmlformats.org/officeDocument/2006/relationships/hyperlink" Target="https://reg.mju.ac.th/registrar/class_info_2.asp?backto=home&amp;option=0&amp;courseid=8898532&amp;acadyear=2566&amp;semester=1&amp;avs421071358=35" TargetMode="External" /><Relationship Id="rId44" Type="http://schemas.openxmlformats.org/officeDocument/2006/relationships/hyperlink" Target="https://reg.mju.ac.th/registrar/class_info_2.asp?backto=home&amp;option=0&amp;courseid=8892399&amp;acadyear=2566&amp;semester=1&amp;avs421071358=48" TargetMode="External" /><Relationship Id="rId52" Type="http://schemas.openxmlformats.org/officeDocument/2006/relationships/hyperlink" Target="https://reg.mju.ac.th/registrar/class_info_2.asp?backto=home&amp;option=0&amp;courseid=8894458&amp;acadyear=2566&amp;semester=1&amp;avs421071358=55" TargetMode="External" /><Relationship Id="rId60" Type="http://schemas.openxmlformats.org/officeDocument/2006/relationships/hyperlink" Target="https://reg.mju.ac.th/registrar/class_info_2.asp?backto=home&amp;option=0&amp;courseid=8894971&amp;acadyear=2566&amp;semester=1&amp;avs421071358=63" TargetMode="External" /><Relationship Id="rId65" Type="http://schemas.openxmlformats.org/officeDocument/2006/relationships/hyperlink" Target="https://reg.mju.ac.th/registrar/class_info_2.asp?backto=home&amp;option=0&amp;courseid=8893188&amp;acadyear=2566&amp;semester=1&amp;avs421071358=68" TargetMode="External" /><Relationship Id="rId73" Type="http://schemas.openxmlformats.org/officeDocument/2006/relationships/hyperlink" Target="https://reg.mju.ac.th/registrar/class_info_2.asp?backto=home&amp;option=0&amp;courseid=8895531&amp;acadyear=2566&amp;semester=1&amp;avs421071358=76" TargetMode="External" /><Relationship Id="rId78" Type="http://schemas.openxmlformats.org/officeDocument/2006/relationships/hyperlink" Target="https://reg.mju.ac.th/registrar/class_info_2.asp?backto=home&amp;option=0&amp;courseid=8897797&amp;acadyear=2566&amp;semester=1&amp;avs421071358=84" TargetMode="External" /><Relationship Id="rId81" Type="http://schemas.openxmlformats.org/officeDocument/2006/relationships/hyperlink" Target="https://reg.mju.ac.th/registrar/class_info_2.asp?backto=home&amp;option=0&amp;courseid=8896789&amp;acadyear=2566&amp;semester=1&amp;avs421071358=87" TargetMode="External" /><Relationship Id="rId86" Type="http://schemas.openxmlformats.org/officeDocument/2006/relationships/hyperlink" Target="https://reg.mju.ac.th/registrar/class_info_2.asp?backto=home&amp;option=0&amp;courseid=8895937&amp;acadyear=2566&amp;semester=1&amp;avs421071358=92" TargetMode="External" /><Relationship Id="rId94" Type="http://schemas.openxmlformats.org/officeDocument/2006/relationships/hyperlink" Target="https://reg.mju.ac.th/registrar/class_info_2.asp?backto=home&amp;option=0&amp;courseid=8896003&amp;acadyear=2566&amp;semester=1&amp;avs421071358=100" TargetMode="External" /><Relationship Id="rId99" Type="http://schemas.openxmlformats.org/officeDocument/2006/relationships/hyperlink" Target="https://reg.mju.ac.th/registrar/class_info_2.asp?backto=home&amp;option=0&amp;courseid=8892985&amp;acadyear=2566&amp;semester=1&amp;avs421071358=105" TargetMode="External" /><Relationship Id="rId101" Type="http://schemas.openxmlformats.org/officeDocument/2006/relationships/hyperlink" Target="https://reg.mju.ac.th/registrar/class_info_2.asp?backto=home&amp;option=0&amp;courseid=8894438&amp;acadyear=2566&amp;semester=1&amp;avs421071358=107" TargetMode="External" /><Relationship Id="rId4" Type="http://schemas.openxmlformats.org/officeDocument/2006/relationships/hyperlink" Target="https://reg.mju.ac.th/registrar/class_info_2.asp?backto=home&amp;option=0&amp;courseid=8897553&amp;acadyear=2566&amp;semester=1&amp;avs421071358=8" TargetMode="External" /><Relationship Id="rId9" Type="http://schemas.openxmlformats.org/officeDocument/2006/relationships/hyperlink" Target="https://reg.mju.ac.th/registrar/class_info_2.asp?backto=home&amp;option=0&amp;courseid=8897386&amp;acadyear=2566&amp;semester=1&amp;avs421071358=13" TargetMode="External" /><Relationship Id="rId13" Type="http://schemas.openxmlformats.org/officeDocument/2006/relationships/hyperlink" Target="https://reg.mju.ac.th/registrar/class_info_2.asp?backto=home&amp;option=0&amp;courseid=8897641&amp;acadyear=2566&amp;semester=1&amp;avs421071358=17" TargetMode="External" /><Relationship Id="rId18" Type="http://schemas.openxmlformats.org/officeDocument/2006/relationships/hyperlink" Target="https://reg.mju.ac.th/registrar/class_info_2.asp?backto=home&amp;option=0&amp;courseid=8895979&amp;acadyear=2566&amp;semester=1&amp;avs421071358=22" TargetMode="External" /><Relationship Id="rId39" Type="http://schemas.openxmlformats.org/officeDocument/2006/relationships/hyperlink" Target="https://reg.mju.ac.th/registrar/class_info_2.asp?backto=home&amp;option=0&amp;courseid=8894572&amp;acadyear=2566&amp;semester=1&amp;avs421071358=43" TargetMode="External" /><Relationship Id="rId34" Type="http://schemas.openxmlformats.org/officeDocument/2006/relationships/hyperlink" Target="https://reg.mju.ac.th/registrar/class_info_2.asp?backto=home&amp;option=0&amp;courseid=8893274&amp;acadyear=2566&amp;semester=1&amp;avs421071358=38" TargetMode="External" /><Relationship Id="rId50" Type="http://schemas.openxmlformats.org/officeDocument/2006/relationships/hyperlink" Target="https://reg.mju.ac.th/registrar/class_info_2.asp?backto=home&amp;option=0&amp;courseid=8894441&amp;acadyear=2566&amp;semester=1&amp;avs421071358=53" TargetMode="External" /><Relationship Id="rId55" Type="http://schemas.openxmlformats.org/officeDocument/2006/relationships/hyperlink" Target="https://reg.mju.ac.th/registrar/class_info_2.asp?backto=home&amp;option=0&amp;courseid=8894444&amp;acadyear=2566&amp;semester=1&amp;avs421071358=58" TargetMode="External" /><Relationship Id="rId76" Type="http://schemas.openxmlformats.org/officeDocument/2006/relationships/hyperlink" Target="https://reg.mju.ac.th/registrar/class_info_2.asp?backto=home&amp;option=0&amp;courseid=8895527&amp;acadyear=2566&amp;semester=1&amp;avs421071358=79" TargetMode="External" /><Relationship Id="rId97" Type="http://schemas.openxmlformats.org/officeDocument/2006/relationships/hyperlink" Target="https://reg.mju.ac.th/registrar/class_info_2.asp?backto=home&amp;option=0&amp;courseid=8896287&amp;acadyear=2566&amp;semester=1&amp;avs421071358=103" TargetMode="External" /><Relationship Id="rId104" Type="http://schemas.openxmlformats.org/officeDocument/2006/relationships/hyperlink" Target="https://reg.mju.ac.th/registrar/class_info_2.asp?backto=home&amp;option=0&amp;courseid=8895150&amp;acadyear=2566&amp;semester=1&amp;avs421071358=110" TargetMode="External" 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reg.mju.ac.th/registrar/class_info_2.asp?backto=home&amp;option=0&amp;courseid=8897804&amp;acadyear=2566&amp;semester=2&amp;avs421071358=318" TargetMode="External" /><Relationship Id="rId21" Type="http://schemas.openxmlformats.org/officeDocument/2006/relationships/hyperlink" Target="https://reg.mju.ac.th/registrar/class_info_2.asp?backto=home&amp;option=0&amp;courseid=8898826&amp;acadyear=2566&amp;semester=2&amp;avs421071358=313" TargetMode="External" /><Relationship Id="rId34" Type="http://schemas.openxmlformats.org/officeDocument/2006/relationships/hyperlink" Target="https://reg.mju.ac.th/registrar/class_info_2.asp?backto=home&amp;option=0&amp;courseid=8897805&amp;acadyear=2566&amp;semester=2&amp;avs421071358=326" TargetMode="External" /><Relationship Id="rId42" Type="http://schemas.openxmlformats.org/officeDocument/2006/relationships/hyperlink" Target="https://reg.mju.ac.th/registrar/class_info_2.asp?backto=home&amp;option=0&amp;courseid=8891030&amp;acadyear=2566&amp;semester=2&amp;avs421071358=334" TargetMode="External" /><Relationship Id="rId47" Type="http://schemas.openxmlformats.org/officeDocument/2006/relationships/hyperlink" Target="https://reg.mju.ac.th/registrar/class_info_2.asp?backto=home&amp;option=0&amp;courseid=8894440&amp;acadyear=2566&amp;semester=2&amp;avs421071358=339" TargetMode="External" /><Relationship Id="rId50" Type="http://schemas.openxmlformats.org/officeDocument/2006/relationships/hyperlink" Target="https://reg.mju.ac.th/registrar/class_info_2.asp?backto=home&amp;option=0&amp;courseid=8894443&amp;acadyear=2566&amp;semester=2&amp;avs421071358=342" TargetMode="External" /><Relationship Id="rId55" Type="http://schemas.openxmlformats.org/officeDocument/2006/relationships/hyperlink" Target="https://reg.mju.ac.th/registrar/class_info_2.asp?backto=home&amp;option=0&amp;courseid=8894970&amp;acadyear=2566&amp;semester=2&amp;avs421071358=347" TargetMode="External" /><Relationship Id="rId63" Type="http://schemas.openxmlformats.org/officeDocument/2006/relationships/hyperlink" Target="https://reg.mju.ac.th/registrar/class_info_2.asp?backto=home&amp;option=0&amp;courseid=8895355&amp;acadyear=2566&amp;semester=2&amp;avs421071358=355" TargetMode="External" /><Relationship Id="rId68" Type="http://schemas.openxmlformats.org/officeDocument/2006/relationships/hyperlink" Target="https://reg.mju.ac.th/registrar/class_info_2.asp?backto=home&amp;option=0&amp;courseid=8895527&amp;acadyear=2566&amp;semester=2&amp;avs421071358=360" TargetMode="External" /><Relationship Id="rId76" Type="http://schemas.openxmlformats.org/officeDocument/2006/relationships/hyperlink" Target="https://reg.mju.ac.th/registrar/class_info_2.asp?backto=home&amp;option=0&amp;courseid=8897794&amp;acadyear=2566&amp;semester=2&amp;avs421071358=368" TargetMode="External" /><Relationship Id="rId84" Type="http://schemas.openxmlformats.org/officeDocument/2006/relationships/hyperlink" Target="https://reg.mju.ac.th/registrar/class_info_2.asp?backto=home&amp;option=0&amp;courseid=8895952&amp;acadyear=2566&amp;semester=2&amp;avs421071358=376" TargetMode="External" /><Relationship Id="rId89" Type="http://schemas.openxmlformats.org/officeDocument/2006/relationships/hyperlink" Target="https://reg.mju.ac.th/registrar/class_info_2.asp?backto=home&amp;option=0&amp;courseid=8896287&amp;acadyear=2566&amp;semester=2&amp;avs421071358=381" TargetMode="External" /><Relationship Id="rId97" Type="http://schemas.openxmlformats.org/officeDocument/2006/relationships/hyperlink" Target="https://reg.mju.ac.th/registrar/class_info_2.asp?backto=home&amp;option=0&amp;courseid=8895527&amp;acadyear=2566&amp;semester=2&amp;avs421071358=389" TargetMode="External" /><Relationship Id="rId7" Type="http://schemas.openxmlformats.org/officeDocument/2006/relationships/hyperlink" Target="https://reg.mju.ac.th/registrar/class_info_2.asp?backto=home&amp;option=0&amp;courseid=8897517&amp;acadyear=2566&amp;semester=2&amp;avs421071358=299" TargetMode="External" /><Relationship Id="rId71" Type="http://schemas.openxmlformats.org/officeDocument/2006/relationships/hyperlink" Target="https://reg.mju.ac.th/registrar/class_info_2.asp?backto=home&amp;option=0&amp;courseid=8896794&amp;acadyear=2566&amp;semester=2&amp;avs421071358=363" TargetMode="External" /><Relationship Id="rId92" Type="http://schemas.openxmlformats.org/officeDocument/2006/relationships/hyperlink" Target="https://reg.mju.ac.th/registrar/class_info_2.asp?backto=home&amp;option=0&amp;courseid=8892980&amp;acadyear=2566&amp;semester=2&amp;avs421071358=384" TargetMode="External" /><Relationship Id="rId2" Type="http://schemas.openxmlformats.org/officeDocument/2006/relationships/hyperlink" Target="https://reg.mju.ac.th/registrar/class_info_2.asp?backto=home&amp;option=0&amp;courseid=8897575&amp;acadyear=2566&amp;semester=2&amp;avs421071358=294" TargetMode="External" /><Relationship Id="rId16" Type="http://schemas.openxmlformats.org/officeDocument/2006/relationships/hyperlink" Target="https://reg.mju.ac.th/registrar/class_info_2.asp?backto=home&amp;option=0&amp;courseid=8897643&amp;acadyear=2566&amp;semester=2&amp;avs421071358=308" TargetMode="External" /><Relationship Id="rId29" Type="http://schemas.openxmlformats.org/officeDocument/2006/relationships/hyperlink" Target="https://reg.mju.ac.th/registrar/class_info_2.asp?backto=home&amp;option=0&amp;courseid=8898529&amp;acadyear=2566&amp;semester=2&amp;avs421071358=321" TargetMode="External" /><Relationship Id="rId11" Type="http://schemas.openxmlformats.org/officeDocument/2006/relationships/hyperlink" Target="https://reg.mju.ac.th/registrar/class_info_2.asp?backto=home&amp;option=0&amp;courseid=8897574&amp;acadyear=2566&amp;semester=2&amp;avs421071358=303" TargetMode="External" /><Relationship Id="rId24" Type="http://schemas.openxmlformats.org/officeDocument/2006/relationships/hyperlink" Target="https://reg.mju.ac.th/registrar/class_info_2.asp?backto=home&amp;option=0&amp;courseid=8895996&amp;acadyear=2566&amp;semester=2&amp;avs421071358=316" TargetMode="External" /><Relationship Id="rId32" Type="http://schemas.openxmlformats.org/officeDocument/2006/relationships/hyperlink" Target="https://reg.mju.ac.th/registrar/class_info_2.asp?backto=home&amp;option=0&amp;courseid=8895997&amp;acadyear=2566&amp;semester=2&amp;avs421071358=324" TargetMode="External" /><Relationship Id="rId37" Type="http://schemas.openxmlformats.org/officeDocument/2006/relationships/hyperlink" Target="https://reg.mju.ac.th/registrar/class_info_2.asp?backto=home&amp;option=0&amp;courseid=8898531&amp;acadyear=2566&amp;semester=2&amp;avs421071358=329" TargetMode="External" /><Relationship Id="rId40" Type="http://schemas.openxmlformats.org/officeDocument/2006/relationships/hyperlink" Target="https://reg.mju.ac.th/registrar/class_info_2.asp?backto=home&amp;option=0&amp;courseid=8895162&amp;acadyear=2566&amp;semester=2&amp;avs421071358=332" TargetMode="External" /><Relationship Id="rId45" Type="http://schemas.openxmlformats.org/officeDocument/2006/relationships/hyperlink" Target="https://reg.mju.ac.th/registrar/class_info_2.asp?backto=home&amp;option=0&amp;courseid=8892399&amp;acadyear=2566&amp;semester=2&amp;avs421071358=337" TargetMode="External" /><Relationship Id="rId53" Type="http://schemas.openxmlformats.org/officeDocument/2006/relationships/hyperlink" Target="https://reg.mju.ac.th/registrar/class_info_2.asp?backto=home&amp;option=0&amp;courseid=8894446&amp;acadyear=2566&amp;semester=2&amp;avs421071358=345" TargetMode="External" /><Relationship Id="rId58" Type="http://schemas.openxmlformats.org/officeDocument/2006/relationships/hyperlink" Target="https://reg.mju.ac.th/registrar/class_info_2.asp?backto=home&amp;option=0&amp;courseid=8894972&amp;acadyear=2566&amp;semester=2&amp;avs421071358=350" TargetMode="External" /><Relationship Id="rId66" Type="http://schemas.openxmlformats.org/officeDocument/2006/relationships/hyperlink" Target="https://reg.mju.ac.th/registrar/class_info_2.asp?backto=home&amp;option=0&amp;courseid=8895525&amp;acadyear=2566&amp;semester=2&amp;avs421071358=358" TargetMode="External" /><Relationship Id="rId74" Type="http://schemas.openxmlformats.org/officeDocument/2006/relationships/hyperlink" Target="https://reg.mju.ac.th/registrar/class_info_2.asp?backto=home&amp;option=0&amp;courseid=8897778&amp;acadyear=2566&amp;semester=2&amp;avs421071358=366" TargetMode="External" /><Relationship Id="rId79" Type="http://schemas.openxmlformats.org/officeDocument/2006/relationships/hyperlink" Target="https://reg.mju.ac.th/registrar/class_info_2.asp?backto=home&amp;option=0&amp;courseid=8895940&amp;acadyear=2566&amp;semester=2&amp;avs421071358=371" TargetMode="External" /><Relationship Id="rId87" Type="http://schemas.openxmlformats.org/officeDocument/2006/relationships/hyperlink" Target="https://reg.mju.ac.th/registrar/class_info_2.asp?backto=home&amp;option=0&amp;courseid=8895980&amp;acadyear=2566&amp;semester=2&amp;avs421071358=379" TargetMode="External" /><Relationship Id="rId5" Type="http://schemas.openxmlformats.org/officeDocument/2006/relationships/hyperlink" Target="https://reg.mju.ac.th/registrar/class_info_2.asp?backto=home&amp;option=0&amp;courseid=8897645&amp;acadyear=2566&amp;semester=2&amp;avs421071358=297" TargetMode="External" /><Relationship Id="rId61" Type="http://schemas.openxmlformats.org/officeDocument/2006/relationships/hyperlink" Target="https://reg.mju.ac.th/registrar/class_info_2.asp?backto=home&amp;option=0&amp;courseid=8893188&amp;acadyear=2566&amp;semester=2&amp;avs421071358=353" TargetMode="External" /><Relationship Id="rId82" Type="http://schemas.openxmlformats.org/officeDocument/2006/relationships/hyperlink" Target="https://reg.mju.ac.th/registrar/class_info_2.asp?backto=home&amp;option=0&amp;courseid=8895986&amp;acadyear=2566&amp;semester=2&amp;avs421071358=374" TargetMode="External" /><Relationship Id="rId90" Type="http://schemas.openxmlformats.org/officeDocument/2006/relationships/hyperlink" Target="https://reg.mju.ac.th/registrar/class_info_2.asp?backto=home&amp;option=0&amp;courseid=8892399&amp;acadyear=2566&amp;semester=2&amp;avs421071358=382" TargetMode="External" /><Relationship Id="rId95" Type="http://schemas.openxmlformats.org/officeDocument/2006/relationships/hyperlink" Target="https://reg.mju.ac.th/registrar/class_info_2.asp?backto=home&amp;option=0&amp;courseid=8895354&amp;acadyear=2566&amp;semester=2&amp;avs421071358=387" TargetMode="External" /><Relationship Id="rId19" Type="http://schemas.openxmlformats.org/officeDocument/2006/relationships/hyperlink" Target="https://reg.mju.ac.th/registrar/class_info_2.asp?backto=home&amp;option=0&amp;courseid=8898823&amp;acadyear=2566&amp;semester=2&amp;avs421071358=311" TargetMode="External" /><Relationship Id="rId14" Type="http://schemas.openxmlformats.org/officeDocument/2006/relationships/hyperlink" Target="https://reg.mju.ac.th/registrar/class_info_2.asp?backto=home&amp;option=0&amp;courseid=8897387&amp;acadyear=2566&amp;semester=2&amp;avs421071358=306" TargetMode="External" /><Relationship Id="rId22" Type="http://schemas.openxmlformats.org/officeDocument/2006/relationships/hyperlink" Target="https://reg.mju.ac.th/registrar/class_info_2.asp?backto=home&amp;option=0&amp;courseid=8895980&amp;acadyear=2566&amp;semester=2&amp;avs421071358=314" TargetMode="External" /><Relationship Id="rId27" Type="http://schemas.openxmlformats.org/officeDocument/2006/relationships/hyperlink" Target="https://reg.mju.ac.th/registrar/class_info_2.asp?backto=home&amp;option=0&amp;courseid=8897804&amp;acadyear=2566&amp;semester=2&amp;avs421071358=319" TargetMode="External" /><Relationship Id="rId30" Type="http://schemas.openxmlformats.org/officeDocument/2006/relationships/hyperlink" Target="https://reg.mju.ac.th/registrar/class_info_2.asp?backto=home&amp;option=0&amp;courseid=8898530&amp;acadyear=2566&amp;semester=2&amp;avs421071358=322" TargetMode="External" /><Relationship Id="rId35" Type="http://schemas.openxmlformats.org/officeDocument/2006/relationships/hyperlink" Target="https://reg.mju.ac.th/registrar/class_info_2.asp?backto=home&amp;option=0&amp;courseid=8897805&amp;acadyear=2566&amp;semester=2&amp;avs421071358=327" TargetMode="External" /><Relationship Id="rId43" Type="http://schemas.openxmlformats.org/officeDocument/2006/relationships/hyperlink" Target="https://reg.mju.ac.th/registrar/class_info_2.asp?backto=home&amp;option=0&amp;courseid=8891022&amp;acadyear=2566&amp;semester=2&amp;avs421071358=335" TargetMode="External" /><Relationship Id="rId48" Type="http://schemas.openxmlformats.org/officeDocument/2006/relationships/hyperlink" Target="https://reg.mju.ac.th/registrar/class_info_2.asp?backto=home&amp;option=0&amp;courseid=8894957&amp;acadyear=2566&amp;semester=2&amp;avs421071358=340" TargetMode="External" /><Relationship Id="rId56" Type="http://schemas.openxmlformats.org/officeDocument/2006/relationships/hyperlink" Target="https://reg.mju.ac.th/registrar/class_info_2.asp?backto=home&amp;option=0&amp;courseid=8894970&amp;acadyear=2566&amp;semester=2&amp;avs421071358=348" TargetMode="External" /><Relationship Id="rId64" Type="http://schemas.openxmlformats.org/officeDocument/2006/relationships/hyperlink" Target="https://reg.mju.ac.th/registrar/class_info_2.asp?backto=home&amp;option=0&amp;courseid=8895356&amp;acadyear=2566&amp;semester=2&amp;avs421071358=356" TargetMode="External" /><Relationship Id="rId69" Type="http://schemas.openxmlformats.org/officeDocument/2006/relationships/hyperlink" Target="https://reg.mju.ac.th/registrar/class_info_2.asp?backto=home&amp;option=0&amp;courseid=8895527&amp;acadyear=2566&amp;semester=2&amp;avs421071358=361" TargetMode="External" /><Relationship Id="rId77" Type="http://schemas.openxmlformats.org/officeDocument/2006/relationships/hyperlink" Target="https://reg.mju.ac.th/registrar/class_info_2.asp?backto=home&amp;option=0&amp;courseid=8895937&amp;acadyear=2566&amp;semester=2&amp;avs421071358=369" TargetMode="External" /><Relationship Id="rId8" Type="http://schemas.openxmlformats.org/officeDocument/2006/relationships/hyperlink" Target="https://reg.mju.ac.th/registrar/class_info_2.asp?backto=home&amp;option=0&amp;courseid=8897648&amp;acadyear=2566&amp;semester=2&amp;avs421071358=300" TargetMode="External" /><Relationship Id="rId51" Type="http://schemas.openxmlformats.org/officeDocument/2006/relationships/hyperlink" Target="https://reg.mju.ac.th/registrar/class_info_2.asp?backto=home&amp;option=0&amp;courseid=8894444&amp;acadyear=2566&amp;semester=2&amp;avs421071358=343" TargetMode="External" /><Relationship Id="rId72" Type="http://schemas.openxmlformats.org/officeDocument/2006/relationships/hyperlink" Target="https://reg.mju.ac.th/registrar/class_info_2.asp?backto=home&amp;option=0&amp;courseid=8897797&amp;acadyear=2566&amp;semester=2&amp;avs421071358=364" TargetMode="External" /><Relationship Id="rId80" Type="http://schemas.openxmlformats.org/officeDocument/2006/relationships/hyperlink" Target="https://reg.mju.ac.th/registrar/class_info_2.asp?backto=home&amp;option=0&amp;courseid=8895951&amp;acadyear=2566&amp;semester=2&amp;avs421071358=372" TargetMode="External" /><Relationship Id="rId85" Type="http://schemas.openxmlformats.org/officeDocument/2006/relationships/hyperlink" Target="https://reg.mju.ac.th/registrar/class_info_2.asp?backto=home&amp;option=0&amp;courseid=8895938&amp;acadyear=2566&amp;semester=2&amp;avs421071358=377" TargetMode="External" /><Relationship Id="rId93" Type="http://schemas.openxmlformats.org/officeDocument/2006/relationships/hyperlink" Target="https://reg.mju.ac.th/registrar/class_info_2.asp?backto=home&amp;option=0&amp;courseid=8895355&amp;acadyear=2566&amp;semester=2&amp;avs421071358=385" TargetMode="External" /><Relationship Id="rId98" Type="http://schemas.openxmlformats.org/officeDocument/2006/relationships/printerSettings" Target="../printerSettings/printerSettings4.bin" /><Relationship Id="rId3" Type="http://schemas.openxmlformats.org/officeDocument/2006/relationships/hyperlink" Target="https://reg.mju.ac.th/registrar/class_info_2.asp?backto=home&amp;option=0&amp;courseid=8897553&amp;acadyear=2566&amp;semester=2&amp;avs421071358=295" TargetMode="External" /><Relationship Id="rId12" Type="http://schemas.openxmlformats.org/officeDocument/2006/relationships/hyperlink" Target="https://reg.mju.ac.th/registrar/class_info_2.asp?backto=home&amp;option=0&amp;courseid=8897552&amp;acadyear=2566&amp;semester=2&amp;avs421071358=304" TargetMode="External" /><Relationship Id="rId17" Type="http://schemas.openxmlformats.org/officeDocument/2006/relationships/hyperlink" Target="https://reg.mju.ac.th/registrar/class_info_2.asp?backto=home&amp;option=0&amp;courseid=8898822&amp;acadyear=2566&amp;semester=2&amp;avs421071358=309" TargetMode="External" /><Relationship Id="rId25" Type="http://schemas.openxmlformats.org/officeDocument/2006/relationships/hyperlink" Target="https://reg.mju.ac.th/registrar/class_info_2.asp?backto=home&amp;option=0&amp;courseid=8895996&amp;acadyear=2566&amp;semester=2&amp;avs421071358=317" TargetMode="External" /><Relationship Id="rId33" Type="http://schemas.openxmlformats.org/officeDocument/2006/relationships/hyperlink" Target="https://reg.mju.ac.th/registrar/class_info_2.asp?backto=home&amp;option=0&amp;courseid=8895997&amp;acadyear=2566&amp;semester=2&amp;avs421071358=325" TargetMode="External" /><Relationship Id="rId38" Type="http://schemas.openxmlformats.org/officeDocument/2006/relationships/hyperlink" Target="https://reg.mju.ac.th/registrar/class_info_2.asp?backto=home&amp;option=0&amp;courseid=8898532&amp;acadyear=2566&amp;semester=2&amp;avs421071358=330" TargetMode="External" /><Relationship Id="rId46" Type="http://schemas.openxmlformats.org/officeDocument/2006/relationships/hyperlink" Target="https://reg.mju.ac.th/registrar/class_info_2.asp?backto=home&amp;option=0&amp;courseid=8894429&amp;acadyear=2566&amp;semester=2&amp;avs421071358=338" TargetMode="External" /><Relationship Id="rId59" Type="http://schemas.openxmlformats.org/officeDocument/2006/relationships/hyperlink" Target="https://reg.mju.ac.th/registrar/class_info_2.asp?backto=home&amp;option=0&amp;courseid=8894972&amp;acadyear=2566&amp;semester=2&amp;avs421071358=351" TargetMode="External" /><Relationship Id="rId67" Type="http://schemas.openxmlformats.org/officeDocument/2006/relationships/hyperlink" Target="https://reg.mju.ac.th/registrar/class_info_2.asp?backto=home&amp;option=0&amp;courseid=8895357&amp;acadyear=2566&amp;semester=2&amp;avs421071358=359" TargetMode="External" /><Relationship Id="rId20" Type="http://schemas.openxmlformats.org/officeDocument/2006/relationships/hyperlink" Target="https://reg.mju.ac.th/registrar/class_info_2.asp?backto=home&amp;option=0&amp;courseid=8898825&amp;acadyear=2566&amp;semester=2&amp;avs421071358=312" TargetMode="External" /><Relationship Id="rId41" Type="http://schemas.openxmlformats.org/officeDocument/2006/relationships/hyperlink" Target="https://reg.mju.ac.th/registrar/class_info_2.asp?backto=home&amp;option=0&amp;courseid=8890992&amp;acadyear=2566&amp;semester=2&amp;avs421071358=333" TargetMode="External" /><Relationship Id="rId54" Type="http://schemas.openxmlformats.org/officeDocument/2006/relationships/hyperlink" Target="https://reg.mju.ac.th/registrar/class_info_2.asp?backto=home&amp;option=0&amp;courseid=8894970&amp;acadyear=2566&amp;semester=2&amp;avs421071358=346" TargetMode="External" /><Relationship Id="rId62" Type="http://schemas.openxmlformats.org/officeDocument/2006/relationships/hyperlink" Target="https://reg.mju.ac.th/registrar/class_info_2.asp?backto=home&amp;option=0&amp;courseid=8893189&amp;acadyear=2566&amp;semester=2&amp;avs421071358=354" TargetMode="External" /><Relationship Id="rId70" Type="http://schemas.openxmlformats.org/officeDocument/2006/relationships/hyperlink" Target="https://reg.mju.ac.th/registrar/class_info_2.asp?backto=home&amp;option=0&amp;courseid=8897795&amp;acadyear=2566&amp;semester=2&amp;avs421071358=362" TargetMode="External" /><Relationship Id="rId75" Type="http://schemas.openxmlformats.org/officeDocument/2006/relationships/hyperlink" Target="https://reg.mju.ac.th/registrar/class_info_2.asp?backto=home&amp;option=0&amp;courseid=8897779&amp;acadyear=2566&amp;semester=2&amp;avs421071358=367" TargetMode="External" /><Relationship Id="rId83" Type="http://schemas.openxmlformats.org/officeDocument/2006/relationships/hyperlink" Target="https://reg.mju.ac.th/registrar/class_info_2.asp?backto=home&amp;option=0&amp;courseid=8895941&amp;acadyear=2566&amp;semester=2&amp;avs421071358=375" TargetMode="External" /><Relationship Id="rId88" Type="http://schemas.openxmlformats.org/officeDocument/2006/relationships/hyperlink" Target="https://reg.mju.ac.th/registrar/class_info_2.asp?backto=home&amp;option=0&amp;courseid=8895981&amp;acadyear=2566&amp;semester=2&amp;avs421071358=380" TargetMode="External" /><Relationship Id="rId91" Type="http://schemas.openxmlformats.org/officeDocument/2006/relationships/hyperlink" Target="https://reg.mju.ac.th/registrar/class_info_2.asp?backto=home&amp;option=0&amp;courseid=8894438&amp;acadyear=2566&amp;semester=2&amp;avs421071358=383" TargetMode="External" /><Relationship Id="rId96" Type="http://schemas.openxmlformats.org/officeDocument/2006/relationships/hyperlink" Target="https://reg.mju.ac.th/registrar/class_info_2.asp?backto=home&amp;option=0&amp;courseid=8895357&amp;acadyear=2566&amp;semester=2&amp;avs421071358=388" TargetMode="External" /><Relationship Id="rId1" Type="http://schemas.openxmlformats.org/officeDocument/2006/relationships/hyperlink" Target="https://reg.mju.ac.th/registrar/class_info_2.asp?backto=home&amp;option=0&amp;courseid=8897388&amp;acadyear=2566&amp;semester=2&amp;avs421071358=293" TargetMode="External" /><Relationship Id="rId6" Type="http://schemas.openxmlformats.org/officeDocument/2006/relationships/hyperlink" Target="https://reg.mju.ac.th/registrar/class_info_2.asp?backto=home&amp;option=0&amp;courseid=8897647&amp;acadyear=2566&amp;semester=2&amp;avs421071358=298" TargetMode="External" /><Relationship Id="rId15" Type="http://schemas.openxmlformats.org/officeDocument/2006/relationships/hyperlink" Target="https://reg.mju.ac.th/registrar/class_info_2.asp?backto=home&amp;option=0&amp;courseid=8897641&amp;acadyear=2566&amp;semester=2&amp;avs421071358=307" TargetMode="External" /><Relationship Id="rId23" Type="http://schemas.openxmlformats.org/officeDocument/2006/relationships/hyperlink" Target="https://reg.mju.ac.th/registrar/class_info_2.asp?backto=home&amp;option=0&amp;courseid=8895982&amp;acadyear=2566&amp;semester=2&amp;avs421071358=315" TargetMode="External" /><Relationship Id="rId28" Type="http://schemas.openxmlformats.org/officeDocument/2006/relationships/hyperlink" Target="https://reg.mju.ac.th/registrar/class_info_2.asp?backto=home&amp;option=0&amp;courseid=8898529&amp;acadyear=2566&amp;semester=2&amp;avs421071358=320" TargetMode="External" /><Relationship Id="rId36" Type="http://schemas.openxmlformats.org/officeDocument/2006/relationships/hyperlink" Target="https://reg.mju.ac.th/registrar/class_info_2.asp?backto=home&amp;option=0&amp;courseid=8898531&amp;acadyear=2566&amp;semester=2&amp;avs421071358=328" TargetMode="External" /><Relationship Id="rId49" Type="http://schemas.openxmlformats.org/officeDocument/2006/relationships/hyperlink" Target="https://reg.mju.ac.th/registrar/class_info_2.asp?backto=home&amp;option=0&amp;courseid=8894456&amp;acadyear=2566&amp;semester=2&amp;avs421071358=341" TargetMode="External" /><Relationship Id="rId57" Type="http://schemas.openxmlformats.org/officeDocument/2006/relationships/hyperlink" Target="https://reg.mju.ac.th/registrar/class_info_2.asp?backto=home&amp;option=0&amp;courseid=8894970&amp;acadyear=2566&amp;semester=2&amp;avs421071358=349" TargetMode="External" /><Relationship Id="rId10" Type="http://schemas.openxmlformats.org/officeDocument/2006/relationships/hyperlink" Target="https://reg.mju.ac.th/registrar/class_info_2.asp?backto=home&amp;option=0&amp;courseid=8897386&amp;acadyear=2566&amp;semester=2&amp;avs421071358=302" TargetMode="External" /><Relationship Id="rId31" Type="http://schemas.openxmlformats.org/officeDocument/2006/relationships/hyperlink" Target="https://reg.mju.ac.th/registrar/class_info_2.asp?backto=home&amp;option=0&amp;courseid=8898530&amp;acadyear=2566&amp;semester=2&amp;avs421071358=323" TargetMode="External" /><Relationship Id="rId44" Type="http://schemas.openxmlformats.org/officeDocument/2006/relationships/hyperlink" Target="https://reg.mju.ac.th/registrar/class_info_2.asp?backto=home&amp;option=0&amp;courseid=8891023&amp;acadyear=2566&amp;semester=2&amp;avs421071358=336" TargetMode="External" /><Relationship Id="rId52" Type="http://schemas.openxmlformats.org/officeDocument/2006/relationships/hyperlink" Target="https://reg.mju.ac.th/registrar/class_info_2.asp?backto=home&amp;option=0&amp;courseid=8894445&amp;acadyear=2566&amp;semester=2&amp;avs421071358=344" TargetMode="External" /><Relationship Id="rId60" Type="http://schemas.openxmlformats.org/officeDocument/2006/relationships/hyperlink" Target="https://reg.mju.ac.th/registrar/class_info_2.asp?backto=home&amp;option=0&amp;courseid=8895926&amp;acadyear=2566&amp;semester=2&amp;avs421071358=352" TargetMode="External" /><Relationship Id="rId65" Type="http://schemas.openxmlformats.org/officeDocument/2006/relationships/hyperlink" Target="https://reg.mju.ac.th/registrar/class_info_2.asp?backto=home&amp;option=0&amp;courseid=8895354&amp;acadyear=2566&amp;semester=2&amp;avs421071358=357" TargetMode="External" /><Relationship Id="rId73" Type="http://schemas.openxmlformats.org/officeDocument/2006/relationships/hyperlink" Target="https://reg.mju.ac.th/registrar/class_info_2.asp?backto=home&amp;option=0&amp;courseid=8897798&amp;acadyear=2566&amp;semester=2&amp;avs421071358=365" TargetMode="External" /><Relationship Id="rId78" Type="http://schemas.openxmlformats.org/officeDocument/2006/relationships/hyperlink" Target="https://reg.mju.ac.th/registrar/class_info_2.asp?backto=home&amp;option=0&amp;courseid=8895939&amp;acadyear=2566&amp;semester=2&amp;avs421071358=370" TargetMode="External" /><Relationship Id="rId81" Type="http://schemas.openxmlformats.org/officeDocument/2006/relationships/hyperlink" Target="https://reg.mju.ac.th/registrar/class_info_2.asp?backto=home&amp;option=0&amp;courseid=8895985&amp;acadyear=2566&amp;semester=2&amp;avs421071358=373" TargetMode="External" /><Relationship Id="rId86" Type="http://schemas.openxmlformats.org/officeDocument/2006/relationships/hyperlink" Target="https://reg.mju.ac.th/registrar/class_info_2.asp?backto=home&amp;option=0&amp;courseid=8895950&amp;acadyear=2566&amp;semester=2&amp;avs421071358=378" TargetMode="External" /><Relationship Id="rId94" Type="http://schemas.openxmlformats.org/officeDocument/2006/relationships/hyperlink" Target="https://reg.mju.ac.th/registrar/class_info_2.asp?backto=home&amp;option=0&amp;courseid=8895356&amp;acadyear=2566&amp;semester=2&amp;avs421071358=386" TargetMode="External" /><Relationship Id="rId4" Type="http://schemas.openxmlformats.org/officeDocument/2006/relationships/hyperlink" Target="https://reg.mju.ac.th/registrar/class_info_2.asp?backto=home&amp;option=0&amp;courseid=8897644&amp;acadyear=2566&amp;semester=2&amp;avs421071358=296" TargetMode="External" /><Relationship Id="rId9" Type="http://schemas.openxmlformats.org/officeDocument/2006/relationships/hyperlink" Target="https://reg.mju.ac.th/registrar/class_info_2.asp?backto=home&amp;option=0&amp;courseid=8897576&amp;acadyear=2566&amp;semester=2&amp;avs421071358=301" TargetMode="External" /><Relationship Id="rId13" Type="http://schemas.openxmlformats.org/officeDocument/2006/relationships/hyperlink" Target="https://reg.mju.ac.th/registrar/class_info_2.asp?backto=home&amp;option=0&amp;courseid=8897640&amp;acadyear=2566&amp;semester=2&amp;avs421071358=305" TargetMode="External" /><Relationship Id="rId18" Type="http://schemas.openxmlformats.org/officeDocument/2006/relationships/hyperlink" Target="https://reg.mju.ac.th/registrar/class_info_2.asp?backto=home&amp;option=0&amp;courseid=8898824&amp;acadyear=2566&amp;semester=2&amp;avs421071358=310" TargetMode="External" /><Relationship Id="rId39" Type="http://schemas.openxmlformats.org/officeDocument/2006/relationships/hyperlink" Target="https://reg.mju.ac.th/registrar/class_info_2.asp?backto=home&amp;option=0&amp;courseid=8898532&amp;acadyear=2566&amp;semester=2&amp;avs421071358=331" TargetMode="External" 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reg.mju.ac.th/registrar/class_info_2.asp?backto=home&amp;option=0&amp;courseid=8895965&amp;acadyear=2566&amp;semester=1&amp;avs421071358=255" TargetMode="External" /><Relationship Id="rId13" Type="http://schemas.openxmlformats.org/officeDocument/2006/relationships/hyperlink" Target="https://reg.mju.ac.th/registrar/class_info_2.asp?backto=home&amp;option=0&amp;courseid=8895958&amp;acadyear=2566&amp;semester=1&amp;avs421071358=260" TargetMode="External" /><Relationship Id="rId18" Type="http://schemas.openxmlformats.org/officeDocument/2006/relationships/hyperlink" Target="https://reg.mju.ac.th/registrar/class_info_2.asp?backto=home&amp;option=0&amp;courseid=8895963&amp;acadyear=2566&amp;semester=1&amp;avs421071358=265" TargetMode="External" /><Relationship Id="rId26" Type="http://schemas.openxmlformats.org/officeDocument/2006/relationships/hyperlink" Target="https://reg.mju.ac.th/registrar/class_info_2.asp?backto=home&amp;option=0&amp;courseid=8894949&amp;acadyear=2566&amp;semester=1&amp;avs421071358=273" TargetMode="External" /><Relationship Id="rId39" Type="http://schemas.openxmlformats.org/officeDocument/2006/relationships/hyperlink" Target="https://reg.mju.ac.th/registrar/class_info_2.asp?backto=home&amp;option=0&amp;courseid=8895961&amp;acadyear=2566&amp;semester=1&amp;avs421071358=286" TargetMode="External" /><Relationship Id="rId3" Type="http://schemas.openxmlformats.org/officeDocument/2006/relationships/hyperlink" Target="https://reg.mju.ac.th/registrar/class_info_2.asp?backto=home&amp;option=0&amp;courseid=8895721&amp;acadyear=2566&amp;semester=1&amp;avs421071358=250" TargetMode="External" /><Relationship Id="rId21" Type="http://schemas.openxmlformats.org/officeDocument/2006/relationships/hyperlink" Target="https://reg.mju.ac.th/registrar/class_info_2.asp?backto=home&amp;option=0&amp;courseid=8898404&amp;acadyear=2566&amp;semester=1&amp;avs421071358=268" TargetMode="External" /><Relationship Id="rId34" Type="http://schemas.openxmlformats.org/officeDocument/2006/relationships/hyperlink" Target="https://reg.mju.ac.th/registrar/class_info_2.asp?backto=home&amp;option=0&amp;courseid=8895942&amp;acadyear=2566&amp;semester=1&amp;avs421071358=281" TargetMode="External" /><Relationship Id="rId42" Type="http://schemas.openxmlformats.org/officeDocument/2006/relationships/hyperlink" Target="https://reg.mju.ac.th/registrar/class_info_2.asp?backto=home&amp;option=0&amp;courseid=8895964&amp;acadyear=2566&amp;semester=1&amp;avs421071358=289" TargetMode="External" /><Relationship Id="rId7" Type="http://schemas.openxmlformats.org/officeDocument/2006/relationships/hyperlink" Target="https://reg.mju.ac.th/registrar/class_info_2.asp?backto=home&amp;option=0&amp;courseid=8895942&amp;acadyear=2566&amp;semester=1&amp;avs421071358=254" TargetMode="External" /><Relationship Id="rId12" Type="http://schemas.openxmlformats.org/officeDocument/2006/relationships/hyperlink" Target="https://reg.mju.ac.th/registrar/class_info_2.asp?backto=home&amp;option=0&amp;courseid=8895957&amp;acadyear=2566&amp;semester=1&amp;avs421071358=259" TargetMode="External" /><Relationship Id="rId17" Type="http://schemas.openxmlformats.org/officeDocument/2006/relationships/hyperlink" Target="https://reg.mju.ac.th/registrar/class_info_2.asp?backto=home&amp;option=0&amp;courseid=8895961&amp;acadyear=2566&amp;semester=1&amp;avs421071358=264" TargetMode="External" /><Relationship Id="rId25" Type="http://schemas.openxmlformats.org/officeDocument/2006/relationships/hyperlink" Target="https://reg.mju.ac.th/registrar/class_info_2.asp?backto=home&amp;option=0&amp;courseid=8895308&amp;acadyear=2566&amp;semester=1&amp;avs421071358=272" TargetMode="External" /><Relationship Id="rId33" Type="http://schemas.openxmlformats.org/officeDocument/2006/relationships/hyperlink" Target="https://reg.mju.ac.th/registrar/class_info_2.asp?backto=home&amp;option=0&amp;courseid=8895726&amp;acadyear=2566&amp;semester=1&amp;avs421071358=280" TargetMode="External" /><Relationship Id="rId38" Type="http://schemas.openxmlformats.org/officeDocument/2006/relationships/hyperlink" Target="https://reg.mju.ac.th/registrar/class_info_2.asp?backto=home&amp;option=0&amp;courseid=8895944&amp;acadyear=2566&amp;semester=1&amp;avs421071358=285" TargetMode="External" /><Relationship Id="rId2" Type="http://schemas.openxmlformats.org/officeDocument/2006/relationships/hyperlink" Target="https://reg.mju.ac.th/registrar/class_info_2.asp?backto=home&amp;option=0&amp;courseid=8895715&amp;acadyear=2566&amp;semester=1&amp;avs421071358=249" TargetMode="External" /><Relationship Id="rId16" Type="http://schemas.openxmlformats.org/officeDocument/2006/relationships/hyperlink" Target="https://reg.mju.ac.th/registrar/class_info_2.asp?backto=home&amp;option=0&amp;courseid=8895954&amp;acadyear=2566&amp;semester=1&amp;avs421071358=263" TargetMode="External" /><Relationship Id="rId20" Type="http://schemas.openxmlformats.org/officeDocument/2006/relationships/hyperlink" Target="https://reg.mju.ac.th/registrar/class_info_2.asp?backto=home&amp;option=0&amp;courseid=8898403&amp;acadyear=2566&amp;semester=1&amp;avs421071358=267" TargetMode="External" /><Relationship Id="rId29" Type="http://schemas.openxmlformats.org/officeDocument/2006/relationships/hyperlink" Target="https://reg.mju.ac.th/registrar/class_info_2.asp?backto=home&amp;option=0&amp;courseid=8895740&amp;acadyear=2566&amp;semester=1&amp;avs421071358=276" TargetMode="External" /><Relationship Id="rId41" Type="http://schemas.openxmlformats.org/officeDocument/2006/relationships/hyperlink" Target="https://reg.mju.ac.th/registrar/class_info_2.asp?backto=home&amp;option=0&amp;courseid=8895963&amp;acadyear=2566&amp;semester=1&amp;avs421071358=288" TargetMode="External" /><Relationship Id="rId1" Type="http://schemas.openxmlformats.org/officeDocument/2006/relationships/hyperlink" Target="https://reg.mju.ac.th/registrar/class_info_2.asp?backto=home&amp;option=0&amp;courseid=8895714&amp;acadyear=2566&amp;semester=1&amp;avs421071358=248" TargetMode="External" /><Relationship Id="rId6" Type="http://schemas.openxmlformats.org/officeDocument/2006/relationships/hyperlink" Target="https://reg.mju.ac.th/registrar/class_info_2.asp?backto=home&amp;option=0&amp;courseid=8895726&amp;acadyear=2566&amp;semester=1&amp;avs421071358=253" TargetMode="External" /><Relationship Id="rId11" Type="http://schemas.openxmlformats.org/officeDocument/2006/relationships/hyperlink" Target="https://reg.mju.ac.th/registrar/class_info_2.asp?backto=home&amp;option=0&amp;courseid=8895957&amp;acadyear=2566&amp;semester=1&amp;avs421071358=258" TargetMode="External" /><Relationship Id="rId24" Type="http://schemas.openxmlformats.org/officeDocument/2006/relationships/hyperlink" Target="https://reg.mju.ac.th/registrar/class_info_2.asp?backto=home&amp;option=0&amp;courseid=8892290&amp;acadyear=2566&amp;semester=1&amp;avs421071358=271" TargetMode="External" /><Relationship Id="rId32" Type="http://schemas.openxmlformats.org/officeDocument/2006/relationships/hyperlink" Target="https://reg.mju.ac.th/registrar/class_info_2.asp?backto=home&amp;option=0&amp;courseid=8895720&amp;acadyear=2566&amp;semester=1&amp;avs421071358=279" TargetMode="External" /><Relationship Id="rId37" Type="http://schemas.openxmlformats.org/officeDocument/2006/relationships/hyperlink" Target="https://reg.mju.ac.th/registrar/class_info_2.asp?backto=home&amp;option=0&amp;courseid=8895960&amp;acadyear=2566&amp;semester=1&amp;avs421071358=284" TargetMode="External" /><Relationship Id="rId40" Type="http://schemas.openxmlformats.org/officeDocument/2006/relationships/hyperlink" Target="https://reg.mju.ac.th/registrar/class_info_2.asp?backto=home&amp;option=0&amp;courseid=8895962&amp;acadyear=2566&amp;semester=1&amp;avs421071358=287" TargetMode="External" /><Relationship Id="rId5" Type="http://schemas.openxmlformats.org/officeDocument/2006/relationships/hyperlink" Target="https://reg.mju.ac.th/registrar/class_info_2.asp?backto=home&amp;option=0&amp;courseid=8895725&amp;acadyear=2566&amp;semester=1&amp;avs421071358=252" TargetMode="External" /><Relationship Id="rId15" Type="http://schemas.openxmlformats.org/officeDocument/2006/relationships/hyperlink" Target="https://reg.mju.ac.th/registrar/class_info_2.asp?backto=home&amp;option=0&amp;courseid=8895944&amp;acadyear=2566&amp;semester=1&amp;avs421071358=262" TargetMode="External" /><Relationship Id="rId23" Type="http://schemas.openxmlformats.org/officeDocument/2006/relationships/hyperlink" Target="https://reg.mju.ac.th/registrar/class_info_2.asp?backto=home&amp;option=0&amp;courseid=8892287&amp;acadyear=2566&amp;semester=1&amp;avs421071358=270" TargetMode="External" /><Relationship Id="rId28" Type="http://schemas.openxmlformats.org/officeDocument/2006/relationships/hyperlink" Target="https://reg.mju.ac.th/registrar/class_info_2.asp?backto=home&amp;option=0&amp;courseid=8895737&amp;acadyear=2566&amp;semester=1&amp;avs421071358=275" TargetMode="External" /><Relationship Id="rId36" Type="http://schemas.openxmlformats.org/officeDocument/2006/relationships/hyperlink" Target="https://reg.mju.ac.th/registrar/class_info_2.asp?backto=home&amp;option=0&amp;courseid=8895958&amp;acadyear=2566&amp;semester=1&amp;avs421071358=283" TargetMode="External" /><Relationship Id="rId10" Type="http://schemas.openxmlformats.org/officeDocument/2006/relationships/hyperlink" Target="https://reg.mju.ac.th/registrar/class_info_2.asp?backto=home&amp;option=0&amp;courseid=8895943&amp;acadyear=2566&amp;semester=1&amp;avs421071358=257" TargetMode="External" /><Relationship Id="rId19" Type="http://schemas.openxmlformats.org/officeDocument/2006/relationships/hyperlink" Target="https://reg.mju.ac.th/registrar/class_info_2.asp?backto=home&amp;option=0&amp;courseid=8898402&amp;acadyear=2566&amp;semester=1&amp;avs421071358=266" TargetMode="External" /><Relationship Id="rId31" Type="http://schemas.openxmlformats.org/officeDocument/2006/relationships/hyperlink" Target="https://reg.mju.ac.th/registrar/class_info_2.asp?backto=home&amp;option=0&amp;courseid=8895722&amp;acadyear=2566&amp;semester=1&amp;avs421071358=278" TargetMode="External" /><Relationship Id="rId4" Type="http://schemas.openxmlformats.org/officeDocument/2006/relationships/hyperlink" Target="https://reg.mju.ac.th/registrar/class_info_2.asp?backto=home&amp;option=0&amp;courseid=8895720&amp;acadyear=2566&amp;semester=1&amp;avs421071358=251" TargetMode="External" /><Relationship Id="rId9" Type="http://schemas.openxmlformats.org/officeDocument/2006/relationships/hyperlink" Target="https://reg.mju.ac.th/registrar/class_info_2.asp?backto=home&amp;option=0&amp;courseid=8895976&amp;acadyear=2566&amp;semester=1&amp;avs421071358=256" TargetMode="External" /><Relationship Id="rId14" Type="http://schemas.openxmlformats.org/officeDocument/2006/relationships/hyperlink" Target="https://reg.mju.ac.th/registrar/class_info_2.asp?backto=home&amp;option=0&amp;courseid=8895960&amp;acadyear=2566&amp;semester=1&amp;avs421071358=261" TargetMode="External" /><Relationship Id="rId22" Type="http://schemas.openxmlformats.org/officeDocument/2006/relationships/hyperlink" Target="https://reg.mju.ac.th/registrar/class_info_2.asp?backto=home&amp;option=0&amp;courseid=8892118&amp;acadyear=2566&amp;semester=1&amp;avs421071358=269" TargetMode="External" /><Relationship Id="rId27" Type="http://schemas.openxmlformats.org/officeDocument/2006/relationships/hyperlink" Target="https://reg.mju.ac.th/registrar/class_info_2.asp?backto=home&amp;option=0&amp;courseid=8894964&amp;acadyear=2566&amp;semester=1&amp;avs421071358=274" TargetMode="External" /><Relationship Id="rId30" Type="http://schemas.openxmlformats.org/officeDocument/2006/relationships/hyperlink" Target="https://reg.mju.ac.th/registrar/class_info_2.asp?backto=home&amp;option=0&amp;courseid=8895716&amp;acadyear=2566&amp;semester=1&amp;avs421071358=277" TargetMode="External" /><Relationship Id="rId35" Type="http://schemas.openxmlformats.org/officeDocument/2006/relationships/hyperlink" Target="https://reg.mju.ac.th/registrar/class_info_2.asp?backto=home&amp;option=0&amp;courseid=8895943&amp;acadyear=2566&amp;semester=1&amp;avs421071358=282" TargetMode="External" /><Relationship Id="rId43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reg.mju.ac.th/registrar/class_info_2.asp?backto=home&amp;option=0&amp;courseid=8895957&amp;acadyear=2566&amp;semester=2&amp;avs421084884=16" TargetMode="External" /><Relationship Id="rId18" Type="http://schemas.openxmlformats.org/officeDocument/2006/relationships/hyperlink" Target="https://reg.mju.ac.th/registrar/class_info_2.asp?backto=home&amp;option=0&amp;courseid=8895954&amp;acadyear=2566&amp;semester=2&amp;avs421084884=21" TargetMode="External" /><Relationship Id="rId26" Type="http://schemas.openxmlformats.org/officeDocument/2006/relationships/hyperlink" Target="https://reg.mju.ac.th/registrar/class_info_2.asp?backto=home&amp;option=0&amp;courseid=8898536&amp;acadyear=2566&amp;semester=2&amp;avs421084884=29" TargetMode="External" /><Relationship Id="rId39" Type="http://schemas.openxmlformats.org/officeDocument/2006/relationships/hyperlink" Target="https://reg.mju.ac.th/registrar/class_info_2.asp?backto=home&amp;option=0&amp;courseid=8898547&amp;acadyear=2566&amp;semester=2&amp;avs421084884=42" TargetMode="External" /><Relationship Id="rId21" Type="http://schemas.openxmlformats.org/officeDocument/2006/relationships/hyperlink" Target="https://reg.mju.ac.th/registrar/class_info_2.asp?backto=home&amp;option=0&amp;courseid=8895963&amp;acadyear=2566&amp;semester=2&amp;avs421084884=24" TargetMode="External" /><Relationship Id="rId34" Type="http://schemas.openxmlformats.org/officeDocument/2006/relationships/hyperlink" Target="https://reg.mju.ac.th/registrar/class_info_2.asp?backto=home&amp;option=0&amp;courseid=8897812&amp;acadyear=2566&amp;semester=2&amp;avs421084884=37" TargetMode="External" /><Relationship Id="rId42" Type="http://schemas.openxmlformats.org/officeDocument/2006/relationships/hyperlink" Target="https://reg.mju.ac.th/registrar/class_info_2.asp?backto=home&amp;option=0&amp;courseid=8892288&amp;acadyear=2566&amp;semester=2&amp;avs421084884=45" TargetMode="External" /><Relationship Id="rId47" Type="http://schemas.openxmlformats.org/officeDocument/2006/relationships/hyperlink" Target="https://reg.mju.ac.th/registrar/class_info_2.asp?backto=home&amp;option=0&amp;courseid=8894950&amp;acadyear=2566&amp;semester=2&amp;avs421084884=50" TargetMode="External" /><Relationship Id="rId50" Type="http://schemas.openxmlformats.org/officeDocument/2006/relationships/hyperlink" Target="https://reg.mju.ac.th/registrar/class_info_2.asp?backto=home&amp;option=0&amp;courseid=8894965&amp;acadyear=2566&amp;semester=2&amp;avs421084884=53" TargetMode="External" /><Relationship Id="rId55" Type="http://schemas.openxmlformats.org/officeDocument/2006/relationships/hyperlink" Target="https://reg.mju.ac.th/registrar/class_info_2.asp?backto=home&amp;option=0&amp;courseid=8895942&amp;acadyear=2566&amp;semester=2&amp;avs421084884=61" TargetMode="External" /><Relationship Id="rId63" Type="http://schemas.openxmlformats.org/officeDocument/2006/relationships/hyperlink" Target="https://reg.mju.ac.th/registrar/class_info_2.asp?backto=home&amp;option=0&amp;courseid=8895962&amp;acadyear=2566&amp;semester=2&amp;avs421084884=69" TargetMode="External" /><Relationship Id="rId7" Type="http://schemas.openxmlformats.org/officeDocument/2006/relationships/hyperlink" Target="https://reg.mju.ac.th/registrar/class_info_2.asp?backto=home&amp;option=0&amp;courseid=8895942&amp;acadyear=2566&amp;semester=2&amp;avs421084884=10" TargetMode="External" /><Relationship Id="rId2" Type="http://schemas.openxmlformats.org/officeDocument/2006/relationships/hyperlink" Target="https://reg.mju.ac.th/registrar/class_info_2.asp?backto=home&amp;option=0&amp;courseid=8895717&amp;acadyear=2566&amp;semester=2&amp;avs421084884=5" TargetMode="External" /><Relationship Id="rId16" Type="http://schemas.openxmlformats.org/officeDocument/2006/relationships/hyperlink" Target="https://reg.mju.ac.th/registrar/class_info_2.asp?backto=home&amp;option=0&amp;courseid=8895959&amp;acadyear=2566&amp;semester=2&amp;avs421084884=19" TargetMode="External" /><Relationship Id="rId20" Type="http://schemas.openxmlformats.org/officeDocument/2006/relationships/hyperlink" Target="https://reg.mju.ac.th/registrar/class_info_2.asp?backto=home&amp;option=0&amp;courseid=8895962&amp;acadyear=2566&amp;semester=2&amp;avs421084884=23" TargetMode="External" /><Relationship Id="rId29" Type="http://schemas.openxmlformats.org/officeDocument/2006/relationships/hyperlink" Target="https://reg.mju.ac.th/registrar/class_info_2.asp?backto=home&amp;option=0&amp;courseid=8898539&amp;acadyear=2566&amp;semester=2&amp;avs421084884=32" TargetMode="External" /><Relationship Id="rId41" Type="http://schemas.openxmlformats.org/officeDocument/2006/relationships/hyperlink" Target="https://reg.mju.ac.th/registrar/class_info_2.asp?backto=home&amp;option=0&amp;courseid=8898549&amp;acadyear=2566&amp;semester=2&amp;avs421084884=44" TargetMode="External" /><Relationship Id="rId54" Type="http://schemas.openxmlformats.org/officeDocument/2006/relationships/hyperlink" Target="https://reg.mju.ac.th/registrar/class_info_2.asp?backto=home&amp;option=0&amp;courseid=8895727&amp;acadyear=2566&amp;semester=2&amp;avs421084884=60" TargetMode="External" /><Relationship Id="rId62" Type="http://schemas.openxmlformats.org/officeDocument/2006/relationships/hyperlink" Target="https://reg.mju.ac.th/registrar/class_info_2.asp?backto=home&amp;option=0&amp;courseid=8895954&amp;acadyear=2566&amp;semester=2&amp;avs421084884=68" TargetMode="External" /><Relationship Id="rId1" Type="http://schemas.openxmlformats.org/officeDocument/2006/relationships/hyperlink" Target="https://reg.mju.ac.th/registrar/class_info_2.asp?backto=home&amp;option=0&amp;courseid=8895714&amp;acadyear=2566&amp;semester=2&amp;avs421084884=4" TargetMode="External" /><Relationship Id="rId6" Type="http://schemas.openxmlformats.org/officeDocument/2006/relationships/hyperlink" Target="https://reg.mju.ac.th/registrar/class_info_2.asp?backto=home&amp;option=0&amp;courseid=8895726&amp;acadyear=2566&amp;semester=2&amp;avs421084884=9" TargetMode="External" /><Relationship Id="rId11" Type="http://schemas.openxmlformats.org/officeDocument/2006/relationships/hyperlink" Target="https://reg.mju.ac.th/registrar/class_info_2.asp?backto=home&amp;option=0&amp;courseid=8895943&amp;acadyear=2566&amp;semester=2&amp;avs421084884=14" TargetMode="External" /><Relationship Id="rId24" Type="http://schemas.openxmlformats.org/officeDocument/2006/relationships/hyperlink" Target="https://reg.mju.ac.th/registrar/class_info_2.asp?backto=home&amp;option=0&amp;courseid=8897811&amp;acadyear=2566&amp;semester=2&amp;avs421084884=27" TargetMode="External" /><Relationship Id="rId32" Type="http://schemas.openxmlformats.org/officeDocument/2006/relationships/hyperlink" Target="https://reg.mju.ac.th/registrar/class_info_2.asp?backto=home&amp;option=0&amp;courseid=8898404&amp;acadyear=2566&amp;semester=2&amp;avs421084884=35" TargetMode="External" /><Relationship Id="rId37" Type="http://schemas.openxmlformats.org/officeDocument/2006/relationships/hyperlink" Target="https://reg.mju.ac.th/registrar/class_info_2.asp?backto=home&amp;option=0&amp;courseid=8898545&amp;acadyear=2566&amp;semester=2&amp;avs421084884=40" TargetMode="External" /><Relationship Id="rId40" Type="http://schemas.openxmlformats.org/officeDocument/2006/relationships/hyperlink" Target="https://reg.mju.ac.th/registrar/class_info_2.asp?backto=home&amp;option=0&amp;courseid=8898548&amp;acadyear=2566&amp;semester=2&amp;avs421084884=43" TargetMode="External" /><Relationship Id="rId45" Type="http://schemas.openxmlformats.org/officeDocument/2006/relationships/hyperlink" Target="https://reg.mju.ac.th/registrar/class_info_2.asp?backto=home&amp;option=0&amp;courseid=8894459&amp;acadyear=2566&amp;semester=2&amp;avs421084884=48" TargetMode="External" /><Relationship Id="rId53" Type="http://schemas.openxmlformats.org/officeDocument/2006/relationships/hyperlink" Target="https://reg.mju.ac.th/registrar/class_info_2.asp?backto=home&amp;option=0&amp;courseid=8895724&amp;acadyear=2566&amp;semester=2&amp;avs421084884=59" TargetMode="External" /><Relationship Id="rId58" Type="http://schemas.openxmlformats.org/officeDocument/2006/relationships/hyperlink" Target="https://reg.mju.ac.th/registrar/class_info_2.asp?backto=home&amp;option=0&amp;courseid=8895943&amp;acadyear=2566&amp;semester=2&amp;avs421084884=64" TargetMode="External" /><Relationship Id="rId66" Type="http://schemas.openxmlformats.org/officeDocument/2006/relationships/printerSettings" Target="../printerSettings/printerSettings6.bin" /><Relationship Id="rId5" Type="http://schemas.openxmlformats.org/officeDocument/2006/relationships/hyperlink" Target="https://reg.mju.ac.th/registrar/class_info_2.asp?backto=home&amp;option=0&amp;courseid=8895722&amp;acadyear=2566&amp;semester=2&amp;avs421084884=8" TargetMode="External" /><Relationship Id="rId15" Type="http://schemas.openxmlformats.org/officeDocument/2006/relationships/hyperlink" Target="https://reg.mju.ac.th/registrar/class_info_2.asp?backto=home&amp;option=0&amp;courseid=8895958&amp;acadyear=2566&amp;semester=2&amp;avs421084884=18" TargetMode="External" /><Relationship Id="rId23" Type="http://schemas.openxmlformats.org/officeDocument/2006/relationships/hyperlink" Target="https://reg.mju.ac.th/registrar/class_info_2.asp?backto=home&amp;option=0&amp;courseid=8898533&amp;acadyear=2566&amp;semester=2&amp;avs421084884=26" TargetMode="External" /><Relationship Id="rId28" Type="http://schemas.openxmlformats.org/officeDocument/2006/relationships/hyperlink" Target="https://reg.mju.ac.th/registrar/class_info_2.asp?backto=home&amp;option=0&amp;courseid=8898538&amp;acadyear=2566&amp;semester=2&amp;avs421084884=31" TargetMode="External" /><Relationship Id="rId36" Type="http://schemas.openxmlformats.org/officeDocument/2006/relationships/hyperlink" Target="https://reg.mju.ac.th/registrar/class_info_2.asp?backto=home&amp;option=0&amp;courseid=8898544&amp;acadyear=2566&amp;semester=2&amp;avs421084884=39" TargetMode="External" /><Relationship Id="rId49" Type="http://schemas.openxmlformats.org/officeDocument/2006/relationships/hyperlink" Target="https://reg.mju.ac.th/registrar/class_info_2.asp?backto=home&amp;option=0&amp;courseid=8894964&amp;acadyear=2566&amp;semester=2&amp;avs421084884=52" TargetMode="External" /><Relationship Id="rId57" Type="http://schemas.openxmlformats.org/officeDocument/2006/relationships/hyperlink" Target="https://reg.mju.ac.th/registrar/class_info_2.asp?backto=home&amp;option=0&amp;courseid=8895956&amp;acadyear=2566&amp;semester=2&amp;avs421084884=63" TargetMode="External" /><Relationship Id="rId61" Type="http://schemas.openxmlformats.org/officeDocument/2006/relationships/hyperlink" Target="https://reg.mju.ac.th/registrar/class_info_2.asp?backto=home&amp;option=0&amp;courseid=8895944&amp;acadyear=2566&amp;semester=2&amp;avs421084884=67" TargetMode="External" /><Relationship Id="rId10" Type="http://schemas.openxmlformats.org/officeDocument/2006/relationships/hyperlink" Target="https://reg.mju.ac.th/registrar/class_info_2.asp?backto=home&amp;option=0&amp;courseid=8895976&amp;acadyear=2566&amp;semester=2&amp;avs421084884=13" TargetMode="External" /><Relationship Id="rId19" Type="http://schemas.openxmlformats.org/officeDocument/2006/relationships/hyperlink" Target="https://reg.mju.ac.th/registrar/class_info_2.asp?backto=home&amp;option=0&amp;courseid=8895961&amp;acadyear=2566&amp;semester=2&amp;avs421084884=22" TargetMode="External" /><Relationship Id="rId31" Type="http://schemas.openxmlformats.org/officeDocument/2006/relationships/hyperlink" Target="https://reg.mju.ac.th/registrar/class_info_2.asp?backto=home&amp;option=0&amp;courseid=8898541&amp;acadyear=2566&amp;semester=2&amp;avs421084884=34" TargetMode="External" /><Relationship Id="rId44" Type="http://schemas.openxmlformats.org/officeDocument/2006/relationships/hyperlink" Target="https://reg.mju.ac.th/registrar/class_info_2.asp?backto=home&amp;option=0&amp;courseid=8895308&amp;acadyear=2566&amp;semester=2&amp;avs421084884=47" TargetMode="External" /><Relationship Id="rId52" Type="http://schemas.openxmlformats.org/officeDocument/2006/relationships/hyperlink" Target="https://reg.mju.ac.th/registrar/class_info_2.asp?backto=home&amp;option=0&amp;courseid=8895723&amp;acadyear=2566&amp;semester=2&amp;avs421084884=58" TargetMode="External" /><Relationship Id="rId60" Type="http://schemas.openxmlformats.org/officeDocument/2006/relationships/hyperlink" Target="https://reg.mju.ac.th/registrar/class_info_2.asp?backto=home&amp;option=0&amp;courseid=8895959&amp;acadyear=2566&amp;semester=2&amp;avs421084884=66" TargetMode="External" /><Relationship Id="rId65" Type="http://schemas.openxmlformats.org/officeDocument/2006/relationships/hyperlink" Target="https://reg.mju.ac.th/registrar/class_info_2.asp?backto=home&amp;option=0&amp;courseid=8895964&amp;acadyear=2566&amp;semester=2&amp;avs421084884=71" TargetMode="External" /><Relationship Id="rId4" Type="http://schemas.openxmlformats.org/officeDocument/2006/relationships/hyperlink" Target="https://reg.mju.ac.th/registrar/class_info_2.asp?backto=home&amp;option=0&amp;courseid=8895715&amp;acadyear=2566&amp;semester=2&amp;avs421084884=7" TargetMode="External" /><Relationship Id="rId9" Type="http://schemas.openxmlformats.org/officeDocument/2006/relationships/hyperlink" Target="https://reg.mju.ac.th/registrar/class_info_2.asp?backto=home&amp;option=0&amp;courseid=8895956&amp;acadyear=2566&amp;semester=2&amp;avs421084884=12" TargetMode="External" /><Relationship Id="rId14" Type="http://schemas.openxmlformats.org/officeDocument/2006/relationships/hyperlink" Target="https://reg.mju.ac.th/registrar/class_info_2.asp?backto=home&amp;option=0&amp;courseid=8895958&amp;acadyear=2566&amp;semester=2&amp;avs421084884=17" TargetMode="External" /><Relationship Id="rId22" Type="http://schemas.openxmlformats.org/officeDocument/2006/relationships/hyperlink" Target="https://reg.mju.ac.th/registrar/class_info_2.asp?backto=home&amp;option=0&amp;courseid=8898403&amp;acadyear=2566&amp;semester=2&amp;avs421084884=25" TargetMode="External" /><Relationship Id="rId27" Type="http://schemas.openxmlformats.org/officeDocument/2006/relationships/hyperlink" Target="https://reg.mju.ac.th/registrar/class_info_2.asp?backto=home&amp;option=0&amp;courseid=8898537&amp;acadyear=2566&amp;semester=2&amp;avs421084884=30" TargetMode="External" /><Relationship Id="rId30" Type="http://schemas.openxmlformats.org/officeDocument/2006/relationships/hyperlink" Target="https://reg.mju.ac.th/registrar/class_info_2.asp?backto=home&amp;option=0&amp;courseid=8898540&amp;acadyear=2566&amp;semester=2&amp;avs421084884=33" TargetMode="External" /><Relationship Id="rId35" Type="http://schemas.openxmlformats.org/officeDocument/2006/relationships/hyperlink" Target="https://reg.mju.ac.th/registrar/class_info_2.asp?backto=home&amp;option=0&amp;courseid=8898543&amp;acadyear=2566&amp;semester=2&amp;avs421084884=38" TargetMode="External" /><Relationship Id="rId43" Type="http://schemas.openxmlformats.org/officeDocument/2006/relationships/hyperlink" Target="https://reg.mju.ac.th/registrar/class_info_2.asp?backto=home&amp;option=0&amp;courseid=8892291&amp;acadyear=2566&amp;semester=2&amp;avs421084884=46" TargetMode="External" /><Relationship Id="rId48" Type="http://schemas.openxmlformats.org/officeDocument/2006/relationships/hyperlink" Target="https://reg.mju.ac.th/registrar/class_info_2.asp?backto=home&amp;option=0&amp;courseid=8894955&amp;acadyear=2566&amp;semester=2&amp;avs421084884=51" TargetMode="External" /><Relationship Id="rId56" Type="http://schemas.openxmlformats.org/officeDocument/2006/relationships/hyperlink" Target="https://reg.mju.ac.th/registrar/class_info_2.asp?backto=home&amp;option=0&amp;courseid=8895955&amp;acadyear=2566&amp;semester=2&amp;avs421084884=62" TargetMode="External" /><Relationship Id="rId64" Type="http://schemas.openxmlformats.org/officeDocument/2006/relationships/hyperlink" Target="https://reg.mju.ac.th/registrar/class_info_2.asp?backto=home&amp;option=0&amp;courseid=8895963&amp;acadyear=2566&amp;semester=2&amp;avs421084884=70" TargetMode="External" /><Relationship Id="rId8" Type="http://schemas.openxmlformats.org/officeDocument/2006/relationships/hyperlink" Target="https://reg.mju.ac.th/registrar/class_info_2.asp?backto=home&amp;option=0&amp;courseid=8895955&amp;acadyear=2566&amp;semester=2&amp;avs421084884=11" TargetMode="External" /><Relationship Id="rId51" Type="http://schemas.openxmlformats.org/officeDocument/2006/relationships/hyperlink" Target="https://reg.mju.ac.th/registrar/class_info_2.asp?backto=home&amp;option=0&amp;courseid=8895719&amp;acadyear=2566&amp;semester=2&amp;avs421084884=57" TargetMode="External" /><Relationship Id="rId3" Type="http://schemas.openxmlformats.org/officeDocument/2006/relationships/hyperlink" Target="https://reg.mju.ac.th/registrar/class_info_2.asp?backto=home&amp;option=0&amp;courseid=8895718&amp;acadyear=2566&amp;semester=2&amp;avs421084884=6" TargetMode="External" /><Relationship Id="rId12" Type="http://schemas.openxmlformats.org/officeDocument/2006/relationships/hyperlink" Target="https://reg.mju.ac.th/registrar/class_info_2.asp?backto=home&amp;option=0&amp;courseid=8895953&amp;acadyear=2566&amp;semester=2&amp;avs421084884=15" TargetMode="External" /><Relationship Id="rId17" Type="http://schemas.openxmlformats.org/officeDocument/2006/relationships/hyperlink" Target="https://reg.mju.ac.th/registrar/class_info_2.asp?backto=home&amp;option=0&amp;courseid=8895944&amp;acadyear=2566&amp;semester=2&amp;avs421084884=20" TargetMode="External" /><Relationship Id="rId25" Type="http://schemas.openxmlformats.org/officeDocument/2006/relationships/hyperlink" Target="https://reg.mju.ac.th/registrar/class_info_2.asp?backto=home&amp;option=0&amp;courseid=8898535&amp;acadyear=2566&amp;semester=2&amp;avs421084884=28" TargetMode="External" /><Relationship Id="rId33" Type="http://schemas.openxmlformats.org/officeDocument/2006/relationships/hyperlink" Target="https://reg.mju.ac.th/registrar/class_info_2.asp?backto=home&amp;option=0&amp;courseid=8898542&amp;acadyear=2566&amp;semester=2&amp;avs421084884=36" TargetMode="External" /><Relationship Id="rId38" Type="http://schemas.openxmlformats.org/officeDocument/2006/relationships/hyperlink" Target="https://reg.mju.ac.th/registrar/class_info_2.asp?backto=home&amp;option=0&amp;courseid=8898546&amp;acadyear=2566&amp;semester=2&amp;avs421084884=41" TargetMode="External" /><Relationship Id="rId46" Type="http://schemas.openxmlformats.org/officeDocument/2006/relationships/hyperlink" Target="https://reg.mju.ac.th/registrar/class_info_2.asp?backto=home&amp;option=0&amp;courseid=8894460&amp;acadyear=2566&amp;semester=2&amp;avs421084884=49" TargetMode="External" /><Relationship Id="rId59" Type="http://schemas.openxmlformats.org/officeDocument/2006/relationships/hyperlink" Target="https://reg.mju.ac.th/registrar/class_info_2.asp?backto=home&amp;option=0&amp;courseid=8895953&amp;acadyear=2566&amp;semester=2&amp;avs421084884=65" TargetMode="External" 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 /><Relationship Id="rId3" Type="http://schemas.openxmlformats.org/officeDocument/2006/relationships/hyperlink" Target="https://reg.mju.ac.th/registrar/class_info_2.asp?backto=home&amp;option=0&amp;courseid=8895629&amp;acadyear=2566&amp;semester=1&amp;avs207287282=590" TargetMode="External" /><Relationship Id="rId7" Type="http://schemas.openxmlformats.org/officeDocument/2006/relationships/hyperlink" Target="https://reg.mju.ac.th/registrar/class_info_2.asp?backto=home&amp;option=0&amp;courseid=8891453&amp;acadyear=2566&amp;semester=1&amp;avs207287282=671" TargetMode="External" /><Relationship Id="rId2" Type="http://schemas.openxmlformats.org/officeDocument/2006/relationships/hyperlink" Target="https://reg.mju.ac.th/registrar/class_info_2.asp?backto=home&amp;option=0&amp;courseid=8895629&amp;acadyear=2566&amp;semester=1&amp;avs207287282=589" TargetMode="External" /><Relationship Id="rId1" Type="http://schemas.openxmlformats.org/officeDocument/2006/relationships/hyperlink" Target="https://reg.mju.ac.th/registrar/class_info_2.asp?backto=home&amp;option=0&amp;courseid=8895629&amp;acadyear=2566&amp;semester=1&amp;avs207287282=588" TargetMode="External" /><Relationship Id="rId6" Type="http://schemas.openxmlformats.org/officeDocument/2006/relationships/hyperlink" Target="https://reg.mju.ac.th/registrar/class_info_2.asp?backto=home&amp;option=0&amp;courseid=8895629&amp;acadyear=2566&amp;semester=1&amp;avs207287282=593" TargetMode="External" /><Relationship Id="rId5" Type="http://schemas.openxmlformats.org/officeDocument/2006/relationships/hyperlink" Target="https://reg.mju.ac.th/registrar/class_info_2.asp?backto=home&amp;option=0&amp;courseid=8895629&amp;acadyear=2566&amp;semester=1&amp;avs207287282=592" TargetMode="External" /><Relationship Id="rId4" Type="http://schemas.openxmlformats.org/officeDocument/2006/relationships/hyperlink" Target="https://reg.mju.ac.th/registrar/class_info_2.asp?backto=home&amp;option=0&amp;courseid=8895629&amp;acadyear=2566&amp;semester=1&amp;avs207287282=591" TargetMode="External" 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reg.mju.ac.th/registrar/class_info_2.asp?backto=home&amp;option=0&amp;courseid=8891453&amp;acadyear=2566&amp;semester=2&amp;avs207306847=87" TargetMode="External" /><Relationship Id="rId2" Type="http://schemas.openxmlformats.org/officeDocument/2006/relationships/hyperlink" Target="https://reg.mju.ac.th/registrar/class_info_2.asp?backto=home&amp;option=0&amp;courseid=8895629&amp;acadyear=2566&amp;semester=2&amp;avs207306847=2" TargetMode="External" /><Relationship Id="rId1" Type="http://schemas.openxmlformats.org/officeDocument/2006/relationships/hyperlink" Target="https://reg.mju.ac.th/registrar/class_info_2.asp?backto=home&amp;option=0&amp;courseid=8895629&amp;acadyear=2566&amp;semester=2&amp;avs207306847=1" TargetMode="External" /><Relationship Id="rId5" Type="http://schemas.openxmlformats.org/officeDocument/2006/relationships/hyperlink" Target="https://reg.mju.ac.th/registrar/class_info_2.asp?backto=home&amp;option=0&amp;courseid=8895629&amp;acadyear=2566&amp;semester=2&amp;avs207306847=212" TargetMode="External" /><Relationship Id="rId4" Type="http://schemas.openxmlformats.org/officeDocument/2006/relationships/hyperlink" Target="https://reg.mju.ac.th/registrar/class_info_2.asp?backto=home&amp;option=0&amp;courseid=8891453&amp;acadyear=2566&amp;semester=2&amp;avs207306847=88" TargetMode="External" 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rp.mju.ac.th/person_detail.aspx?pid=4Vmtab2QxUnRVWGROV0VaU1YwZFNUMVpyVmtkT1JsSnlWVzF3VG1GNmJGTlZSbEYzVUZFOVBRPT0=" TargetMode="External" /><Relationship Id="rId18" Type="http://schemas.openxmlformats.org/officeDocument/2006/relationships/hyperlink" Target="http://www.erp.mju.ac.th/person_detail.aspx?pid=3VkZod1VtUXdPVlZoTTJST1VrWnJlRlJ1Y0U1T1ZURlNVRlF3UFE9PQ==" TargetMode="External" /><Relationship Id="rId26" Type="http://schemas.openxmlformats.org/officeDocument/2006/relationships/hyperlink" Target="http://www.erp.mju.ac.th/person_detail.aspx?pid=2VFhwWk1FMUVVWGROUkVFd1RrUlZlVTUzUFQwPQ==" TargetMode="External" /><Relationship Id="rId39" Type="http://schemas.openxmlformats.org/officeDocument/2006/relationships/hyperlink" Target="http://www.erp.mju.ac.th/person_detail.aspx?pid=3VkZaU1dtUXdNVlZUV0dST1VrVkZNVlJYY0c1bFJUVnVVRlF3UFE9PQ==" TargetMode="External" /><Relationship Id="rId21" Type="http://schemas.openxmlformats.org/officeDocument/2006/relationships/hyperlink" Target="http://www.erp.mju.ac.th/person_detail.aspx?pid=3VkZod1ZtUXdPVlZoTTJST1ZrVkdORlJXVWxKbFJUbENVRlF3UFE9PQ==" TargetMode="External" /><Relationship Id="rId34" Type="http://schemas.openxmlformats.org/officeDocument/2006/relationships/hyperlink" Target="http://www.erp.mju.ac.th/person_detail.aspx?pid=3VkZod1JtUXdNWEZSV0dST1lXc3dlVlJ1Y0ZKTk1ERlNVRlF3UFE9PQ==" TargetMode="External" /><Relationship Id="rId42" Type="http://schemas.openxmlformats.org/officeDocument/2006/relationships/hyperlink" Target="http://www.erp.mju.ac.th/person_detail.aspx?pid=1TXpVeE1ERXdNREU1TnprNU1BPT0=" TargetMode="External" /><Relationship Id="rId47" Type="http://schemas.openxmlformats.org/officeDocument/2006/relationships/hyperlink" Target="http://www.erp.mju.ac.th/person_detail.aspx?pid=3VkZod1JtUXdNVVZYV0dST1VrWlZkMVJYY0Zaa01EbFNVRlF3UFE9PQ==" TargetMode="External" /><Relationship Id="rId50" Type="http://schemas.openxmlformats.org/officeDocument/2006/relationships/hyperlink" Target="http://www.erp.mju.ac.th/person_detail.aspx?pid=2VFhwRmQwMXFTWGROVkZGNVQwUm5NVTFuUFQwPQ==" TargetMode="External" /><Relationship Id="rId55" Type="http://schemas.openxmlformats.org/officeDocument/2006/relationships/hyperlink" Target="http://www.erp.mju.ac.th/person_detail.aspx?pid=1TXpVd01UUXdNRFkyTWpNME5nPT0=" TargetMode="External" /><Relationship Id="rId63" Type="http://schemas.openxmlformats.org/officeDocument/2006/relationships/printerSettings" Target="../printerSettings/printerSettings8.bin" /><Relationship Id="rId7" Type="http://schemas.openxmlformats.org/officeDocument/2006/relationships/hyperlink" Target="http://www.erp.mju.ac.th/person_detail.aspx?pid=3VkZod1JrNVZNVVZXV0dST1VrVldOVlJyVWxwT1ZURlNVRlF3UFE9PQ==" TargetMode="External" /><Relationship Id="rId2" Type="http://schemas.openxmlformats.org/officeDocument/2006/relationships/hyperlink" Target="http://www.erp.mju.ac.th/person_detail.aspx?pid=1TXpFd01USXdNVFEyTURBeE1RPT0=" TargetMode="External" /><Relationship Id="rId16" Type="http://schemas.openxmlformats.org/officeDocument/2006/relationships/hyperlink" Target="http://www.erp.mju.ac.th/person_detail.aspx?pid=1TXpFd01EWXdNRGMzTWprd013PT0=" TargetMode="External" /><Relationship Id="rId20" Type="http://schemas.openxmlformats.org/officeDocument/2006/relationships/hyperlink" Target="http://www.erp.mju.ac.th/person_detail.aspx?pid=3VkZod1VtUXdNVVZYV0dST1VrVXhNMVJ0Y0VwTmF6bENVRlF3UFE9PQ==" TargetMode="External" /><Relationship Id="rId29" Type="http://schemas.openxmlformats.org/officeDocument/2006/relationships/hyperlink" Target="http://www.erp.mju.ac.th/person_detail.aspx?pid=3VkZod1drMVZNVVZXV0dST1VrWkdORlJWVWtwT1ZURlNVRlF3UFE9PQ==" TargetMode="External" /><Relationship Id="rId41" Type="http://schemas.openxmlformats.org/officeDocument/2006/relationships/hyperlink" Target="http://www.erp.mju.ac.th/person_detail.aspx?pid=4Vmtab2QxTnRWa1pOVlZaV1YwZFNUMVZyVmtabFZsSnlWV3RhVGxaVVZYcFZSbEYzVUZFOVBRPT0=" TargetMode="External" /><Relationship Id="rId54" Type="http://schemas.openxmlformats.org/officeDocument/2006/relationships/hyperlink" Target="http://www.erp.mju.ac.th/person_detail.aspx?pid=2VFhwVmVFMUVSWGROVkVWNVRtcE5NMDlSUFQwPQ==" TargetMode="External" /><Relationship Id="rId62" Type="http://schemas.openxmlformats.org/officeDocument/2006/relationships/hyperlink" Target="http://www.erp.mju.ac.th/person_detail.aspx?pid=1TXpreU1ERXdNREF4TlRJM09BPT0=" TargetMode="External" /><Relationship Id="rId1" Type="http://schemas.openxmlformats.org/officeDocument/2006/relationships/hyperlink" Target="http://www.erp.mju.ac.th/person_detail.aspx?pid=4Vmtab2QySnRWa1pOVlZaVFYwZFNUMVZyV25Ka01WRjRWVzVLYkZaVWJFTlZSbEYzVUZFOVBRPT0=" TargetMode="External" /><Relationship Id="rId6" Type="http://schemas.openxmlformats.org/officeDocument/2006/relationships/hyperlink" Target="http://www.erp.mju.ac.th/person_detail.aspx?pid=1TXpFMU1EY3dNREEzTkRZM01RPT0=" TargetMode="External" /><Relationship Id="rId11" Type="http://schemas.openxmlformats.org/officeDocument/2006/relationships/hyperlink" Target="http://www.erp.mju.ac.th/person_detail.aspx?pid=3VkZod1ZtUXdNVlZTV0dST1VrVXdNVlJzVWtKT1ZURlNVRlF3UFE9PQ==" TargetMode="External" /><Relationship Id="rId24" Type="http://schemas.openxmlformats.org/officeDocument/2006/relationships/hyperlink" Target="http://www.erp.mju.ac.th/person_detail.aspx?pid=4VmtaYVUxSnRVWGROVlZaYVRUSlNUMVpyVmtkT1JsSnlWV3MxYkZaVVJYcFZSbEYzVUZFOVBRPT0=" TargetMode="External" /><Relationship Id="rId32" Type="http://schemas.openxmlformats.org/officeDocument/2006/relationships/hyperlink" Target="http://www.erp.mju.ac.th/person_detail.aspx?pid=2VFZSUmVrOVVhM2ROUkVGNFQxUk5lVTFSUFQwPQ==" TargetMode="External" /><Relationship Id="rId37" Type="http://schemas.openxmlformats.org/officeDocument/2006/relationships/hyperlink" Target="http://www.erp.mju.ac.th/person_detail.aspx?pid=4VmtaYVUxWnJNSGROVlZaaFRUSlNUMVZyVmtkTk1WSlhWV3R3VGsxRVZYcFZSbEYzVUZFOVBRPT0=" TargetMode="External" /><Relationship Id="rId40" Type="http://schemas.openxmlformats.org/officeDocument/2006/relationships/hyperlink" Target="http://www.erp.mju.ac.th/person_detail.aspx?pid=2VFhwRk0wMUVSWGROUkVGM1QwUlJNazVSUFQwPQ==" TargetMode="External" /><Relationship Id="rId45" Type="http://schemas.openxmlformats.org/officeDocument/2006/relationships/hyperlink" Target="http://www.erp.mju.ac.th/person_detail.aspx?pid=3VkZod1RtVnJNVVZXV0dST1ZrVnNORlJ1Y0dwTlJUbENVRlF3UFE9PQ==" TargetMode="External" /><Relationship Id="rId53" Type="http://schemas.openxmlformats.org/officeDocument/2006/relationships/hyperlink" Target="http://www.erp.mju.ac.th/person_detail.aspx?pid=2VFhwRk1FMUVTWGROUkVsNVQwUnJNRTUzUFQwPQ==" TargetMode="External" /><Relationship Id="rId58" Type="http://schemas.openxmlformats.org/officeDocument/2006/relationships/hyperlink" Target="http://www.erp.mju.ac.th/person_detail.aspx?pid=2VFhwRk1VOVVhM2ROUkVFeFRYcEZNazFSUFQwPQ==" TargetMode="External" /><Relationship Id="rId5" Type="http://schemas.openxmlformats.org/officeDocument/2006/relationships/hyperlink" Target="http://www.erp.mju.ac.th/person_detail.aspx?pid=2VFhwWk0wMUVSWGROUkdNelRsUlJlVTlSUFQwPQ==" TargetMode="External" /><Relationship Id="rId15" Type="http://schemas.openxmlformats.org/officeDocument/2006/relationships/hyperlink" Target="http://www.erp.mju.ac.th/person_detail.aspx?pid=1TVRVd09Ua3dNREF6TVRBd01RPT0=" TargetMode="External" /><Relationship Id="rId23" Type="http://schemas.openxmlformats.org/officeDocument/2006/relationships/hyperlink" Target="http://www.erp.mju.ac.th/person_detail.aspx?pid=4Vmtab2QxZHRVWGROVlZaV1YwZFNUMVZyV2taTlZsSnpWV3hLYkdGNlJrTlZSbEYzVUZFOVBRPT0=" TargetMode="External" /><Relationship Id="rId28" Type="http://schemas.openxmlformats.org/officeDocument/2006/relationships/hyperlink" Target="http://www.erp.mju.ac.th/person_detail.aspx?pid=2VFhwUmVrOVVhM2ROUkVWM1QxUm5ORTFSUFQwPQ==" TargetMode="External" /><Relationship Id="rId36" Type="http://schemas.openxmlformats.org/officeDocument/2006/relationships/hyperlink" Target="http://www.erp.mju.ac.th/person_detail.aspx?pid=3VkZod1NrMUZNVVZoTTJST1VrVldObFJ1Y0VwTlZURlNVRlF3UFE9PQ==" TargetMode="External" /><Relationship Id="rId49" Type="http://schemas.openxmlformats.org/officeDocument/2006/relationships/hyperlink" Target="http://www.erp.mju.ac.th/person_detail.aspx?pid=2VFhwRmQwMUVhM2ROUkVWNVRrUnJlRTVSUFQwPQ==" TargetMode="External" /><Relationship Id="rId57" Type="http://schemas.openxmlformats.org/officeDocument/2006/relationships/hyperlink" Target="http://www.erp.mju.ac.th/person_detail.aspx?pid=4Vmtab2QxTnRWbkpOVlZaVFYwZFNUMVZyVmxabFZsSlpZMFpLVDFKVVZuVlZSbEYzVUZFOVBRPT0=" TargetMode="External" /><Relationship Id="rId61" Type="http://schemas.openxmlformats.org/officeDocument/2006/relationships/hyperlink" Target="http://www.erp.mju.ac.th/person_detail.aspx?pid=3VkZod1JtUXdNVVZXV0dST1lXdFZlbFJ0Y0Zaa01EbENVRlF3UFE9PQ==" TargetMode="External" /><Relationship Id="rId10" Type="http://schemas.openxmlformats.org/officeDocument/2006/relationships/hyperlink" Target="http://www.erp.mju.ac.th/person_detail.aspx?pid=3VkZod1ZtUXdPVlZoTTJST1VrZHpNVlJzVWxwTlJURXpVRlF3UFE9PQ==" TargetMode="External" /><Relationship Id="rId19" Type="http://schemas.openxmlformats.org/officeDocument/2006/relationships/hyperlink" Target="http://www.erp.mju.ac.th/person_detail.aspx?pid=3VkZaU1ZtUXdPVlZoTTJST1VrVnJlbFJ0Y0c1bFZUbFNVRlF3UFE9PQ==" TargetMode="External" /><Relationship Id="rId31" Type="http://schemas.openxmlformats.org/officeDocument/2006/relationships/hyperlink" Target="http://www.erp.mju.ac.th/person_detail.aspx?pid=4VmtaYVUyRnRVWGRQVmxab1RUSlNUMVZyVm5OT2JGRjRWV3R3VGsxRVJsTlZSbEYzVUZFOVBRPT0=" TargetMode="External" /><Relationship Id="rId44" Type="http://schemas.openxmlformats.org/officeDocument/2006/relationships/hyperlink" Target="http://www.erp.mju.ac.th/person_detail.aspx?pid=1TXpVd09Ua3dNVEkzTmpjNE1RPT0=" TargetMode="External" /><Relationship Id="rId52" Type="http://schemas.openxmlformats.org/officeDocument/2006/relationships/hyperlink" Target="http://www.erp.mju.ac.th/person_detail.aspx?pid=2VFhwVmQwMVVVWGROUkVGNlRucFJlazEzUFQwPQ==" TargetMode="External" /><Relationship Id="rId60" Type="http://schemas.openxmlformats.org/officeDocument/2006/relationships/hyperlink" Target="http://www.erp.mju.ac.th/person_detail.aspx?pid=2VFhwUmQwMVVZM2ROUkVsNVRVUkplVTVuUFQwPQ==" TargetMode="External" /><Relationship Id="rId4" Type="http://schemas.openxmlformats.org/officeDocument/2006/relationships/hyperlink" Target="http://www.erp.mju.ac.th/person_detail.aspx?pid=3VkZod1RrMXJNVVZTV0dST1VrVlZNRlJXVWtKbFJUVXpVRlF3UFE9PQ==" TargetMode="External" /><Relationship Id="rId9" Type="http://schemas.openxmlformats.org/officeDocument/2006/relationships/hyperlink" Target="http://www.erp.mju.ac.th/person_detail.aspx?pid=3VkZod1ZtUXdNVlZWV0dST1VrVnNORlJ0Y0VwbGF6RlNVRlF3UFE9PQ==" TargetMode="External" /><Relationship Id="rId14" Type="http://schemas.openxmlformats.org/officeDocument/2006/relationships/hyperlink" Target="http://www.erp.mju.ac.th/person_detail.aspx?pid=4Vmtab2QxZHJNSGRQVmxab1RUSlNUMVZyVmxkT1ZsSjBZMGhLYkdGNmJFTlZSbEYzVUZFOVBRPT0=" TargetMode="External" /><Relationship Id="rId22" Type="http://schemas.openxmlformats.org/officeDocument/2006/relationships/hyperlink" Target="http://www.erp.mju.ac.th/person_detail.aspx?pid=4VmtaYVUxWnRVWGRQVmxab1RUSlNUMVZyVmxkTk1WSjBZMGMxVDFKVVZsTlZSbEYzVUZFOVBRPT0=" TargetMode="External" /><Relationship Id="rId27" Type="http://schemas.openxmlformats.org/officeDocument/2006/relationships/hyperlink" Target="http://www.erp.mju.ac.th/person_detail.aspx?pid=3VkZaU1VrMVZNVVZaTTJST1VrVkZNRlJXVWs1Tk1EVXpVRlF3UFE9PQ==" TargetMode="External" /><Relationship Id="rId30" Type="http://schemas.openxmlformats.org/officeDocument/2006/relationships/hyperlink" Target="http://www.erp.mju.ac.th/person_detail.aspx?pid=2VFZSVmVVOVVhM2ROUkVrMFRtcE5NMDlSUFQwPQ==" TargetMode="External" /><Relationship Id="rId35" Type="http://schemas.openxmlformats.org/officeDocument/2006/relationships/hyperlink" Target="http://www.erp.mju.ac.th/person_detail.aspx?pid=4Vmtab2QxUnRVWGROVlZaVFYwZFNUMVZyVmtaTlZsSllZMFUxVGsxRVZsTlZSbEYzVUZFOVBRPT0=" TargetMode="External" /><Relationship Id="rId43" Type="http://schemas.openxmlformats.org/officeDocument/2006/relationships/hyperlink" Target="http://www.erp.mju.ac.th/person_detail.aspx?pid=2VFhwWk0wMUVVWGROUkUxM1RYcFpORTlSUFQwPQ==" TargetMode="External" /><Relationship Id="rId48" Type="http://schemas.openxmlformats.org/officeDocument/2006/relationships/hyperlink" Target="http://www.erp.mju.ac.th/person_detail.aspx?pid=3VkZod1ZtUXdPVlZoTTJST1VrWlZNRlJ0Y0VKT1ZURXpVRlF3UFE9PQ==" TargetMode="External" /><Relationship Id="rId56" Type="http://schemas.openxmlformats.org/officeDocument/2006/relationships/hyperlink" Target="http://www.erp.mju.ac.th/person_detail.aspx?pid=4Vmtab2QxWnJOVVpQVmxab1RUSlNUMVZyVmtaa01WSnlWV3R3YkdGNlJsTlZSbEYzVUZFOVBRPT0=" TargetMode="External" /><Relationship Id="rId8" Type="http://schemas.openxmlformats.org/officeDocument/2006/relationships/hyperlink" Target="http://www.erp.mju.ac.th/person_detail.aspx?pid=1TXpVd01UTXdNREkzTnpBek13PT0=" TargetMode="External" /><Relationship Id="rId51" Type="http://schemas.openxmlformats.org/officeDocument/2006/relationships/hyperlink" Target="http://www.erp.mju.ac.th/person_detail.aspx?pid=4Vmtab2QxVnJNSGROVmxaWFYwZFNUMVZyVm5OT1ZsSnlWVzAxYkZKVVJYcFZSbEYzVUZFOVBRPT0=" TargetMode="External" /><Relationship Id="rId3" Type="http://schemas.openxmlformats.org/officeDocument/2006/relationships/hyperlink" Target="http://www.erp.mju.ac.th/person_detail.aspx?pid=1TVRZME1ERXdNREUzT1RBeE13PT0=" TargetMode="External" /><Relationship Id="rId12" Type="http://schemas.openxmlformats.org/officeDocument/2006/relationships/hyperlink" Target="http://www.erp.mju.ac.th/person_detail.aspx?pid=1TXpVd01EVXdNREEwT0RneE9RPT0=" TargetMode="External" /><Relationship Id="rId17" Type="http://schemas.openxmlformats.org/officeDocument/2006/relationships/hyperlink" Target="http://www.erp.mju.ac.th/person_detail.aspx?pid=1TXpVek1ETXdNRE13TVRZek5BPT0=" TargetMode="External" /><Relationship Id="rId25" Type="http://schemas.openxmlformats.org/officeDocument/2006/relationships/hyperlink" Target="http://www.erp.mju.ac.th/person_detail.aspx?pid=3VkZod1ZrMXJPVlZoTTJST1VrVkZlVlJYY0U1T1ZUVnVVRlF3UFE9PQ==" TargetMode="External" /><Relationship Id="rId33" Type="http://schemas.openxmlformats.org/officeDocument/2006/relationships/hyperlink" Target="http://www.erp.mju.ac.th/person_detail.aspx?pid=4Vmtab2QxVnRWa1pOVlZaYVRUSlNUMVZyVmtkT1JsRjNWV3hhVGsxRVZrTlZSbEYzVUZFOVBRPT0=" TargetMode="External" /><Relationship Id="rId38" Type="http://schemas.openxmlformats.org/officeDocument/2006/relationships/hyperlink" Target="http://www.erp.mju.ac.th/person_detail.aspx?pid=3VkZod1ZtUXdPVlZoTTJST1VrVlZkMVF4VWtaa01EVnVVRlF3UFE9PQ==" TargetMode="External" /><Relationship Id="rId46" Type="http://schemas.openxmlformats.org/officeDocument/2006/relationships/hyperlink" Target="http://www.erp.mju.ac.th/person_detail.aspx?pid=4Vmtab2QxUnRVWGRQVmxab1RUSlNUMVZyWkU1TlJsSlpZMGR3VDFaVVZuVlZSbEYzVUZFOVBRPT0=" TargetMode="External" /><Relationship Id="rId59" Type="http://schemas.openxmlformats.org/officeDocument/2006/relationships/hyperlink" Target="http://www.erp.mju.ac.th/person_detail.aspx?pid=1TXpJd01EY3dNREk0Tnpnek5nPT0=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2C01E-5070-4F91-9AE3-15CA5AE521EE}">
  <dimension ref="A1:K868"/>
  <sheetViews>
    <sheetView workbookViewId="0">
      <selection activeCell="K24" sqref="K24:K37"/>
    </sheetView>
  </sheetViews>
  <sheetFormatPr defaultColWidth="9.1171875" defaultRowHeight="24" x14ac:dyDescent="0.15"/>
  <cols>
    <col min="1" max="1" width="7.7421875" style="3" customWidth="1"/>
    <col min="2" max="2" width="12.73828125" style="3" customWidth="1"/>
    <col min="3" max="3" width="40.08984375" style="2" customWidth="1"/>
    <col min="4" max="4" width="12.73828125" style="3" customWidth="1"/>
    <col min="5" max="5" width="30.34765625" style="1" bestFit="1" customWidth="1"/>
    <col min="6" max="8" width="5.7421875" style="3" customWidth="1"/>
    <col min="9" max="10" width="7.7421875" style="3" customWidth="1"/>
    <col min="11" max="11" width="11.73828125" style="1" customWidth="1"/>
    <col min="12" max="16384" width="9.1171875" style="1"/>
  </cols>
  <sheetData>
    <row r="1" spans="1:11" x14ac:dyDescent="0.15">
      <c r="I1" s="617" t="s">
        <v>1790</v>
      </c>
      <c r="J1" s="617"/>
      <c r="K1" s="617"/>
    </row>
    <row r="2" spans="1:11" ht="30" x14ac:dyDescent="0.15">
      <c r="A2" s="616" t="s">
        <v>1778</v>
      </c>
      <c r="B2" s="616"/>
      <c r="C2" s="616"/>
      <c r="D2" s="616"/>
      <c r="E2" s="616"/>
      <c r="F2" s="616"/>
      <c r="G2" s="616"/>
      <c r="H2" s="616"/>
      <c r="I2" s="616"/>
      <c r="J2" s="616"/>
      <c r="K2" s="616"/>
    </row>
    <row r="3" spans="1:11" ht="30" x14ac:dyDescent="0.15">
      <c r="A3" s="616" t="s">
        <v>1777</v>
      </c>
      <c r="B3" s="616"/>
      <c r="C3" s="616"/>
      <c r="D3" s="616"/>
      <c r="E3" s="616"/>
      <c r="F3" s="616"/>
      <c r="G3" s="616"/>
      <c r="H3" s="616"/>
      <c r="I3" s="616"/>
      <c r="J3" s="616"/>
      <c r="K3" s="616"/>
    </row>
    <row r="4" spans="1:11" ht="30" x14ac:dyDescent="0.1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x14ac:dyDescent="0.5">
      <c r="A5" s="610" t="s">
        <v>390</v>
      </c>
      <c r="B5" s="611" t="s">
        <v>0</v>
      </c>
      <c r="C5" s="611" t="s">
        <v>391</v>
      </c>
      <c r="D5" s="4" t="s">
        <v>392</v>
      </c>
      <c r="E5" s="609" t="s">
        <v>492</v>
      </c>
      <c r="F5" s="610" t="s">
        <v>1780</v>
      </c>
      <c r="G5" s="610"/>
      <c r="H5" s="610"/>
      <c r="I5" s="610"/>
      <c r="J5" s="610"/>
      <c r="K5" s="609" t="s">
        <v>394</v>
      </c>
    </row>
    <row r="6" spans="1:11" x14ac:dyDescent="0.5">
      <c r="A6" s="610"/>
      <c r="B6" s="611"/>
      <c r="C6" s="611"/>
      <c r="D6" s="4" t="s">
        <v>493</v>
      </c>
      <c r="E6" s="609"/>
      <c r="F6" s="4" t="s">
        <v>1</v>
      </c>
      <c r="G6" s="4" t="s">
        <v>2</v>
      </c>
      <c r="H6" s="4" t="s">
        <v>3</v>
      </c>
      <c r="I6" s="4" t="s">
        <v>4</v>
      </c>
      <c r="J6" s="4" t="s">
        <v>393</v>
      </c>
      <c r="K6" s="609"/>
    </row>
    <row r="7" spans="1:11" x14ac:dyDescent="0.15">
      <c r="A7" s="615" t="s">
        <v>1779</v>
      </c>
      <c r="B7" s="615"/>
      <c r="C7" s="615"/>
      <c r="D7" s="615"/>
      <c r="E7" s="615"/>
      <c r="F7" s="615"/>
      <c r="G7" s="615"/>
      <c r="H7" s="615"/>
      <c r="I7" s="615"/>
      <c r="J7" s="615"/>
      <c r="K7" s="615"/>
    </row>
    <row r="8" spans="1:11" x14ac:dyDescent="0.5">
      <c r="A8" s="605"/>
      <c r="B8" s="606" t="s">
        <v>5</v>
      </c>
      <c r="C8" s="10" t="s">
        <v>6</v>
      </c>
      <c r="D8" s="16" t="s">
        <v>19</v>
      </c>
      <c r="E8" s="608" t="s">
        <v>636</v>
      </c>
      <c r="F8" s="604" t="s">
        <v>20</v>
      </c>
      <c r="G8" s="604" t="s">
        <v>501</v>
      </c>
      <c r="H8" s="604" t="s">
        <v>502</v>
      </c>
      <c r="I8" s="604" t="s">
        <v>23</v>
      </c>
      <c r="J8" s="604" t="s">
        <v>22</v>
      </c>
      <c r="K8" s="605"/>
    </row>
    <row r="9" spans="1:11" x14ac:dyDescent="0.5">
      <c r="A9" s="605"/>
      <c r="B9" s="606"/>
      <c r="C9" s="13" t="s">
        <v>16</v>
      </c>
      <c r="D9" s="16"/>
      <c r="E9" s="608"/>
      <c r="F9" s="604"/>
      <c r="G9" s="604"/>
      <c r="H9" s="604"/>
      <c r="I9" s="604"/>
      <c r="J9" s="604"/>
      <c r="K9" s="605"/>
    </row>
    <row r="10" spans="1:11" x14ac:dyDescent="0.5">
      <c r="A10" s="605"/>
      <c r="B10" s="606"/>
      <c r="C10" s="13" t="s">
        <v>12</v>
      </c>
      <c r="D10" s="16"/>
      <c r="E10" s="608"/>
      <c r="F10" s="604"/>
      <c r="G10" s="604"/>
      <c r="H10" s="604"/>
      <c r="I10" s="604"/>
      <c r="J10" s="604"/>
      <c r="K10" s="605"/>
    </row>
    <row r="11" spans="1:11" x14ac:dyDescent="0.5">
      <c r="A11" s="605"/>
      <c r="B11" s="606"/>
      <c r="C11" s="13" t="s">
        <v>10</v>
      </c>
      <c r="D11" s="16"/>
      <c r="E11" s="608"/>
      <c r="F11" s="604"/>
      <c r="G11" s="604"/>
      <c r="H11" s="604"/>
      <c r="I11" s="604"/>
      <c r="J11" s="604"/>
      <c r="K11" s="605"/>
    </row>
    <row r="12" spans="1:11" x14ac:dyDescent="0.5">
      <c r="A12" s="605"/>
      <c r="B12" s="606"/>
      <c r="C12" s="13" t="s">
        <v>13</v>
      </c>
      <c r="D12" s="16"/>
      <c r="E12" s="608"/>
      <c r="F12" s="604"/>
      <c r="G12" s="604"/>
      <c r="H12" s="604"/>
      <c r="I12" s="604"/>
      <c r="J12" s="604"/>
      <c r="K12" s="605"/>
    </row>
    <row r="13" spans="1:11" x14ac:dyDescent="0.5">
      <c r="A13" s="605"/>
      <c r="B13" s="606"/>
      <c r="C13" s="13" t="s">
        <v>14</v>
      </c>
      <c r="D13" s="16"/>
      <c r="E13" s="608"/>
      <c r="F13" s="604"/>
      <c r="G13" s="604"/>
      <c r="H13" s="604"/>
      <c r="I13" s="604"/>
      <c r="J13" s="604"/>
      <c r="K13" s="605"/>
    </row>
    <row r="14" spans="1:11" x14ac:dyDescent="0.5">
      <c r="A14" s="605"/>
      <c r="B14" s="606"/>
      <c r="C14" s="13" t="s">
        <v>15</v>
      </c>
      <c r="D14" s="16"/>
      <c r="E14" s="608"/>
      <c r="F14" s="604"/>
      <c r="G14" s="604"/>
      <c r="H14" s="604"/>
      <c r="I14" s="604"/>
      <c r="J14" s="604"/>
      <c r="K14" s="605"/>
    </row>
    <row r="15" spans="1:11" x14ac:dyDescent="0.5">
      <c r="A15" s="605"/>
      <c r="B15" s="606"/>
      <c r="C15" s="13" t="s">
        <v>7</v>
      </c>
      <c r="D15" s="16"/>
      <c r="E15" s="608"/>
      <c r="F15" s="604"/>
      <c r="G15" s="604"/>
      <c r="H15" s="604"/>
      <c r="I15" s="604"/>
      <c r="J15" s="604"/>
      <c r="K15" s="605"/>
    </row>
    <row r="16" spans="1:11" x14ac:dyDescent="0.5">
      <c r="A16" s="605"/>
      <c r="B16" s="606"/>
      <c r="C16" s="13" t="s">
        <v>8</v>
      </c>
      <c r="D16" s="16"/>
      <c r="E16" s="608"/>
      <c r="F16" s="604"/>
      <c r="G16" s="604"/>
      <c r="H16" s="604"/>
      <c r="I16" s="604"/>
      <c r="J16" s="604"/>
      <c r="K16" s="605"/>
    </row>
    <row r="17" spans="1:11" x14ac:dyDescent="0.5">
      <c r="A17" s="605"/>
      <c r="B17" s="606"/>
      <c r="C17" s="13" t="s">
        <v>9</v>
      </c>
      <c r="D17" s="16"/>
      <c r="E17" s="608"/>
      <c r="F17" s="604"/>
      <c r="G17" s="604"/>
      <c r="H17" s="604"/>
      <c r="I17" s="604"/>
      <c r="J17" s="604"/>
      <c r="K17" s="605"/>
    </row>
    <row r="18" spans="1:11" x14ac:dyDescent="0.5">
      <c r="A18" s="605"/>
      <c r="B18" s="606"/>
      <c r="C18" s="13" t="s">
        <v>11</v>
      </c>
      <c r="D18" s="16"/>
      <c r="E18" s="608"/>
      <c r="F18" s="604"/>
      <c r="G18" s="604"/>
      <c r="H18" s="604"/>
      <c r="I18" s="604"/>
      <c r="J18" s="604"/>
      <c r="K18" s="605"/>
    </row>
    <row r="19" spans="1:11" x14ac:dyDescent="0.5">
      <c r="A19" s="605"/>
      <c r="B19" s="606"/>
      <c r="C19" s="13" t="s">
        <v>495</v>
      </c>
      <c r="D19" s="16"/>
      <c r="E19" s="608"/>
      <c r="F19" s="604"/>
      <c r="G19" s="604"/>
      <c r="H19" s="604"/>
      <c r="I19" s="604"/>
      <c r="J19" s="604"/>
      <c r="K19" s="605"/>
    </row>
    <row r="20" spans="1:11" x14ac:dyDescent="0.5">
      <c r="A20" s="605"/>
      <c r="B20" s="606"/>
      <c r="C20" s="13" t="s">
        <v>496</v>
      </c>
      <c r="D20" s="16"/>
      <c r="E20" s="608"/>
      <c r="F20" s="604"/>
      <c r="G20" s="604"/>
      <c r="H20" s="604"/>
      <c r="I20" s="604"/>
      <c r="J20" s="604"/>
      <c r="K20" s="605"/>
    </row>
    <row r="21" spans="1:11" x14ac:dyDescent="0.5">
      <c r="A21" s="605"/>
      <c r="B21" s="606"/>
      <c r="C21" s="13" t="s">
        <v>242</v>
      </c>
      <c r="D21" s="16"/>
      <c r="E21" s="608"/>
      <c r="F21" s="604"/>
      <c r="G21" s="604"/>
      <c r="H21" s="604"/>
      <c r="I21" s="604"/>
      <c r="J21" s="604"/>
      <c r="K21" s="605"/>
    </row>
    <row r="22" spans="1:11" x14ac:dyDescent="0.5">
      <c r="A22" s="605"/>
      <c r="B22" s="606"/>
      <c r="C22" s="13" t="s">
        <v>497</v>
      </c>
      <c r="D22" s="16"/>
      <c r="E22" s="608"/>
      <c r="F22" s="604"/>
      <c r="G22" s="604"/>
      <c r="H22" s="604"/>
      <c r="I22" s="604"/>
      <c r="J22" s="604"/>
      <c r="K22" s="605"/>
    </row>
    <row r="23" spans="1:11" x14ac:dyDescent="0.5">
      <c r="A23" s="605"/>
      <c r="B23" s="606"/>
      <c r="C23" s="13" t="s">
        <v>498</v>
      </c>
      <c r="D23" s="16"/>
      <c r="E23" s="608"/>
      <c r="F23" s="604"/>
      <c r="G23" s="604"/>
      <c r="H23" s="604"/>
      <c r="I23" s="604"/>
      <c r="J23" s="604"/>
      <c r="K23" s="605"/>
    </row>
    <row r="24" spans="1:11" x14ac:dyDescent="0.5">
      <c r="A24" s="605"/>
      <c r="B24" s="606"/>
      <c r="C24" s="13" t="s">
        <v>18</v>
      </c>
      <c r="D24" s="16"/>
      <c r="E24" s="608"/>
      <c r="F24" s="604"/>
      <c r="G24" s="604"/>
      <c r="H24" s="604"/>
      <c r="I24" s="604"/>
      <c r="J24" s="604"/>
      <c r="K24" s="605"/>
    </row>
    <row r="25" spans="1:11" x14ac:dyDescent="0.5">
      <c r="A25" s="605"/>
      <c r="B25" s="606"/>
      <c r="C25" s="13" t="s">
        <v>17</v>
      </c>
      <c r="D25" s="16"/>
      <c r="E25" s="608"/>
      <c r="F25" s="604"/>
      <c r="G25" s="604"/>
      <c r="H25" s="604"/>
      <c r="I25" s="604"/>
      <c r="J25" s="604"/>
      <c r="K25" s="605"/>
    </row>
    <row r="26" spans="1:11" x14ac:dyDescent="0.5">
      <c r="A26" s="605"/>
      <c r="B26" s="606"/>
      <c r="C26" s="13" t="s">
        <v>65</v>
      </c>
      <c r="D26" s="16"/>
      <c r="E26" s="608"/>
      <c r="F26" s="604"/>
      <c r="G26" s="604"/>
      <c r="H26" s="604"/>
      <c r="I26" s="604"/>
      <c r="J26" s="604"/>
      <c r="K26" s="605"/>
    </row>
    <row r="27" spans="1:11" x14ac:dyDescent="0.5">
      <c r="A27" s="605"/>
      <c r="B27" s="606"/>
      <c r="C27" s="13" t="s">
        <v>75</v>
      </c>
      <c r="D27" s="16"/>
      <c r="E27" s="608"/>
      <c r="F27" s="604"/>
      <c r="G27" s="604"/>
      <c r="H27" s="604"/>
      <c r="I27" s="604"/>
      <c r="J27" s="604"/>
      <c r="K27" s="605"/>
    </row>
    <row r="28" spans="1:11" x14ac:dyDescent="0.5">
      <c r="A28" s="605"/>
      <c r="B28" s="606"/>
      <c r="C28" s="13" t="s">
        <v>52</v>
      </c>
      <c r="D28" s="16"/>
      <c r="E28" s="608"/>
      <c r="F28" s="604"/>
      <c r="G28" s="604"/>
      <c r="H28" s="604"/>
      <c r="I28" s="604"/>
      <c r="J28" s="604"/>
      <c r="K28" s="605"/>
    </row>
    <row r="29" spans="1:11" x14ac:dyDescent="0.5">
      <c r="A29" s="605"/>
      <c r="B29" s="606"/>
      <c r="C29" s="13" t="s">
        <v>499</v>
      </c>
      <c r="D29" s="16"/>
      <c r="E29" s="608"/>
      <c r="F29" s="604"/>
      <c r="G29" s="604"/>
      <c r="H29" s="604"/>
      <c r="I29" s="604"/>
      <c r="J29" s="604"/>
      <c r="K29" s="605"/>
    </row>
    <row r="30" spans="1:11" x14ac:dyDescent="0.5">
      <c r="A30" s="605"/>
      <c r="B30" s="606"/>
      <c r="C30" s="13" t="s">
        <v>50</v>
      </c>
      <c r="D30" s="16"/>
      <c r="E30" s="608"/>
      <c r="F30" s="604"/>
      <c r="G30" s="604"/>
      <c r="H30" s="604"/>
      <c r="I30" s="604"/>
      <c r="J30" s="604"/>
      <c r="K30" s="605"/>
    </row>
    <row r="31" spans="1:11" x14ac:dyDescent="0.5">
      <c r="A31" s="605"/>
      <c r="B31" s="606"/>
      <c r="C31" s="13" t="s">
        <v>240</v>
      </c>
      <c r="D31" s="16"/>
      <c r="E31" s="608"/>
      <c r="F31" s="604"/>
      <c r="G31" s="604"/>
      <c r="H31" s="604"/>
      <c r="I31" s="604"/>
      <c r="J31" s="604"/>
      <c r="K31" s="605"/>
    </row>
    <row r="32" spans="1:11" x14ac:dyDescent="0.5">
      <c r="A32" s="605"/>
      <c r="B32" s="606"/>
      <c r="C32" s="13" t="s">
        <v>77</v>
      </c>
      <c r="D32" s="16"/>
      <c r="E32" s="608"/>
      <c r="F32" s="604"/>
      <c r="G32" s="604"/>
      <c r="H32" s="604"/>
      <c r="I32" s="604"/>
      <c r="J32" s="604"/>
      <c r="K32" s="605"/>
    </row>
    <row r="33" spans="1:11" x14ac:dyDescent="0.5">
      <c r="A33" s="605"/>
      <c r="B33" s="606"/>
      <c r="C33" s="13" t="s">
        <v>500</v>
      </c>
      <c r="D33" s="16"/>
      <c r="E33" s="608"/>
      <c r="F33" s="604"/>
      <c r="G33" s="604"/>
      <c r="H33" s="604"/>
      <c r="I33" s="604"/>
      <c r="J33" s="604"/>
      <c r="K33" s="605"/>
    </row>
    <row r="34" spans="1:11" x14ac:dyDescent="0.5">
      <c r="A34" s="605"/>
      <c r="B34" s="606" t="s">
        <v>5</v>
      </c>
      <c r="C34" s="10" t="s">
        <v>6</v>
      </c>
      <c r="D34" s="16" t="s">
        <v>19</v>
      </c>
      <c r="E34" s="608" t="s">
        <v>395</v>
      </c>
      <c r="F34" s="604" t="s">
        <v>23</v>
      </c>
      <c r="G34" s="604" t="s">
        <v>503</v>
      </c>
      <c r="H34" s="604" t="s">
        <v>504</v>
      </c>
      <c r="I34" s="604" t="s">
        <v>21</v>
      </c>
      <c r="J34" s="604" t="s">
        <v>22</v>
      </c>
      <c r="K34" s="605"/>
    </row>
    <row r="35" spans="1:11" x14ac:dyDescent="0.5">
      <c r="A35" s="605"/>
      <c r="B35" s="606"/>
      <c r="C35" s="13" t="s">
        <v>16</v>
      </c>
      <c r="D35" s="16"/>
      <c r="E35" s="608"/>
      <c r="F35" s="604"/>
      <c r="G35" s="604"/>
      <c r="H35" s="604"/>
      <c r="I35" s="604"/>
      <c r="J35" s="604"/>
      <c r="K35" s="605"/>
    </row>
    <row r="36" spans="1:11" x14ac:dyDescent="0.5">
      <c r="A36" s="605"/>
      <c r="B36" s="606"/>
      <c r="C36" s="13" t="s">
        <v>12</v>
      </c>
      <c r="D36" s="16"/>
      <c r="E36" s="608"/>
      <c r="F36" s="604"/>
      <c r="G36" s="604"/>
      <c r="H36" s="604"/>
      <c r="I36" s="604"/>
      <c r="J36" s="604"/>
      <c r="K36" s="605"/>
    </row>
    <row r="37" spans="1:11" x14ac:dyDescent="0.5">
      <c r="A37" s="605"/>
      <c r="B37" s="606"/>
      <c r="C37" s="13" t="s">
        <v>10</v>
      </c>
      <c r="D37" s="16"/>
      <c r="E37" s="608"/>
      <c r="F37" s="604"/>
      <c r="G37" s="604"/>
      <c r="H37" s="604"/>
      <c r="I37" s="604"/>
      <c r="J37" s="604"/>
      <c r="K37" s="605"/>
    </row>
    <row r="38" spans="1:11" x14ac:dyDescent="0.5">
      <c r="A38" s="605"/>
      <c r="B38" s="606"/>
      <c r="C38" s="13" t="s">
        <v>13</v>
      </c>
      <c r="D38" s="16"/>
      <c r="E38" s="608"/>
      <c r="F38" s="604"/>
      <c r="G38" s="604"/>
      <c r="H38" s="604"/>
      <c r="I38" s="604"/>
      <c r="J38" s="604"/>
      <c r="K38" s="605"/>
    </row>
    <row r="39" spans="1:11" x14ac:dyDescent="0.5">
      <c r="A39" s="605"/>
      <c r="B39" s="606"/>
      <c r="C39" s="13" t="s">
        <v>14</v>
      </c>
      <c r="D39" s="16"/>
      <c r="E39" s="608"/>
      <c r="F39" s="604"/>
      <c r="G39" s="604"/>
      <c r="H39" s="604"/>
      <c r="I39" s="604"/>
      <c r="J39" s="604"/>
      <c r="K39" s="605"/>
    </row>
    <row r="40" spans="1:11" x14ac:dyDescent="0.5">
      <c r="A40" s="605"/>
      <c r="B40" s="606"/>
      <c r="C40" s="13" t="s">
        <v>15</v>
      </c>
      <c r="D40" s="16"/>
      <c r="E40" s="608"/>
      <c r="F40" s="604"/>
      <c r="G40" s="604"/>
      <c r="H40" s="604"/>
      <c r="I40" s="604"/>
      <c r="J40" s="604"/>
      <c r="K40" s="605"/>
    </row>
    <row r="41" spans="1:11" x14ac:dyDescent="0.5">
      <c r="A41" s="605"/>
      <c r="B41" s="606"/>
      <c r="C41" s="13" t="s">
        <v>7</v>
      </c>
      <c r="D41" s="16"/>
      <c r="E41" s="608"/>
      <c r="F41" s="604"/>
      <c r="G41" s="604"/>
      <c r="H41" s="604"/>
      <c r="I41" s="604"/>
      <c r="J41" s="604"/>
      <c r="K41" s="605"/>
    </row>
    <row r="42" spans="1:11" x14ac:dyDescent="0.5">
      <c r="A42" s="605"/>
      <c r="B42" s="606"/>
      <c r="C42" s="13" t="s">
        <v>8</v>
      </c>
      <c r="D42" s="16"/>
      <c r="E42" s="608"/>
      <c r="F42" s="604"/>
      <c r="G42" s="604"/>
      <c r="H42" s="604"/>
      <c r="I42" s="604"/>
      <c r="J42" s="604"/>
      <c r="K42" s="605"/>
    </row>
    <row r="43" spans="1:11" x14ac:dyDescent="0.5">
      <c r="A43" s="605"/>
      <c r="B43" s="606"/>
      <c r="C43" s="13" t="s">
        <v>9</v>
      </c>
      <c r="D43" s="16"/>
      <c r="E43" s="608"/>
      <c r="F43" s="604"/>
      <c r="G43" s="604"/>
      <c r="H43" s="604"/>
      <c r="I43" s="604"/>
      <c r="J43" s="604"/>
      <c r="K43" s="605"/>
    </row>
    <row r="44" spans="1:11" x14ac:dyDescent="0.5">
      <c r="A44" s="605"/>
      <c r="B44" s="606"/>
      <c r="C44" s="13" t="s">
        <v>11</v>
      </c>
      <c r="D44" s="16"/>
      <c r="E44" s="608"/>
      <c r="F44" s="604"/>
      <c r="G44" s="604"/>
      <c r="H44" s="604"/>
      <c r="I44" s="604"/>
      <c r="J44" s="604"/>
      <c r="K44" s="605"/>
    </row>
    <row r="45" spans="1:11" x14ac:dyDescent="0.5">
      <c r="A45" s="605"/>
      <c r="B45" s="606"/>
      <c r="C45" s="13" t="s">
        <v>495</v>
      </c>
      <c r="D45" s="16"/>
      <c r="E45" s="608"/>
      <c r="F45" s="604"/>
      <c r="G45" s="604"/>
      <c r="H45" s="604"/>
      <c r="I45" s="604"/>
      <c r="J45" s="604"/>
      <c r="K45" s="605"/>
    </row>
    <row r="46" spans="1:11" x14ac:dyDescent="0.5">
      <c r="A46" s="605"/>
      <c r="B46" s="606"/>
      <c r="C46" s="13" t="s">
        <v>242</v>
      </c>
      <c r="D46" s="16"/>
      <c r="E46" s="608"/>
      <c r="F46" s="604"/>
      <c r="G46" s="604"/>
      <c r="H46" s="604"/>
      <c r="I46" s="604"/>
      <c r="J46" s="604"/>
      <c r="K46" s="605"/>
    </row>
    <row r="47" spans="1:11" x14ac:dyDescent="0.5">
      <c r="A47" s="605"/>
      <c r="B47" s="606"/>
      <c r="C47" s="13" t="s">
        <v>497</v>
      </c>
      <c r="D47" s="16"/>
      <c r="E47" s="608"/>
      <c r="F47" s="604"/>
      <c r="G47" s="604"/>
      <c r="H47" s="604"/>
      <c r="I47" s="604"/>
      <c r="J47" s="604"/>
      <c r="K47" s="605"/>
    </row>
    <row r="48" spans="1:11" x14ac:dyDescent="0.5">
      <c r="A48" s="605"/>
      <c r="B48" s="606"/>
      <c r="C48" s="13" t="s">
        <v>498</v>
      </c>
      <c r="D48" s="16"/>
      <c r="E48" s="608"/>
      <c r="F48" s="604"/>
      <c r="G48" s="604"/>
      <c r="H48" s="604"/>
      <c r="I48" s="604"/>
      <c r="J48" s="604"/>
      <c r="K48" s="605"/>
    </row>
    <row r="49" spans="1:11" x14ac:dyDescent="0.5">
      <c r="A49" s="605"/>
      <c r="B49" s="606"/>
      <c r="C49" s="13" t="s">
        <v>18</v>
      </c>
      <c r="D49" s="16"/>
      <c r="E49" s="608"/>
      <c r="F49" s="604"/>
      <c r="G49" s="604"/>
      <c r="H49" s="604"/>
      <c r="I49" s="604"/>
      <c r="J49" s="604"/>
      <c r="K49" s="605"/>
    </row>
    <row r="50" spans="1:11" x14ac:dyDescent="0.5">
      <c r="A50" s="605"/>
      <c r="B50" s="606"/>
      <c r="C50" s="13" t="s">
        <v>17</v>
      </c>
      <c r="D50" s="16"/>
      <c r="E50" s="608"/>
      <c r="F50" s="604"/>
      <c r="G50" s="604"/>
      <c r="H50" s="604"/>
      <c r="I50" s="604"/>
      <c r="J50" s="604"/>
      <c r="K50" s="605"/>
    </row>
    <row r="51" spans="1:11" x14ac:dyDescent="0.5">
      <c r="A51" s="605"/>
      <c r="B51" s="606" t="s">
        <v>5</v>
      </c>
      <c r="C51" s="10" t="s">
        <v>6</v>
      </c>
      <c r="D51" s="16" t="s">
        <v>19</v>
      </c>
      <c r="E51" s="12" t="s">
        <v>637</v>
      </c>
      <c r="F51" s="604" t="s">
        <v>21</v>
      </c>
      <c r="G51" s="604" t="s">
        <v>505</v>
      </c>
      <c r="H51" s="604" t="s">
        <v>506</v>
      </c>
      <c r="I51" s="604" t="s">
        <v>507</v>
      </c>
      <c r="J51" s="604" t="s">
        <v>22</v>
      </c>
      <c r="K51" s="605"/>
    </row>
    <row r="52" spans="1:11" x14ac:dyDescent="0.5">
      <c r="A52" s="605"/>
      <c r="B52" s="606"/>
      <c r="C52" s="13" t="s">
        <v>16</v>
      </c>
      <c r="D52" s="16"/>
      <c r="E52" s="12" t="s">
        <v>638</v>
      </c>
      <c r="F52" s="604"/>
      <c r="G52" s="604"/>
      <c r="H52" s="604"/>
      <c r="I52" s="604"/>
      <c r="J52" s="604"/>
      <c r="K52" s="605"/>
    </row>
    <row r="53" spans="1:11" x14ac:dyDescent="0.5">
      <c r="A53" s="605"/>
      <c r="B53" s="606"/>
      <c r="C53" s="13" t="s">
        <v>12</v>
      </c>
      <c r="D53" s="16"/>
      <c r="E53" s="12"/>
      <c r="F53" s="604"/>
      <c r="G53" s="604"/>
      <c r="H53" s="604"/>
      <c r="I53" s="604"/>
      <c r="J53" s="604"/>
      <c r="K53" s="605"/>
    </row>
    <row r="54" spans="1:11" x14ac:dyDescent="0.5">
      <c r="A54" s="605"/>
      <c r="B54" s="606"/>
      <c r="C54" s="13" t="s">
        <v>10</v>
      </c>
      <c r="D54" s="16"/>
      <c r="E54" s="12"/>
      <c r="F54" s="604"/>
      <c r="G54" s="604"/>
      <c r="H54" s="604"/>
      <c r="I54" s="604"/>
      <c r="J54" s="604"/>
      <c r="K54" s="605"/>
    </row>
    <row r="55" spans="1:11" x14ac:dyDescent="0.5">
      <c r="A55" s="605"/>
      <c r="B55" s="606"/>
      <c r="C55" s="13" t="s">
        <v>13</v>
      </c>
      <c r="D55" s="16"/>
      <c r="E55" s="12"/>
      <c r="F55" s="604"/>
      <c r="G55" s="604"/>
      <c r="H55" s="604"/>
      <c r="I55" s="604"/>
      <c r="J55" s="604"/>
      <c r="K55" s="605"/>
    </row>
    <row r="56" spans="1:11" x14ac:dyDescent="0.5">
      <c r="A56" s="605"/>
      <c r="B56" s="606"/>
      <c r="C56" s="13" t="s">
        <v>14</v>
      </c>
      <c r="D56" s="16"/>
      <c r="E56" s="12"/>
      <c r="F56" s="604"/>
      <c r="G56" s="604"/>
      <c r="H56" s="604"/>
      <c r="I56" s="604"/>
      <c r="J56" s="604"/>
      <c r="K56" s="605"/>
    </row>
    <row r="57" spans="1:11" x14ac:dyDescent="0.5">
      <c r="A57" s="605"/>
      <c r="B57" s="606"/>
      <c r="C57" s="13" t="s">
        <v>15</v>
      </c>
      <c r="D57" s="16"/>
      <c r="E57" s="12"/>
      <c r="F57" s="604"/>
      <c r="G57" s="604"/>
      <c r="H57" s="604"/>
      <c r="I57" s="604"/>
      <c r="J57" s="604"/>
      <c r="K57" s="605"/>
    </row>
    <row r="58" spans="1:11" x14ac:dyDescent="0.5">
      <c r="A58" s="605"/>
      <c r="B58" s="606"/>
      <c r="C58" s="13" t="s">
        <v>7</v>
      </c>
      <c r="D58" s="16"/>
      <c r="E58" s="12"/>
      <c r="F58" s="604"/>
      <c r="G58" s="604"/>
      <c r="H58" s="604"/>
      <c r="I58" s="604"/>
      <c r="J58" s="604"/>
      <c r="K58" s="605"/>
    </row>
    <row r="59" spans="1:11" x14ac:dyDescent="0.5">
      <c r="A59" s="605"/>
      <c r="B59" s="606"/>
      <c r="C59" s="13" t="s">
        <v>8</v>
      </c>
      <c r="D59" s="16"/>
      <c r="E59" s="12"/>
      <c r="F59" s="604"/>
      <c r="G59" s="604"/>
      <c r="H59" s="604"/>
      <c r="I59" s="604"/>
      <c r="J59" s="604"/>
      <c r="K59" s="605"/>
    </row>
    <row r="60" spans="1:11" x14ac:dyDescent="0.5">
      <c r="A60" s="605"/>
      <c r="B60" s="606"/>
      <c r="C60" s="13" t="s">
        <v>9</v>
      </c>
      <c r="D60" s="16"/>
      <c r="E60" s="12"/>
      <c r="F60" s="604"/>
      <c r="G60" s="604"/>
      <c r="H60" s="604"/>
      <c r="I60" s="604"/>
      <c r="J60" s="604"/>
      <c r="K60" s="605"/>
    </row>
    <row r="61" spans="1:11" x14ac:dyDescent="0.5">
      <c r="A61" s="605"/>
      <c r="B61" s="606"/>
      <c r="C61" s="13" t="s">
        <v>11</v>
      </c>
      <c r="D61" s="16"/>
      <c r="E61" s="12"/>
      <c r="F61" s="604"/>
      <c r="G61" s="604"/>
      <c r="H61" s="604"/>
      <c r="I61" s="604"/>
      <c r="J61" s="604"/>
      <c r="K61" s="605"/>
    </row>
    <row r="62" spans="1:11" x14ac:dyDescent="0.5">
      <c r="A62" s="605"/>
      <c r="B62" s="606"/>
      <c r="C62" s="13" t="s">
        <v>495</v>
      </c>
      <c r="D62" s="16"/>
      <c r="E62" s="12"/>
      <c r="F62" s="604"/>
      <c r="G62" s="604"/>
      <c r="H62" s="604"/>
      <c r="I62" s="604"/>
      <c r="J62" s="604"/>
      <c r="K62" s="605"/>
    </row>
    <row r="63" spans="1:11" x14ac:dyDescent="0.5">
      <c r="A63" s="605"/>
      <c r="B63" s="606"/>
      <c r="C63" s="13" t="s">
        <v>496</v>
      </c>
      <c r="D63" s="16"/>
      <c r="E63" s="12"/>
      <c r="F63" s="604"/>
      <c r="G63" s="604"/>
      <c r="H63" s="604"/>
      <c r="I63" s="604"/>
      <c r="J63" s="604"/>
      <c r="K63" s="605"/>
    </row>
    <row r="64" spans="1:11" x14ac:dyDescent="0.5">
      <c r="A64" s="605"/>
      <c r="B64" s="606"/>
      <c r="C64" s="13" t="s">
        <v>242</v>
      </c>
      <c r="D64" s="16"/>
      <c r="E64" s="12"/>
      <c r="F64" s="604"/>
      <c r="G64" s="604"/>
      <c r="H64" s="604"/>
      <c r="I64" s="604"/>
      <c r="J64" s="604"/>
      <c r="K64" s="605"/>
    </row>
    <row r="65" spans="1:11" x14ac:dyDescent="0.5">
      <c r="A65" s="605"/>
      <c r="B65" s="606"/>
      <c r="C65" s="13" t="s">
        <v>497</v>
      </c>
      <c r="D65" s="16"/>
      <c r="E65" s="12"/>
      <c r="F65" s="604"/>
      <c r="G65" s="604"/>
      <c r="H65" s="604"/>
      <c r="I65" s="604"/>
      <c r="J65" s="604"/>
      <c r="K65" s="605"/>
    </row>
    <row r="66" spans="1:11" x14ac:dyDescent="0.5">
      <c r="A66" s="605"/>
      <c r="B66" s="606"/>
      <c r="C66" s="13" t="s">
        <v>498</v>
      </c>
      <c r="D66" s="16"/>
      <c r="E66" s="12"/>
      <c r="F66" s="604"/>
      <c r="G66" s="604"/>
      <c r="H66" s="604"/>
      <c r="I66" s="604"/>
      <c r="J66" s="604"/>
      <c r="K66" s="605"/>
    </row>
    <row r="67" spans="1:11" x14ac:dyDescent="0.5">
      <c r="A67" s="605"/>
      <c r="B67" s="606"/>
      <c r="C67" s="13" t="s">
        <v>18</v>
      </c>
      <c r="D67" s="16"/>
      <c r="E67" s="12"/>
      <c r="F67" s="604"/>
      <c r="G67" s="604"/>
      <c r="H67" s="604"/>
      <c r="I67" s="604"/>
      <c r="J67" s="604"/>
      <c r="K67" s="605"/>
    </row>
    <row r="68" spans="1:11" x14ac:dyDescent="0.5">
      <c r="A68" s="605"/>
      <c r="B68" s="606"/>
      <c r="C68" s="13" t="s">
        <v>17</v>
      </c>
      <c r="D68" s="16"/>
      <c r="E68" s="12"/>
      <c r="F68" s="604"/>
      <c r="G68" s="604"/>
      <c r="H68" s="604"/>
      <c r="I68" s="604"/>
      <c r="J68" s="604"/>
      <c r="K68" s="605"/>
    </row>
    <row r="69" spans="1:11" x14ac:dyDescent="0.5">
      <c r="A69" s="605"/>
      <c r="B69" s="606"/>
      <c r="C69" s="13" t="s">
        <v>336</v>
      </c>
      <c r="D69" s="16"/>
      <c r="E69" s="12"/>
      <c r="F69" s="604"/>
      <c r="G69" s="604"/>
      <c r="H69" s="604"/>
      <c r="I69" s="604"/>
      <c r="J69" s="604"/>
      <c r="K69" s="605"/>
    </row>
    <row r="70" spans="1:11" x14ac:dyDescent="0.5">
      <c r="A70" s="605"/>
      <c r="B70" s="606" t="s">
        <v>5</v>
      </c>
      <c r="C70" s="10" t="s">
        <v>6</v>
      </c>
      <c r="D70" s="16" t="s">
        <v>19</v>
      </c>
      <c r="E70" s="608" t="s">
        <v>395</v>
      </c>
      <c r="F70" s="604" t="s">
        <v>25</v>
      </c>
      <c r="G70" s="604" t="s">
        <v>508</v>
      </c>
      <c r="H70" s="604" t="s">
        <v>509</v>
      </c>
      <c r="I70" s="604" t="s">
        <v>25</v>
      </c>
      <c r="J70" s="604" t="s">
        <v>22</v>
      </c>
      <c r="K70" s="605"/>
    </row>
    <row r="71" spans="1:11" x14ac:dyDescent="0.5">
      <c r="A71" s="605"/>
      <c r="B71" s="606"/>
      <c r="C71" s="13" t="s">
        <v>16</v>
      </c>
      <c r="D71" s="16"/>
      <c r="E71" s="608"/>
      <c r="F71" s="604"/>
      <c r="G71" s="604"/>
      <c r="H71" s="604"/>
      <c r="I71" s="604"/>
      <c r="J71" s="604"/>
      <c r="K71" s="605"/>
    </row>
    <row r="72" spans="1:11" x14ac:dyDescent="0.5">
      <c r="A72" s="605"/>
      <c r="B72" s="606"/>
      <c r="C72" s="13" t="s">
        <v>12</v>
      </c>
      <c r="D72" s="16"/>
      <c r="E72" s="608"/>
      <c r="F72" s="604"/>
      <c r="G72" s="604"/>
      <c r="H72" s="604"/>
      <c r="I72" s="604"/>
      <c r="J72" s="604"/>
      <c r="K72" s="605"/>
    </row>
    <row r="73" spans="1:11" x14ac:dyDescent="0.5">
      <c r="A73" s="605"/>
      <c r="B73" s="606"/>
      <c r="C73" s="13" t="s">
        <v>10</v>
      </c>
      <c r="D73" s="16"/>
      <c r="E73" s="608"/>
      <c r="F73" s="604"/>
      <c r="G73" s="604"/>
      <c r="H73" s="604"/>
      <c r="I73" s="604"/>
      <c r="J73" s="604"/>
      <c r="K73" s="605"/>
    </row>
    <row r="74" spans="1:11" x14ac:dyDescent="0.5">
      <c r="A74" s="605"/>
      <c r="B74" s="606"/>
      <c r="C74" s="13" t="s">
        <v>13</v>
      </c>
      <c r="D74" s="16"/>
      <c r="E74" s="608"/>
      <c r="F74" s="604"/>
      <c r="G74" s="604"/>
      <c r="H74" s="604"/>
      <c r="I74" s="604"/>
      <c r="J74" s="604"/>
      <c r="K74" s="605"/>
    </row>
    <row r="75" spans="1:11" x14ac:dyDescent="0.5">
      <c r="A75" s="605"/>
      <c r="B75" s="606"/>
      <c r="C75" s="13" t="s">
        <v>14</v>
      </c>
      <c r="D75" s="16"/>
      <c r="E75" s="608"/>
      <c r="F75" s="604"/>
      <c r="G75" s="604"/>
      <c r="H75" s="604"/>
      <c r="I75" s="604"/>
      <c r="J75" s="604"/>
      <c r="K75" s="605"/>
    </row>
    <row r="76" spans="1:11" x14ac:dyDescent="0.5">
      <c r="A76" s="605"/>
      <c r="B76" s="606"/>
      <c r="C76" s="13" t="s">
        <v>15</v>
      </c>
      <c r="D76" s="16"/>
      <c r="E76" s="608"/>
      <c r="F76" s="604"/>
      <c r="G76" s="604"/>
      <c r="H76" s="604"/>
      <c r="I76" s="604"/>
      <c r="J76" s="604"/>
      <c r="K76" s="605"/>
    </row>
    <row r="77" spans="1:11" x14ac:dyDescent="0.5">
      <c r="A77" s="605"/>
      <c r="B77" s="606"/>
      <c r="C77" s="13" t="s">
        <v>7</v>
      </c>
      <c r="D77" s="16"/>
      <c r="E77" s="608"/>
      <c r="F77" s="604"/>
      <c r="G77" s="604"/>
      <c r="H77" s="604"/>
      <c r="I77" s="604"/>
      <c r="J77" s="604"/>
      <c r="K77" s="605"/>
    </row>
    <row r="78" spans="1:11" x14ac:dyDescent="0.5">
      <c r="A78" s="605"/>
      <c r="B78" s="606"/>
      <c r="C78" s="13" t="s">
        <v>8</v>
      </c>
      <c r="D78" s="16"/>
      <c r="E78" s="608"/>
      <c r="F78" s="604"/>
      <c r="G78" s="604"/>
      <c r="H78" s="604"/>
      <c r="I78" s="604"/>
      <c r="J78" s="604"/>
      <c r="K78" s="605"/>
    </row>
    <row r="79" spans="1:11" x14ac:dyDescent="0.5">
      <c r="A79" s="605"/>
      <c r="B79" s="606"/>
      <c r="C79" s="13" t="s">
        <v>9</v>
      </c>
      <c r="D79" s="16"/>
      <c r="E79" s="608"/>
      <c r="F79" s="604"/>
      <c r="G79" s="604"/>
      <c r="H79" s="604"/>
      <c r="I79" s="604"/>
      <c r="J79" s="604"/>
      <c r="K79" s="605"/>
    </row>
    <row r="80" spans="1:11" x14ac:dyDescent="0.5">
      <c r="A80" s="605"/>
      <c r="B80" s="606"/>
      <c r="C80" s="13" t="s">
        <v>11</v>
      </c>
      <c r="D80" s="16"/>
      <c r="E80" s="608"/>
      <c r="F80" s="604"/>
      <c r="G80" s="604"/>
      <c r="H80" s="604"/>
      <c r="I80" s="604"/>
      <c r="J80" s="604"/>
      <c r="K80" s="605"/>
    </row>
    <row r="81" spans="1:11" x14ac:dyDescent="0.5">
      <c r="A81" s="605"/>
      <c r="B81" s="606"/>
      <c r="C81" s="13" t="s">
        <v>495</v>
      </c>
      <c r="D81" s="16"/>
      <c r="E81" s="608"/>
      <c r="F81" s="604"/>
      <c r="G81" s="604"/>
      <c r="H81" s="604"/>
      <c r="I81" s="604"/>
      <c r="J81" s="604"/>
      <c r="K81" s="605"/>
    </row>
    <row r="82" spans="1:11" x14ac:dyDescent="0.5">
      <c r="A82" s="605"/>
      <c r="B82" s="606"/>
      <c r="C82" s="13" t="s">
        <v>496</v>
      </c>
      <c r="D82" s="16"/>
      <c r="E82" s="608"/>
      <c r="F82" s="604"/>
      <c r="G82" s="604"/>
      <c r="H82" s="604"/>
      <c r="I82" s="604"/>
      <c r="J82" s="604"/>
      <c r="K82" s="605"/>
    </row>
    <row r="83" spans="1:11" x14ac:dyDescent="0.5">
      <c r="A83" s="605"/>
      <c r="B83" s="606"/>
      <c r="C83" s="13" t="s">
        <v>242</v>
      </c>
      <c r="D83" s="16"/>
      <c r="E83" s="608"/>
      <c r="F83" s="604"/>
      <c r="G83" s="604"/>
      <c r="H83" s="604"/>
      <c r="I83" s="604"/>
      <c r="J83" s="604"/>
      <c r="K83" s="605"/>
    </row>
    <row r="84" spans="1:11" x14ac:dyDescent="0.5">
      <c r="A84" s="605"/>
      <c r="B84" s="606"/>
      <c r="C84" s="13" t="s">
        <v>497</v>
      </c>
      <c r="D84" s="16"/>
      <c r="E84" s="608"/>
      <c r="F84" s="604"/>
      <c r="G84" s="604"/>
      <c r="H84" s="604"/>
      <c r="I84" s="604"/>
      <c r="J84" s="604"/>
      <c r="K84" s="605"/>
    </row>
    <row r="85" spans="1:11" x14ac:dyDescent="0.5">
      <c r="A85" s="605"/>
      <c r="B85" s="606"/>
      <c r="C85" s="13" t="s">
        <v>498</v>
      </c>
      <c r="D85" s="16"/>
      <c r="E85" s="608"/>
      <c r="F85" s="604"/>
      <c r="G85" s="604"/>
      <c r="H85" s="604"/>
      <c r="I85" s="604"/>
      <c r="J85" s="604"/>
      <c r="K85" s="605"/>
    </row>
    <row r="86" spans="1:11" x14ac:dyDescent="0.5">
      <c r="A86" s="605"/>
      <c r="B86" s="606"/>
      <c r="C86" s="13" t="s">
        <v>18</v>
      </c>
      <c r="D86" s="16"/>
      <c r="E86" s="608"/>
      <c r="F86" s="604"/>
      <c r="G86" s="604"/>
      <c r="H86" s="604"/>
      <c r="I86" s="604"/>
      <c r="J86" s="604"/>
      <c r="K86" s="605"/>
    </row>
    <row r="87" spans="1:11" x14ac:dyDescent="0.5">
      <c r="A87" s="605"/>
      <c r="B87" s="606"/>
      <c r="C87" s="13" t="s">
        <v>17</v>
      </c>
      <c r="D87" s="16"/>
      <c r="E87" s="608"/>
      <c r="F87" s="604"/>
      <c r="G87" s="604"/>
      <c r="H87" s="604"/>
      <c r="I87" s="604"/>
      <c r="J87" s="604"/>
      <c r="K87" s="605"/>
    </row>
    <row r="88" spans="1:11" x14ac:dyDescent="0.5">
      <c r="A88" s="605"/>
      <c r="B88" s="606" t="s">
        <v>5</v>
      </c>
      <c r="C88" s="10" t="s">
        <v>6</v>
      </c>
      <c r="D88" s="16" t="s">
        <v>19</v>
      </c>
      <c r="E88" s="608" t="s">
        <v>636</v>
      </c>
      <c r="F88" s="604" t="s">
        <v>26</v>
      </c>
      <c r="G88" s="604" t="s">
        <v>510</v>
      </c>
      <c r="H88" s="604" t="s">
        <v>511</v>
      </c>
      <c r="I88" s="604" t="s">
        <v>80</v>
      </c>
      <c r="J88" s="604" t="s">
        <v>22</v>
      </c>
      <c r="K88" s="605"/>
    </row>
    <row r="89" spans="1:11" x14ac:dyDescent="0.5">
      <c r="A89" s="605"/>
      <c r="B89" s="606"/>
      <c r="C89" s="13" t="s">
        <v>16</v>
      </c>
      <c r="D89" s="16"/>
      <c r="E89" s="608"/>
      <c r="F89" s="604"/>
      <c r="G89" s="604"/>
      <c r="H89" s="604"/>
      <c r="I89" s="604"/>
      <c r="J89" s="604"/>
      <c r="K89" s="605"/>
    </row>
    <row r="90" spans="1:11" x14ac:dyDescent="0.5">
      <c r="A90" s="605"/>
      <c r="B90" s="606"/>
      <c r="C90" s="13" t="s">
        <v>12</v>
      </c>
      <c r="D90" s="16"/>
      <c r="E90" s="608"/>
      <c r="F90" s="604"/>
      <c r="G90" s="604"/>
      <c r="H90" s="604"/>
      <c r="I90" s="604"/>
      <c r="J90" s="604"/>
      <c r="K90" s="605"/>
    </row>
    <row r="91" spans="1:11" x14ac:dyDescent="0.5">
      <c r="A91" s="605"/>
      <c r="B91" s="606"/>
      <c r="C91" s="13" t="s">
        <v>10</v>
      </c>
      <c r="D91" s="16"/>
      <c r="E91" s="608"/>
      <c r="F91" s="604"/>
      <c r="G91" s="604"/>
      <c r="H91" s="604"/>
      <c r="I91" s="604"/>
      <c r="J91" s="604"/>
      <c r="K91" s="605"/>
    </row>
    <row r="92" spans="1:11" x14ac:dyDescent="0.5">
      <c r="A92" s="605"/>
      <c r="B92" s="606"/>
      <c r="C92" s="13" t="s">
        <v>13</v>
      </c>
      <c r="D92" s="16"/>
      <c r="E92" s="608"/>
      <c r="F92" s="604"/>
      <c r="G92" s="604"/>
      <c r="H92" s="604"/>
      <c r="I92" s="604"/>
      <c r="J92" s="604"/>
      <c r="K92" s="605"/>
    </row>
    <row r="93" spans="1:11" x14ac:dyDescent="0.5">
      <c r="A93" s="605"/>
      <c r="B93" s="606"/>
      <c r="C93" s="13" t="s">
        <v>14</v>
      </c>
      <c r="D93" s="16"/>
      <c r="E93" s="608"/>
      <c r="F93" s="604"/>
      <c r="G93" s="604"/>
      <c r="H93" s="604"/>
      <c r="I93" s="604"/>
      <c r="J93" s="604"/>
      <c r="K93" s="605"/>
    </row>
    <row r="94" spans="1:11" x14ac:dyDescent="0.5">
      <c r="A94" s="605"/>
      <c r="B94" s="606"/>
      <c r="C94" s="13" t="s">
        <v>15</v>
      </c>
      <c r="D94" s="16"/>
      <c r="E94" s="608"/>
      <c r="F94" s="604"/>
      <c r="G94" s="604"/>
      <c r="H94" s="604"/>
      <c r="I94" s="604"/>
      <c r="J94" s="604"/>
      <c r="K94" s="605"/>
    </row>
    <row r="95" spans="1:11" x14ac:dyDescent="0.5">
      <c r="A95" s="605"/>
      <c r="B95" s="606"/>
      <c r="C95" s="13" t="s">
        <v>7</v>
      </c>
      <c r="D95" s="16"/>
      <c r="E95" s="608"/>
      <c r="F95" s="604"/>
      <c r="G95" s="604"/>
      <c r="H95" s="604"/>
      <c r="I95" s="604"/>
      <c r="J95" s="604"/>
      <c r="K95" s="605"/>
    </row>
    <row r="96" spans="1:11" x14ac:dyDescent="0.5">
      <c r="A96" s="605"/>
      <c r="B96" s="606"/>
      <c r="C96" s="13" t="s">
        <v>8</v>
      </c>
      <c r="D96" s="16"/>
      <c r="E96" s="608"/>
      <c r="F96" s="604"/>
      <c r="G96" s="604"/>
      <c r="H96" s="604"/>
      <c r="I96" s="604"/>
      <c r="J96" s="604"/>
      <c r="K96" s="605"/>
    </row>
    <row r="97" spans="1:11" x14ac:dyDescent="0.5">
      <c r="A97" s="605"/>
      <c r="B97" s="606"/>
      <c r="C97" s="13" t="s">
        <v>9</v>
      </c>
      <c r="D97" s="16"/>
      <c r="E97" s="608"/>
      <c r="F97" s="604"/>
      <c r="G97" s="604"/>
      <c r="H97" s="604"/>
      <c r="I97" s="604"/>
      <c r="J97" s="604"/>
      <c r="K97" s="605"/>
    </row>
    <row r="98" spans="1:11" x14ac:dyDescent="0.5">
      <c r="A98" s="605"/>
      <c r="B98" s="606"/>
      <c r="C98" s="13" t="s">
        <v>11</v>
      </c>
      <c r="D98" s="16"/>
      <c r="E98" s="608"/>
      <c r="F98" s="604"/>
      <c r="G98" s="604"/>
      <c r="H98" s="604"/>
      <c r="I98" s="604"/>
      <c r="J98" s="604"/>
      <c r="K98" s="605"/>
    </row>
    <row r="99" spans="1:11" x14ac:dyDescent="0.5">
      <c r="A99" s="605"/>
      <c r="B99" s="606"/>
      <c r="C99" s="13" t="s">
        <v>495</v>
      </c>
      <c r="D99" s="16"/>
      <c r="E99" s="608"/>
      <c r="F99" s="604"/>
      <c r="G99" s="604"/>
      <c r="H99" s="604"/>
      <c r="I99" s="604"/>
      <c r="J99" s="604"/>
      <c r="K99" s="605"/>
    </row>
    <row r="100" spans="1:11" x14ac:dyDescent="0.5">
      <c r="A100" s="605"/>
      <c r="B100" s="606"/>
      <c r="C100" s="13" t="s">
        <v>496</v>
      </c>
      <c r="D100" s="16"/>
      <c r="E100" s="608"/>
      <c r="F100" s="604"/>
      <c r="G100" s="604"/>
      <c r="H100" s="604"/>
      <c r="I100" s="604"/>
      <c r="J100" s="604"/>
      <c r="K100" s="605"/>
    </row>
    <row r="101" spans="1:11" x14ac:dyDescent="0.5">
      <c r="A101" s="605"/>
      <c r="B101" s="606"/>
      <c r="C101" s="13" t="s">
        <v>242</v>
      </c>
      <c r="D101" s="16"/>
      <c r="E101" s="608"/>
      <c r="F101" s="604"/>
      <c r="G101" s="604"/>
      <c r="H101" s="604"/>
      <c r="I101" s="604"/>
      <c r="J101" s="604"/>
      <c r="K101" s="605"/>
    </row>
    <row r="102" spans="1:11" x14ac:dyDescent="0.5">
      <c r="A102" s="605"/>
      <c r="B102" s="606"/>
      <c r="C102" s="13" t="s">
        <v>497</v>
      </c>
      <c r="D102" s="16"/>
      <c r="E102" s="608"/>
      <c r="F102" s="604"/>
      <c r="G102" s="604"/>
      <c r="H102" s="604"/>
      <c r="I102" s="604"/>
      <c r="J102" s="604"/>
      <c r="K102" s="605"/>
    </row>
    <row r="103" spans="1:11" x14ac:dyDescent="0.5">
      <c r="A103" s="605"/>
      <c r="B103" s="606"/>
      <c r="C103" s="13" t="s">
        <v>498</v>
      </c>
      <c r="D103" s="16"/>
      <c r="E103" s="608"/>
      <c r="F103" s="604"/>
      <c r="G103" s="604"/>
      <c r="H103" s="604"/>
      <c r="I103" s="604"/>
      <c r="J103" s="604"/>
      <c r="K103" s="605"/>
    </row>
    <row r="104" spans="1:11" x14ac:dyDescent="0.5">
      <c r="A104" s="605"/>
      <c r="B104" s="606"/>
      <c r="C104" s="13" t="s">
        <v>18</v>
      </c>
      <c r="D104" s="16"/>
      <c r="E104" s="608"/>
      <c r="F104" s="604"/>
      <c r="G104" s="604"/>
      <c r="H104" s="604"/>
      <c r="I104" s="604"/>
      <c r="J104" s="604"/>
      <c r="K104" s="605"/>
    </row>
    <row r="105" spans="1:11" x14ac:dyDescent="0.5">
      <c r="A105" s="605"/>
      <c r="B105" s="606"/>
      <c r="C105" s="13" t="s">
        <v>17</v>
      </c>
      <c r="D105" s="16"/>
      <c r="E105" s="608"/>
      <c r="F105" s="604"/>
      <c r="G105" s="604"/>
      <c r="H105" s="604"/>
      <c r="I105" s="604"/>
      <c r="J105" s="604"/>
      <c r="K105" s="605"/>
    </row>
    <row r="106" spans="1:11" x14ac:dyDescent="0.5">
      <c r="A106" s="605"/>
      <c r="B106" s="606"/>
      <c r="C106" s="13" t="s">
        <v>65</v>
      </c>
      <c r="D106" s="16"/>
      <c r="E106" s="608"/>
      <c r="F106" s="604"/>
      <c r="G106" s="604"/>
      <c r="H106" s="604"/>
      <c r="I106" s="604"/>
      <c r="J106" s="604"/>
      <c r="K106" s="605"/>
    </row>
    <row r="107" spans="1:11" x14ac:dyDescent="0.5">
      <c r="A107" s="605"/>
      <c r="B107" s="606"/>
      <c r="C107" s="13" t="s">
        <v>499</v>
      </c>
      <c r="D107" s="16"/>
      <c r="E107" s="608"/>
      <c r="F107" s="604"/>
      <c r="G107" s="604"/>
      <c r="H107" s="604"/>
      <c r="I107" s="604"/>
      <c r="J107" s="604"/>
      <c r="K107" s="605"/>
    </row>
    <row r="108" spans="1:11" x14ac:dyDescent="0.5">
      <c r="A108" s="605"/>
      <c r="B108" s="606"/>
      <c r="C108" s="13" t="s">
        <v>75</v>
      </c>
      <c r="D108" s="16"/>
      <c r="E108" s="608"/>
      <c r="F108" s="604"/>
      <c r="G108" s="604"/>
      <c r="H108" s="604"/>
      <c r="I108" s="604"/>
      <c r="J108" s="604"/>
      <c r="K108" s="605"/>
    </row>
    <row r="109" spans="1:11" x14ac:dyDescent="0.5">
      <c r="A109" s="605"/>
      <c r="B109" s="606"/>
      <c r="C109" s="13" t="s">
        <v>50</v>
      </c>
      <c r="D109" s="16"/>
      <c r="E109" s="608"/>
      <c r="F109" s="604"/>
      <c r="G109" s="604"/>
      <c r="H109" s="604"/>
      <c r="I109" s="604"/>
      <c r="J109" s="604"/>
      <c r="K109" s="605"/>
    </row>
    <row r="110" spans="1:11" x14ac:dyDescent="0.5">
      <c r="A110" s="605"/>
      <c r="B110" s="606"/>
      <c r="C110" s="13" t="s">
        <v>240</v>
      </c>
      <c r="D110" s="16"/>
      <c r="E110" s="608"/>
      <c r="F110" s="604"/>
      <c r="G110" s="604"/>
      <c r="H110" s="604"/>
      <c r="I110" s="604"/>
      <c r="J110" s="604"/>
      <c r="K110" s="605"/>
    </row>
    <row r="111" spans="1:11" x14ac:dyDescent="0.5">
      <c r="A111" s="605"/>
      <c r="B111" s="606"/>
      <c r="C111" s="13" t="s">
        <v>77</v>
      </c>
      <c r="D111" s="16"/>
      <c r="E111" s="608"/>
      <c r="F111" s="604"/>
      <c r="G111" s="604"/>
      <c r="H111" s="604"/>
      <c r="I111" s="604"/>
      <c r="J111" s="604"/>
      <c r="K111" s="605"/>
    </row>
    <row r="112" spans="1:11" x14ac:dyDescent="0.5">
      <c r="A112" s="605"/>
      <c r="B112" s="606"/>
      <c r="C112" s="13" t="s">
        <v>52</v>
      </c>
      <c r="D112" s="16"/>
      <c r="E112" s="608"/>
      <c r="F112" s="604"/>
      <c r="G112" s="604"/>
      <c r="H112" s="604"/>
      <c r="I112" s="604"/>
      <c r="J112" s="604"/>
      <c r="K112" s="605"/>
    </row>
    <row r="113" spans="1:11" x14ac:dyDescent="0.5">
      <c r="A113" s="605"/>
      <c r="B113" s="606" t="s">
        <v>5</v>
      </c>
      <c r="C113" s="10" t="s">
        <v>6</v>
      </c>
      <c r="D113" s="16" t="s">
        <v>19</v>
      </c>
      <c r="E113" s="608" t="s">
        <v>395</v>
      </c>
      <c r="F113" s="604" t="s">
        <v>28</v>
      </c>
      <c r="G113" s="604" t="s">
        <v>512</v>
      </c>
      <c r="H113" s="604" t="s">
        <v>513</v>
      </c>
      <c r="I113" s="604" t="s">
        <v>28</v>
      </c>
      <c r="J113" s="604" t="s">
        <v>22</v>
      </c>
      <c r="K113" s="605"/>
    </row>
    <row r="114" spans="1:11" x14ac:dyDescent="0.5">
      <c r="A114" s="605"/>
      <c r="B114" s="606"/>
      <c r="C114" s="13" t="s">
        <v>16</v>
      </c>
      <c r="D114" s="16"/>
      <c r="E114" s="608"/>
      <c r="F114" s="604"/>
      <c r="G114" s="604"/>
      <c r="H114" s="604"/>
      <c r="I114" s="604"/>
      <c r="J114" s="604"/>
      <c r="K114" s="605"/>
    </row>
    <row r="115" spans="1:11" x14ac:dyDescent="0.5">
      <c r="A115" s="605"/>
      <c r="B115" s="606"/>
      <c r="C115" s="13" t="s">
        <v>12</v>
      </c>
      <c r="D115" s="16"/>
      <c r="E115" s="608"/>
      <c r="F115" s="604"/>
      <c r="G115" s="604"/>
      <c r="H115" s="604"/>
      <c r="I115" s="604"/>
      <c r="J115" s="604"/>
      <c r="K115" s="605"/>
    </row>
    <row r="116" spans="1:11" x14ac:dyDescent="0.5">
      <c r="A116" s="605"/>
      <c r="B116" s="606"/>
      <c r="C116" s="13" t="s">
        <v>10</v>
      </c>
      <c r="D116" s="16"/>
      <c r="E116" s="608"/>
      <c r="F116" s="604"/>
      <c r="G116" s="604"/>
      <c r="H116" s="604"/>
      <c r="I116" s="604"/>
      <c r="J116" s="604"/>
      <c r="K116" s="605"/>
    </row>
    <row r="117" spans="1:11" x14ac:dyDescent="0.5">
      <c r="A117" s="605"/>
      <c r="B117" s="606"/>
      <c r="C117" s="13" t="s">
        <v>13</v>
      </c>
      <c r="D117" s="16"/>
      <c r="E117" s="608"/>
      <c r="F117" s="604"/>
      <c r="G117" s="604"/>
      <c r="H117" s="604"/>
      <c r="I117" s="604"/>
      <c r="J117" s="604"/>
      <c r="K117" s="605"/>
    </row>
    <row r="118" spans="1:11" x14ac:dyDescent="0.5">
      <c r="A118" s="605"/>
      <c r="B118" s="606"/>
      <c r="C118" s="13" t="s">
        <v>14</v>
      </c>
      <c r="D118" s="16"/>
      <c r="E118" s="608"/>
      <c r="F118" s="604"/>
      <c r="G118" s="604"/>
      <c r="H118" s="604"/>
      <c r="I118" s="604"/>
      <c r="J118" s="604"/>
      <c r="K118" s="605"/>
    </row>
    <row r="119" spans="1:11" x14ac:dyDescent="0.5">
      <c r="A119" s="605"/>
      <c r="B119" s="606"/>
      <c r="C119" s="13" t="s">
        <v>15</v>
      </c>
      <c r="D119" s="16"/>
      <c r="E119" s="608"/>
      <c r="F119" s="604"/>
      <c r="G119" s="604"/>
      <c r="H119" s="604"/>
      <c r="I119" s="604"/>
      <c r="J119" s="604"/>
      <c r="K119" s="605"/>
    </row>
    <row r="120" spans="1:11" x14ac:dyDescent="0.5">
      <c r="A120" s="605"/>
      <c r="B120" s="606"/>
      <c r="C120" s="13" t="s">
        <v>7</v>
      </c>
      <c r="D120" s="16"/>
      <c r="E120" s="608"/>
      <c r="F120" s="604"/>
      <c r="G120" s="604"/>
      <c r="H120" s="604"/>
      <c r="I120" s="604"/>
      <c r="J120" s="604"/>
      <c r="K120" s="605"/>
    </row>
    <row r="121" spans="1:11" x14ac:dyDescent="0.5">
      <c r="A121" s="605"/>
      <c r="B121" s="606"/>
      <c r="C121" s="13" t="s">
        <v>8</v>
      </c>
      <c r="D121" s="16"/>
      <c r="E121" s="608"/>
      <c r="F121" s="604"/>
      <c r="G121" s="604"/>
      <c r="H121" s="604"/>
      <c r="I121" s="604"/>
      <c r="J121" s="604"/>
      <c r="K121" s="605"/>
    </row>
    <row r="122" spans="1:11" x14ac:dyDescent="0.5">
      <c r="A122" s="605"/>
      <c r="B122" s="606"/>
      <c r="C122" s="13" t="s">
        <v>9</v>
      </c>
      <c r="D122" s="16"/>
      <c r="E122" s="608"/>
      <c r="F122" s="604"/>
      <c r="G122" s="604"/>
      <c r="H122" s="604"/>
      <c r="I122" s="604"/>
      <c r="J122" s="604"/>
      <c r="K122" s="605"/>
    </row>
    <row r="123" spans="1:11" x14ac:dyDescent="0.5">
      <c r="A123" s="605"/>
      <c r="B123" s="606"/>
      <c r="C123" s="13" t="s">
        <v>11</v>
      </c>
      <c r="D123" s="16"/>
      <c r="E123" s="608"/>
      <c r="F123" s="604"/>
      <c r="G123" s="604"/>
      <c r="H123" s="604"/>
      <c r="I123" s="604"/>
      <c r="J123" s="604"/>
      <c r="K123" s="605"/>
    </row>
    <row r="124" spans="1:11" x14ac:dyDescent="0.5">
      <c r="A124" s="605"/>
      <c r="B124" s="606"/>
      <c r="C124" s="13" t="s">
        <v>495</v>
      </c>
      <c r="D124" s="16"/>
      <c r="E124" s="608"/>
      <c r="F124" s="604"/>
      <c r="G124" s="604"/>
      <c r="H124" s="604"/>
      <c r="I124" s="604"/>
      <c r="J124" s="604"/>
      <c r="K124" s="605"/>
    </row>
    <row r="125" spans="1:11" x14ac:dyDescent="0.5">
      <c r="A125" s="605"/>
      <c r="B125" s="606"/>
      <c r="C125" s="13" t="s">
        <v>496</v>
      </c>
      <c r="D125" s="16"/>
      <c r="E125" s="608"/>
      <c r="F125" s="604"/>
      <c r="G125" s="604"/>
      <c r="H125" s="604"/>
      <c r="I125" s="604"/>
      <c r="J125" s="604"/>
      <c r="K125" s="605"/>
    </row>
    <row r="126" spans="1:11" x14ac:dyDescent="0.5">
      <c r="A126" s="605"/>
      <c r="B126" s="606"/>
      <c r="C126" s="13" t="s">
        <v>242</v>
      </c>
      <c r="D126" s="16"/>
      <c r="E126" s="608"/>
      <c r="F126" s="604"/>
      <c r="G126" s="604"/>
      <c r="H126" s="604"/>
      <c r="I126" s="604"/>
      <c r="J126" s="604"/>
      <c r="K126" s="605"/>
    </row>
    <row r="127" spans="1:11" x14ac:dyDescent="0.5">
      <c r="A127" s="605"/>
      <c r="B127" s="606"/>
      <c r="C127" s="13" t="s">
        <v>497</v>
      </c>
      <c r="D127" s="16"/>
      <c r="E127" s="608"/>
      <c r="F127" s="604"/>
      <c r="G127" s="604"/>
      <c r="H127" s="604"/>
      <c r="I127" s="604"/>
      <c r="J127" s="604"/>
      <c r="K127" s="605"/>
    </row>
    <row r="128" spans="1:11" x14ac:dyDescent="0.5">
      <c r="A128" s="605"/>
      <c r="B128" s="606"/>
      <c r="C128" s="13" t="s">
        <v>498</v>
      </c>
      <c r="D128" s="16"/>
      <c r="E128" s="608"/>
      <c r="F128" s="604"/>
      <c r="G128" s="604"/>
      <c r="H128" s="604"/>
      <c r="I128" s="604"/>
      <c r="J128" s="604"/>
      <c r="K128" s="605"/>
    </row>
    <row r="129" spans="1:11" x14ac:dyDescent="0.5">
      <c r="A129" s="605"/>
      <c r="B129" s="606"/>
      <c r="C129" s="13" t="s">
        <v>18</v>
      </c>
      <c r="D129" s="16"/>
      <c r="E129" s="608"/>
      <c r="F129" s="604"/>
      <c r="G129" s="604"/>
      <c r="H129" s="604"/>
      <c r="I129" s="604"/>
      <c r="J129" s="604"/>
      <c r="K129" s="605"/>
    </row>
    <row r="130" spans="1:11" x14ac:dyDescent="0.5">
      <c r="A130" s="605"/>
      <c r="B130" s="606"/>
      <c r="C130" s="13" t="s">
        <v>17</v>
      </c>
      <c r="D130" s="16"/>
      <c r="E130" s="608"/>
      <c r="F130" s="604"/>
      <c r="G130" s="604"/>
      <c r="H130" s="604"/>
      <c r="I130" s="604"/>
      <c r="J130" s="604"/>
      <c r="K130" s="605"/>
    </row>
    <row r="131" spans="1:11" x14ac:dyDescent="0.5">
      <c r="A131" s="605"/>
      <c r="B131" s="606" t="s">
        <v>514</v>
      </c>
      <c r="C131" s="10" t="s">
        <v>515</v>
      </c>
      <c r="D131" s="16" t="s">
        <v>33</v>
      </c>
      <c r="E131" s="14" t="s">
        <v>639</v>
      </c>
      <c r="F131" s="604" t="s">
        <v>20</v>
      </c>
      <c r="G131" s="604" t="s">
        <v>233</v>
      </c>
      <c r="H131" s="604" t="s">
        <v>167</v>
      </c>
      <c r="I131" s="604" t="s">
        <v>213</v>
      </c>
      <c r="J131" s="604" t="s">
        <v>22</v>
      </c>
      <c r="K131" s="605"/>
    </row>
    <row r="132" spans="1:11" x14ac:dyDescent="0.5">
      <c r="A132" s="605"/>
      <c r="B132" s="606"/>
      <c r="C132" s="15" t="s">
        <v>31</v>
      </c>
      <c r="D132" s="16"/>
      <c r="E132" s="14" t="s">
        <v>640</v>
      </c>
      <c r="F132" s="604"/>
      <c r="G132" s="604"/>
      <c r="H132" s="604"/>
      <c r="I132" s="604"/>
      <c r="J132" s="604"/>
      <c r="K132" s="605"/>
    </row>
    <row r="133" spans="1:11" x14ac:dyDescent="0.5">
      <c r="A133" s="605"/>
      <c r="B133" s="606"/>
      <c r="C133" s="13" t="s">
        <v>12</v>
      </c>
      <c r="D133" s="16"/>
      <c r="E133" s="14"/>
      <c r="F133" s="604"/>
      <c r="G133" s="604"/>
      <c r="H133" s="604"/>
      <c r="I133" s="604"/>
      <c r="J133" s="604"/>
      <c r="K133" s="605"/>
    </row>
    <row r="134" spans="1:11" x14ac:dyDescent="0.5">
      <c r="A134" s="605"/>
      <c r="B134" s="606" t="s">
        <v>516</v>
      </c>
      <c r="C134" s="10" t="s">
        <v>517</v>
      </c>
      <c r="D134" s="16" t="s">
        <v>33</v>
      </c>
      <c r="E134" s="12" t="s">
        <v>641</v>
      </c>
      <c r="F134" s="604" t="s">
        <v>20</v>
      </c>
      <c r="G134" s="604" t="s">
        <v>236</v>
      </c>
      <c r="H134" s="604" t="s">
        <v>223</v>
      </c>
      <c r="I134" s="604" t="s">
        <v>203</v>
      </c>
      <c r="J134" s="604" t="s">
        <v>22</v>
      </c>
      <c r="K134" s="605"/>
    </row>
    <row r="135" spans="1:11" x14ac:dyDescent="0.5">
      <c r="A135" s="605"/>
      <c r="B135" s="606"/>
      <c r="C135" s="15" t="s">
        <v>518</v>
      </c>
      <c r="D135" s="16"/>
      <c r="E135" s="12" t="s">
        <v>642</v>
      </c>
      <c r="F135" s="604"/>
      <c r="G135" s="604"/>
      <c r="H135" s="604"/>
      <c r="I135" s="604"/>
      <c r="J135" s="604"/>
      <c r="K135" s="605"/>
    </row>
    <row r="136" spans="1:11" x14ac:dyDescent="0.5">
      <c r="A136" s="605"/>
      <c r="B136" s="606"/>
      <c r="C136" s="13" t="s">
        <v>38</v>
      </c>
      <c r="D136" s="16"/>
      <c r="E136" s="12"/>
      <c r="F136" s="604"/>
      <c r="G136" s="604"/>
      <c r="H136" s="604"/>
      <c r="I136" s="604"/>
      <c r="J136" s="604"/>
      <c r="K136" s="605"/>
    </row>
    <row r="137" spans="1:11" x14ac:dyDescent="0.5">
      <c r="A137" s="605"/>
      <c r="B137" s="606"/>
      <c r="C137" s="13" t="s">
        <v>519</v>
      </c>
      <c r="D137" s="16"/>
      <c r="E137" s="12"/>
      <c r="F137" s="604"/>
      <c r="G137" s="604"/>
      <c r="H137" s="604"/>
      <c r="I137" s="604"/>
      <c r="J137" s="604"/>
      <c r="K137" s="605"/>
    </row>
    <row r="138" spans="1:11" x14ac:dyDescent="0.5">
      <c r="A138" s="605"/>
      <c r="B138" s="606" t="s">
        <v>29</v>
      </c>
      <c r="C138" s="10" t="s">
        <v>30</v>
      </c>
      <c r="D138" s="16" t="s">
        <v>33</v>
      </c>
      <c r="E138" s="12" t="s">
        <v>643</v>
      </c>
      <c r="F138" s="604" t="s">
        <v>20</v>
      </c>
      <c r="G138" s="604" t="s">
        <v>196</v>
      </c>
      <c r="H138" s="604" t="s">
        <v>152</v>
      </c>
      <c r="I138" s="604" t="s">
        <v>20</v>
      </c>
      <c r="J138" s="604" t="s">
        <v>22</v>
      </c>
      <c r="K138" s="605"/>
    </row>
    <row r="139" spans="1:11" x14ac:dyDescent="0.5">
      <c r="A139" s="605"/>
      <c r="B139" s="606"/>
      <c r="C139" s="15" t="s">
        <v>31</v>
      </c>
      <c r="D139" s="16"/>
      <c r="E139" s="12" t="s">
        <v>396</v>
      </c>
      <c r="F139" s="604"/>
      <c r="G139" s="604"/>
      <c r="H139" s="604"/>
      <c r="I139" s="604"/>
      <c r="J139" s="604"/>
      <c r="K139" s="605"/>
    </row>
    <row r="140" spans="1:11" x14ac:dyDescent="0.5">
      <c r="A140" s="605"/>
      <c r="B140" s="606"/>
      <c r="C140" s="13" t="s">
        <v>32</v>
      </c>
      <c r="D140" s="16"/>
      <c r="E140" s="12"/>
      <c r="F140" s="604"/>
      <c r="G140" s="604"/>
      <c r="H140" s="604"/>
      <c r="I140" s="604"/>
      <c r="J140" s="604"/>
      <c r="K140" s="605"/>
    </row>
    <row r="141" spans="1:11" x14ac:dyDescent="0.5">
      <c r="A141" s="605"/>
      <c r="B141" s="606" t="s">
        <v>29</v>
      </c>
      <c r="C141" s="10" t="s">
        <v>30</v>
      </c>
      <c r="D141" s="16" t="s">
        <v>33</v>
      </c>
      <c r="E141" s="12" t="s">
        <v>644</v>
      </c>
      <c r="F141" s="604" t="s">
        <v>23</v>
      </c>
      <c r="G141" s="604" t="s">
        <v>196</v>
      </c>
      <c r="H141" s="604" t="s">
        <v>196</v>
      </c>
      <c r="I141" s="604" t="s">
        <v>73</v>
      </c>
      <c r="J141" s="604" t="s">
        <v>22</v>
      </c>
      <c r="K141" s="605"/>
    </row>
    <row r="142" spans="1:11" x14ac:dyDescent="0.5">
      <c r="A142" s="605"/>
      <c r="B142" s="606"/>
      <c r="C142" s="15" t="s">
        <v>31</v>
      </c>
      <c r="D142" s="16"/>
      <c r="E142" s="12" t="s">
        <v>643</v>
      </c>
      <c r="F142" s="604"/>
      <c r="G142" s="604"/>
      <c r="H142" s="604"/>
      <c r="I142" s="604"/>
      <c r="J142" s="604"/>
      <c r="K142" s="605"/>
    </row>
    <row r="143" spans="1:11" x14ac:dyDescent="0.5">
      <c r="A143" s="605"/>
      <c r="B143" s="606"/>
      <c r="C143" s="13" t="s">
        <v>32</v>
      </c>
      <c r="D143" s="16"/>
      <c r="E143" s="12"/>
      <c r="F143" s="604"/>
      <c r="G143" s="604"/>
      <c r="H143" s="604"/>
      <c r="I143" s="604"/>
      <c r="J143" s="604"/>
      <c r="K143" s="605"/>
    </row>
    <row r="144" spans="1:11" x14ac:dyDescent="0.5">
      <c r="A144" s="605"/>
      <c r="B144" s="606" t="s">
        <v>29</v>
      </c>
      <c r="C144" s="10" t="s">
        <v>30</v>
      </c>
      <c r="D144" s="16" t="s">
        <v>33</v>
      </c>
      <c r="E144" s="14" t="s">
        <v>461</v>
      </c>
      <c r="F144" s="604" t="s">
        <v>21</v>
      </c>
      <c r="G144" s="604" t="s">
        <v>196</v>
      </c>
      <c r="H144" s="604" t="s">
        <v>321</v>
      </c>
      <c r="I144" s="604" t="s">
        <v>25</v>
      </c>
      <c r="J144" s="604" t="s">
        <v>22</v>
      </c>
      <c r="K144" s="605"/>
    </row>
    <row r="145" spans="1:11" x14ac:dyDescent="0.5">
      <c r="A145" s="605"/>
      <c r="B145" s="606"/>
      <c r="C145" s="13" t="s">
        <v>32</v>
      </c>
      <c r="D145" s="16"/>
      <c r="E145" s="12" t="s">
        <v>643</v>
      </c>
      <c r="F145" s="604"/>
      <c r="G145" s="604"/>
      <c r="H145" s="604"/>
      <c r="I145" s="604"/>
      <c r="J145" s="604"/>
      <c r="K145" s="605"/>
    </row>
    <row r="146" spans="1:11" x14ac:dyDescent="0.5">
      <c r="A146" s="605"/>
      <c r="B146" s="606" t="s">
        <v>36</v>
      </c>
      <c r="C146" s="10" t="s">
        <v>37</v>
      </c>
      <c r="D146" s="16" t="s">
        <v>33</v>
      </c>
      <c r="E146" s="12" t="s">
        <v>645</v>
      </c>
      <c r="F146" s="604" t="s">
        <v>20</v>
      </c>
      <c r="G146" s="604" t="s">
        <v>34</v>
      </c>
      <c r="H146" s="604" t="s">
        <v>76</v>
      </c>
      <c r="I146" s="604" t="s">
        <v>196</v>
      </c>
      <c r="J146" s="604" t="s">
        <v>22</v>
      </c>
      <c r="K146" s="605"/>
    </row>
    <row r="147" spans="1:11" x14ac:dyDescent="0.5">
      <c r="A147" s="605"/>
      <c r="B147" s="606"/>
      <c r="C147" s="13" t="s">
        <v>11</v>
      </c>
      <c r="D147" s="16"/>
      <c r="E147" s="12" t="s">
        <v>646</v>
      </c>
      <c r="F147" s="604"/>
      <c r="G147" s="604"/>
      <c r="H147" s="604"/>
      <c r="I147" s="604"/>
      <c r="J147" s="604"/>
      <c r="K147" s="605"/>
    </row>
    <row r="148" spans="1:11" ht="42.75" x14ac:dyDescent="0.5">
      <c r="A148" s="605"/>
      <c r="B148" s="606" t="s">
        <v>41</v>
      </c>
      <c r="C148" s="10" t="s">
        <v>42</v>
      </c>
      <c r="D148" s="16" t="s">
        <v>19</v>
      </c>
      <c r="E148" s="608" t="s">
        <v>647</v>
      </c>
      <c r="F148" s="604" t="s">
        <v>20</v>
      </c>
      <c r="G148" s="604" t="s">
        <v>520</v>
      </c>
      <c r="H148" s="604" t="s">
        <v>521</v>
      </c>
      <c r="I148" s="604" t="s">
        <v>28</v>
      </c>
      <c r="J148" s="604" t="s">
        <v>22</v>
      </c>
      <c r="K148" s="605"/>
    </row>
    <row r="149" spans="1:11" x14ac:dyDescent="0.5">
      <c r="A149" s="605"/>
      <c r="B149" s="606"/>
      <c r="C149" s="15" t="s">
        <v>31</v>
      </c>
      <c r="D149" s="16"/>
      <c r="E149" s="608"/>
      <c r="F149" s="604"/>
      <c r="G149" s="604"/>
      <c r="H149" s="604"/>
      <c r="I149" s="604"/>
      <c r="J149" s="604"/>
      <c r="K149" s="605"/>
    </row>
    <row r="150" spans="1:11" x14ac:dyDescent="0.5">
      <c r="A150" s="605"/>
      <c r="B150" s="606"/>
      <c r="C150" s="13" t="s">
        <v>43</v>
      </c>
      <c r="D150" s="16"/>
      <c r="E150" s="608"/>
      <c r="F150" s="604"/>
      <c r="G150" s="604"/>
      <c r="H150" s="604"/>
      <c r="I150" s="604"/>
      <c r="J150" s="604"/>
      <c r="K150" s="605"/>
    </row>
    <row r="151" spans="1:11" x14ac:dyDescent="0.5">
      <c r="A151" s="605"/>
      <c r="B151" s="606"/>
      <c r="C151" s="13" t="s">
        <v>44</v>
      </c>
      <c r="D151" s="16"/>
      <c r="E151" s="608"/>
      <c r="F151" s="604"/>
      <c r="G151" s="604"/>
      <c r="H151" s="604"/>
      <c r="I151" s="604"/>
      <c r="J151" s="604"/>
      <c r="K151" s="605"/>
    </row>
    <row r="152" spans="1:11" x14ac:dyDescent="0.5">
      <c r="A152" s="605"/>
      <c r="B152" s="606"/>
      <c r="C152" s="13" t="s">
        <v>45</v>
      </c>
      <c r="D152" s="16"/>
      <c r="E152" s="608"/>
      <c r="F152" s="604"/>
      <c r="G152" s="604"/>
      <c r="H152" s="604"/>
      <c r="I152" s="604"/>
      <c r="J152" s="604"/>
      <c r="K152" s="605"/>
    </row>
    <row r="153" spans="1:11" x14ac:dyDescent="0.5">
      <c r="A153" s="605"/>
      <c r="B153" s="606"/>
      <c r="C153" s="13" t="s">
        <v>46</v>
      </c>
      <c r="D153" s="16"/>
      <c r="E153" s="608"/>
      <c r="F153" s="604"/>
      <c r="G153" s="604"/>
      <c r="H153" s="604"/>
      <c r="I153" s="604"/>
      <c r="J153" s="604"/>
      <c r="K153" s="605"/>
    </row>
    <row r="154" spans="1:11" ht="42.75" x14ac:dyDescent="0.5">
      <c r="A154" s="605"/>
      <c r="B154" s="606" t="s">
        <v>41</v>
      </c>
      <c r="C154" s="10" t="s">
        <v>42</v>
      </c>
      <c r="D154" s="16" t="s">
        <v>19</v>
      </c>
      <c r="E154" s="608" t="s">
        <v>648</v>
      </c>
      <c r="F154" s="604" t="s">
        <v>23</v>
      </c>
      <c r="G154" s="604" t="s">
        <v>185</v>
      </c>
      <c r="H154" s="604" t="s">
        <v>522</v>
      </c>
      <c r="I154" s="604" t="s">
        <v>23</v>
      </c>
      <c r="J154" s="604" t="s">
        <v>22</v>
      </c>
      <c r="K154" s="605"/>
    </row>
    <row r="155" spans="1:11" x14ac:dyDescent="0.5">
      <c r="A155" s="605"/>
      <c r="B155" s="606"/>
      <c r="C155" s="13" t="s">
        <v>43</v>
      </c>
      <c r="D155" s="16"/>
      <c r="E155" s="608"/>
      <c r="F155" s="604"/>
      <c r="G155" s="604"/>
      <c r="H155" s="604"/>
      <c r="I155" s="604"/>
      <c r="J155" s="604"/>
      <c r="K155" s="605"/>
    </row>
    <row r="156" spans="1:11" x14ac:dyDescent="0.5">
      <c r="A156" s="605"/>
      <c r="B156" s="606"/>
      <c r="C156" s="13" t="s">
        <v>44</v>
      </c>
      <c r="D156" s="16"/>
      <c r="E156" s="608"/>
      <c r="F156" s="604"/>
      <c r="G156" s="604"/>
      <c r="H156" s="604"/>
      <c r="I156" s="604"/>
      <c r="J156" s="604"/>
      <c r="K156" s="605"/>
    </row>
    <row r="157" spans="1:11" x14ac:dyDescent="0.5">
      <c r="A157" s="605"/>
      <c r="B157" s="606" t="s">
        <v>523</v>
      </c>
      <c r="C157" s="10" t="s">
        <v>154</v>
      </c>
      <c r="D157" s="16" t="s">
        <v>82</v>
      </c>
      <c r="E157" s="608" t="s">
        <v>649</v>
      </c>
      <c r="F157" s="604" t="s">
        <v>20</v>
      </c>
      <c r="G157" s="604" t="s">
        <v>21</v>
      </c>
      <c r="H157" s="604" t="s">
        <v>21</v>
      </c>
      <c r="I157" s="604" t="s">
        <v>73</v>
      </c>
      <c r="J157" s="604" t="s">
        <v>22</v>
      </c>
      <c r="K157" s="605"/>
    </row>
    <row r="158" spans="1:11" x14ac:dyDescent="0.5">
      <c r="A158" s="605"/>
      <c r="B158" s="606"/>
      <c r="C158" s="13" t="s">
        <v>64</v>
      </c>
      <c r="D158" s="16">
        <v>100</v>
      </c>
      <c r="E158" s="608"/>
      <c r="F158" s="604"/>
      <c r="G158" s="604"/>
      <c r="H158" s="604"/>
      <c r="I158" s="604"/>
      <c r="J158" s="604"/>
      <c r="K158" s="605"/>
    </row>
    <row r="159" spans="1:11" x14ac:dyDescent="0.5">
      <c r="A159" s="605"/>
      <c r="B159" s="606" t="s">
        <v>48</v>
      </c>
      <c r="C159" s="10" t="s">
        <v>49</v>
      </c>
      <c r="D159" s="16" t="s">
        <v>53</v>
      </c>
      <c r="E159" s="608" t="s">
        <v>413</v>
      </c>
      <c r="F159" s="604" t="s">
        <v>20</v>
      </c>
      <c r="G159" s="604" t="s">
        <v>520</v>
      </c>
      <c r="H159" s="604" t="s">
        <v>525</v>
      </c>
      <c r="I159" s="604" t="s">
        <v>34</v>
      </c>
      <c r="J159" s="604" t="s">
        <v>22</v>
      </c>
      <c r="K159" s="605"/>
    </row>
    <row r="160" spans="1:11" x14ac:dyDescent="0.5">
      <c r="A160" s="605"/>
      <c r="B160" s="606"/>
      <c r="C160" s="15" t="s">
        <v>524</v>
      </c>
      <c r="D160" s="16"/>
      <c r="E160" s="608"/>
      <c r="F160" s="604"/>
      <c r="G160" s="604"/>
      <c r="H160" s="604"/>
      <c r="I160" s="604"/>
      <c r="J160" s="604"/>
      <c r="K160" s="605"/>
    </row>
    <row r="161" spans="1:11" x14ac:dyDescent="0.5">
      <c r="A161" s="605"/>
      <c r="B161" s="606"/>
      <c r="C161" s="13" t="s">
        <v>13</v>
      </c>
      <c r="D161" s="16"/>
      <c r="E161" s="608"/>
      <c r="F161" s="604"/>
      <c r="G161" s="604"/>
      <c r="H161" s="604"/>
      <c r="I161" s="604"/>
      <c r="J161" s="604"/>
      <c r="K161" s="605"/>
    </row>
    <row r="162" spans="1:11" x14ac:dyDescent="0.5">
      <c r="A162" s="605"/>
      <c r="B162" s="606"/>
      <c r="C162" s="13" t="s">
        <v>50</v>
      </c>
      <c r="D162" s="16"/>
      <c r="E162" s="608"/>
      <c r="F162" s="604"/>
      <c r="G162" s="604"/>
      <c r="H162" s="604"/>
      <c r="I162" s="604"/>
      <c r="J162" s="604"/>
      <c r="K162" s="605"/>
    </row>
    <row r="163" spans="1:11" x14ac:dyDescent="0.5">
      <c r="A163" s="605"/>
      <c r="B163" s="606"/>
      <c r="C163" s="13" t="s">
        <v>15</v>
      </c>
      <c r="D163" s="16"/>
      <c r="E163" s="608"/>
      <c r="F163" s="604"/>
      <c r="G163" s="604"/>
      <c r="H163" s="604"/>
      <c r="I163" s="604"/>
      <c r="J163" s="604"/>
      <c r="K163" s="605"/>
    </row>
    <row r="164" spans="1:11" x14ac:dyDescent="0.5">
      <c r="A164" s="605"/>
      <c r="B164" s="606"/>
      <c r="C164" s="13" t="s">
        <v>500</v>
      </c>
      <c r="D164" s="16"/>
      <c r="E164" s="608"/>
      <c r="F164" s="604"/>
      <c r="G164" s="604"/>
      <c r="H164" s="604"/>
      <c r="I164" s="604"/>
      <c r="J164" s="604"/>
      <c r="K164" s="605"/>
    </row>
    <row r="165" spans="1:11" x14ac:dyDescent="0.5">
      <c r="A165" s="605"/>
      <c r="B165" s="606" t="s">
        <v>526</v>
      </c>
      <c r="C165" s="10" t="s">
        <v>527</v>
      </c>
      <c r="D165" s="16" t="s">
        <v>53</v>
      </c>
      <c r="E165" s="612" t="s">
        <v>650</v>
      </c>
      <c r="F165" s="604" t="s">
        <v>20</v>
      </c>
      <c r="G165" s="604" t="s">
        <v>23</v>
      </c>
      <c r="H165" s="604" t="s">
        <v>73</v>
      </c>
      <c r="I165" s="604" t="s">
        <v>23</v>
      </c>
      <c r="J165" s="604" t="s">
        <v>22</v>
      </c>
      <c r="K165" s="605"/>
    </row>
    <row r="166" spans="1:11" x14ac:dyDescent="0.5">
      <c r="A166" s="605"/>
      <c r="B166" s="606"/>
      <c r="C166" s="15" t="s">
        <v>528</v>
      </c>
      <c r="D166" s="16"/>
      <c r="E166" s="612"/>
      <c r="F166" s="604"/>
      <c r="G166" s="604"/>
      <c r="H166" s="604"/>
      <c r="I166" s="604"/>
      <c r="J166" s="604"/>
      <c r="K166" s="605"/>
    </row>
    <row r="167" spans="1:11" x14ac:dyDescent="0.5">
      <c r="A167" s="605"/>
      <c r="B167" s="606"/>
      <c r="C167" s="13" t="s">
        <v>50</v>
      </c>
      <c r="D167" s="16"/>
      <c r="E167" s="612"/>
      <c r="F167" s="604"/>
      <c r="G167" s="604"/>
      <c r="H167" s="604"/>
      <c r="I167" s="604"/>
      <c r="J167" s="604"/>
      <c r="K167" s="605"/>
    </row>
    <row r="168" spans="1:11" x14ac:dyDescent="0.5">
      <c r="A168" s="605"/>
      <c r="B168" s="606" t="s">
        <v>529</v>
      </c>
      <c r="C168" s="10" t="s">
        <v>235</v>
      </c>
      <c r="D168" s="16" t="s">
        <v>33</v>
      </c>
      <c r="E168" s="12" t="s">
        <v>651</v>
      </c>
      <c r="F168" s="604" t="s">
        <v>20</v>
      </c>
      <c r="G168" s="604" t="s">
        <v>531</v>
      </c>
      <c r="H168" s="604" t="s">
        <v>532</v>
      </c>
      <c r="I168" s="604" t="s">
        <v>28</v>
      </c>
      <c r="J168" s="604" t="s">
        <v>22</v>
      </c>
      <c r="K168" s="605"/>
    </row>
    <row r="169" spans="1:11" x14ac:dyDescent="0.5">
      <c r="A169" s="605"/>
      <c r="B169" s="606"/>
      <c r="C169" s="15" t="s">
        <v>530</v>
      </c>
      <c r="D169" s="16"/>
      <c r="E169" s="12" t="s">
        <v>652</v>
      </c>
      <c r="F169" s="604"/>
      <c r="G169" s="604"/>
      <c r="H169" s="604"/>
      <c r="I169" s="604"/>
      <c r="J169" s="604"/>
      <c r="K169" s="605"/>
    </row>
    <row r="170" spans="1:11" x14ac:dyDescent="0.5">
      <c r="A170" s="605"/>
      <c r="B170" s="606"/>
      <c r="C170" s="13" t="s">
        <v>16</v>
      </c>
      <c r="D170" s="16"/>
      <c r="E170" s="12"/>
      <c r="F170" s="604"/>
      <c r="G170" s="604"/>
      <c r="H170" s="604"/>
      <c r="I170" s="604"/>
      <c r="J170" s="604"/>
      <c r="K170" s="605"/>
    </row>
    <row r="171" spans="1:11" x14ac:dyDescent="0.5">
      <c r="A171" s="605"/>
      <c r="B171" s="606"/>
      <c r="C171" s="13" t="s">
        <v>57</v>
      </c>
      <c r="D171" s="16"/>
      <c r="E171" s="12"/>
      <c r="F171" s="604"/>
      <c r="G171" s="604"/>
      <c r="H171" s="604"/>
      <c r="I171" s="604"/>
      <c r="J171" s="604"/>
      <c r="K171" s="605"/>
    </row>
    <row r="172" spans="1:11" x14ac:dyDescent="0.5">
      <c r="A172" s="605"/>
      <c r="B172" s="606"/>
      <c r="C172" s="13" t="s">
        <v>500</v>
      </c>
      <c r="D172" s="16"/>
      <c r="E172" s="12"/>
      <c r="F172" s="604"/>
      <c r="G172" s="604"/>
      <c r="H172" s="604"/>
      <c r="I172" s="604"/>
      <c r="J172" s="604"/>
      <c r="K172" s="605"/>
    </row>
    <row r="173" spans="1:11" x14ac:dyDescent="0.5">
      <c r="A173" s="605"/>
      <c r="B173" s="606"/>
      <c r="C173" s="13" t="s">
        <v>77</v>
      </c>
      <c r="D173" s="16"/>
      <c r="E173" s="12"/>
      <c r="F173" s="604"/>
      <c r="G173" s="604"/>
      <c r="H173" s="604"/>
      <c r="I173" s="604"/>
      <c r="J173" s="604"/>
      <c r="K173" s="605"/>
    </row>
    <row r="174" spans="1:11" x14ac:dyDescent="0.5">
      <c r="A174" s="605"/>
      <c r="B174" s="606"/>
      <c r="C174" s="13" t="s">
        <v>52</v>
      </c>
      <c r="D174" s="16"/>
      <c r="E174" s="12"/>
      <c r="F174" s="604"/>
      <c r="G174" s="604"/>
      <c r="H174" s="604"/>
      <c r="I174" s="604"/>
      <c r="J174" s="604"/>
      <c r="K174" s="605"/>
    </row>
    <row r="175" spans="1:11" x14ac:dyDescent="0.5">
      <c r="A175" s="605"/>
      <c r="B175" s="606" t="s">
        <v>529</v>
      </c>
      <c r="C175" s="10" t="s">
        <v>235</v>
      </c>
      <c r="D175" s="16" t="s">
        <v>33</v>
      </c>
      <c r="E175" s="12" t="s">
        <v>653</v>
      </c>
      <c r="F175" s="604" t="s">
        <v>23</v>
      </c>
      <c r="G175" s="604" t="s">
        <v>531</v>
      </c>
      <c r="H175" s="604" t="s">
        <v>533</v>
      </c>
      <c r="I175" s="604" t="s">
        <v>23</v>
      </c>
      <c r="J175" s="604" t="s">
        <v>22</v>
      </c>
      <c r="K175" s="605"/>
    </row>
    <row r="176" spans="1:11" x14ac:dyDescent="0.5">
      <c r="A176" s="605"/>
      <c r="B176" s="606"/>
      <c r="C176" s="15" t="s">
        <v>530</v>
      </c>
      <c r="D176" s="16"/>
      <c r="E176" s="12" t="s">
        <v>652</v>
      </c>
      <c r="F176" s="604"/>
      <c r="G176" s="604"/>
      <c r="H176" s="604"/>
      <c r="I176" s="604"/>
      <c r="J176" s="604"/>
      <c r="K176" s="605"/>
    </row>
    <row r="177" spans="1:11" x14ac:dyDescent="0.5">
      <c r="A177" s="605"/>
      <c r="B177" s="606"/>
      <c r="C177" s="13" t="s">
        <v>16</v>
      </c>
      <c r="D177" s="16"/>
      <c r="E177" s="12"/>
      <c r="F177" s="604"/>
      <c r="G177" s="604"/>
      <c r="H177" s="604"/>
      <c r="I177" s="604"/>
      <c r="J177" s="604"/>
      <c r="K177" s="605"/>
    </row>
    <row r="178" spans="1:11" x14ac:dyDescent="0.5">
      <c r="A178" s="605"/>
      <c r="B178" s="606"/>
      <c r="C178" s="13" t="s">
        <v>57</v>
      </c>
      <c r="D178" s="16"/>
      <c r="E178" s="12"/>
      <c r="F178" s="604"/>
      <c r="G178" s="604"/>
      <c r="H178" s="604"/>
      <c r="I178" s="604"/>
      <c r="J178" s="604"/>
      <c r="K178" s="605"/>
    </row>
    <row r="179" spans="1:11" x14ac:dyDescent="0.5">
      <c r="A179" s="605"/>
      <c r="B179" s="606"/>
      <c r="C179" s="13" t="s">
        <v>500</v>
      </c>
      <c r="D179" s="16"/>
      <c r="E179" s="12"/>
      <c r="F179" s="604"/>
      <c r="G179" s="604"/>
      <c r="H179" s="604"/>
      <c r="I179" s="604"/>
      <c r="J179" s="604"/>
      <c r="K179" s="605"/>
    </row>
    <row r="180" spans="1:11" x14ac:dyDescent="0.5">
      <c r="A180" s="605"/>
      <c r="B180" s="606"/>
      <c r="C180" s="13" t="s">
        <v>77</v>
      </c>
      <c r="D180" s="16"/>
      <c r="E180" s="12"/>
      <c r="F180" s="604"/>
      <c r="G180" s="604"/>
      <c r="H180" s="604"/>
      <c r="I180" s="604"/>
      <c r="J180" s="604"/>
      <c r="K180" s="605"/>
    </row>
    <row r="181" spans="1:11" x14ac:dyDescent="0.5">
      <c r="A181" s="605"/>
      <c r="B181" s="606"/>
      <c r="C181" s="13" t="s">
        <v>52</v>
      </c>
      <c r="D181" s="16"/>
      <c r="E181" s="12"/>
      <c r="F181" s="604"/>
      <c r="G181" s="604"/>
      <c r="H181" s="604"/>
      <c r="I181" s="604"/>
      <c r="J181" s="604"/>
      <c r="K181" s="605"/>
    </row>
    <row r="182" spans="1:11" x14ac:dyDescent="0.5">
      <c r="A182" s="605"/>
      <c r="B182" s="606" t="s">
        <v>529</v>
      </c>
      <c r="C182" s="10" t="s">
        <v>235</v>
      </c>
      <c r="D182" s="16" t="s">
        <v>33</v>
      </c>
      <c r="E182" s="12" t="s">
        <v>652</v>
      </c>
      <c r="F182" s="604" t="s">
        <v>21</v>
      </c>
      <c r="G182" s="604" t="s">
        <v>531</v>
      </c>
      <c r="H182" s="604" t="s">
        <v>534</v>
      </c>
      <c r="I182" s="604" t="s">
        <v>238</v>
      </c>
      <c r="J182" s="604" t="s">
        <v>22</v>
      </c>
      <c r="K182" s="605"/>
    </row>
    <row r="183" spans="1:11" x14ac:dyDescent="0.5">
      <c r="A183" s="605"/>
      <c r="B183" s="606"/>
      <c r="C183" s="15" t="s">
        <v>530</v>
      </c>
      <c r="D183" s="16"/>
      <c r="E183" s="12" t="s">
        <v>654</v>
      </c>
      <c r="F183" s="604"/>
      <c r="G183" s="604"/>
      <c r="H183" s="604"/>
      <c r="I183" s="604"/>
      <c r="J183" s="604"/>
      <c r="K183" s="605"/>
    </row>
    <row r="184" spans="1:11" x14ac:dyDescent="0.5">
      <c r="A184" s="605"/>
      <c r="B184" s="606"/>
      <c r="C184" s="13" t="s">
        <v>16</v>
      </c>
      <c r="D184" s="16"/>
      <c r="E184" s="12"/>
      <c r="F184" s="604"/>
      <c r="G184" s="604"/>
      <c r="H184" s="604"/>
      <c r="I184" s="604"/>
      <c r="J184" s="604"/>
      <c r="K184" s="605"/>
    </row>
    <row r="185" spans="1:11" x14ac:dyDescent="0.5">
      <c r="A185" s="605"/>
      <c r="B185" s="606"/>
      <c r="C185" s="13" t="s">
        <v>57</v>
      </c>
      <c r="D185" s="16"/>
      <c r="E185" s="12"/>
      <c r="F185" s="604"/>
      <c r="G185" s="604"/>
      <c r="H185" s="604"/>
      <c r="I185" s="604"/>
      <c r="J185" s="604"/>
      <c r="K185" s="605"/>
    </row>
    <row r="186" spans="1:11" x14ac:dyDescent="0.5">
      <c r="A186" s="605"/>
      <c r="B186" s="606"/>
      <c r="C186" s="13" t="s">
        <v>500</v>
      </c>
      <c r="D186" s="16"/>
      <c r="E186" s="12"/>
      <c r="F186" s="604"/>
      <c r="G186" s="604"/>
      <c r="H186" s="604"/>
      <c r="I186" s="604"/>
      <c r="J186" s="604"/>
      <c r="K186" s="605"/>
    </row>
    <row r="187" spans="1:11" x14ac:dyDescent="0.5">
      <c r="A187" s="605"/>
      <c r="B187" s="606"/>
      <c r="C187" s="13" t="s">
        <v>77</v>
      </c>
      <c r="D187" s="16"/>
      <c r="E187" s="12"/>
      <c r="F187" s="604"/>
      <c r="G187" s="604"/>
      <c r="H187" s="604"/>
      <c r="I187" s="604"/>
      <c r="J187" s="604"/>
      <c r="K187" s="605"/>
    </row>
    <row r="188" spans="1:11" x14ac:dyDescent="0.5">
      <c r="A188" s="605"/>
      <c r="B188" s="606"/>
      <c r="C188" s="13" t="s">
        <v>52</v>
      </c>
      <c r="D188" s="16"/>
      <c r="E188" s="12"/>
      <c r="F188" s="604"/>
      <c r="G188" s="604"/>
      <c r="H188" s="604"/>
      <c r="I188" s="604"/>
      <c r="J188" s="604"/>
      <c r="K188" s="605"/>
    </row>
    <row r="189" spans="1:11" x14ac:dyDescent="0.5">
      <c r="A189" s="605"/>
      <c r="B189" s="606" t="s">
        <v>55</v>
      </c>
      <c r="C189" s="10" t="s">
        <v>56</v>
      </c>
      <c r="D189" s="16" t="s">
        <v>59</v>
      </c>
      <c r="E189" s="12" t="s">
        <v>655</v>
      </c>
      <c r="F189" s="604" t="s">
        <v>20</v>
      </c>
      <c r="G189" s="604" t="s">
        <v>535</v>
      </c>
      <c r="H189" s="604" t="s">
        <v>536</v>
      </c>
      <c r="I189" s="604" t="s">
        <v>98</v>
      </c>
      <c r="J189" s="604" t="s">
        <v>22</v>
      </c>
      <c r="K189" s="605"/>
    </row>
    <row r="190" spans="1:11" x14ac:dyDescent="0.5">
      <c r="A190" s="605"/>
      <c r="B190" s="606"/>
      <c r="C190" s="15" t="s">
        <v>530</v>
      </c>
      <c r="D190" s="16"/>
      <c r="E190" s="12" t="s">
        <v>656</v>
      </c>
      <c r="F190" s="604"/>
      <c r="G190" s="604"/>
      <c r="H190" s="604"/>
      <c r="I190" s="604"/>
      <c r="J190" s="604"/>
      <c r="K190" s="605"/>
    </row>
    <row r="191" spans="1:11" x14ac:dyDescent="0.5">
      <c r="A191" s="605"/>
      <c r="B191" s="606"/>
      <c r="C191" s="13" t="s">
        <v>57</v>
      </c>
      <c r="D191" s="16"/>
      <c r="E191" s="12"/>
      <c r="F191" s="604"/>
      <c r="G191" s="604"/>
      <c r="H191" s="604"/>
      <c r="I191" s="604"/>
      <c r="J191" s="604"/>
      <c r="K191" s="605"/>
    </row>
    <row r="192" spans="1:11" x14ac:dyDescent="0.5">
      <c r="A192" s="605"/>
      <c r="B192" s="606"/>
      <c r="C192" s="13" t="s">
        <v>500</v>
      </c>
      <c r="D192" s="16"/>
      <c r="E192" s="12"/>
      <c r="F192" s="604"/>
      <c r="G192" s="604"/>
      <c r="H192" s="604"/>
      <c r="I192" s="604"/>
      <c r="J192" s="604"/>
      <c r="K192" s="605"/>
    </row>
    <row r="193" spans="1:11" x14ac:dyDescent="0.5">
      <c r="A193" s="605"/>
      <c r="B193" s="606" t="s">
        <v>537</v>
      </c>
      <c r="C193" s="10" t="s">
        <v>239</v>
      </c>
      <c r="D193" s="16" t="s">
        <v>53</v>
      </c>
      <c r="E193" s="608" t="s">
        <v>657</v>
      </c>
      <c r="F193" s="604" t="s">
        <v>20</v>
      </c>
      <c r="G193" s="604" t="s">
        <v>243</v>
      </c>
      <c r="H193" s="604" t="s">
        <v>230</v>
      </c>
      <c r="I193" s="604" t="s">
        <v>95</v>
      </c>
      <c r="J193" s="604" t="s">
        <v>22</v>
      </c>
      <c r="K193" s="605"/>
    </row>
    <row r="194" spans="1:11" x14ac:dyDescent="0.5">
      <c r="A194" s="605"/>
      <c r="B194" s="606"/>
      <c r="C194" s="15" t="s">
        <v>538</v>
      </c>
      <c r="D194" s="16"/>
      <c r="E194" s="608"/>
      <c r="F194" s="604"/>
      <c r="G194" s="604"/>
      <c r="H194" s="604"/>
      <c r="I194" s="604"/>
      <c r="J194" s="604"/>
      <c r="K194" s="605"/>
    </row>
    <row r="195" spans="1:11" x14ac:dyDescent="0.5">
      <c r="A195" s="605"/>
      <c r="B195" s="606"/>
      <c r="C195" s="13" t="s">
        <v>75</v>
      </c>
      <c r="D195" s="16"/>
      <c r="E195" s="608"/>
      <c r="F195" s="604"/>
      <c r="G195" s="604"/>
      <c r="H195" s="604"/>
      <c r="I195" s="604"/>
      <c r="J195" s="604"/>
      <c r="K195" s="605"/>
    </row>
    <row r="196" spans="1:11" x14ac:dyDescent="0.5">
      <c r="A196" s="605"/>
      <c r="B196" s="606"/>
      <c r="C196" s="13" t="s">
        <v>50</v>
      </c>
      <c r="D196" s="16"/>
      <c r="E196" s="608"/>
      <c r="F196" s="604"/>
      <c r="G196" s="604"/>
      <c r="H196" s="604"/>
      <c r="I196" s="604"/>
      <c r="J196" s="604"/>
      <c r="K196" s="605"/>
    </row>
    <row r="197" spans="1:11" x14ac:dyDescent="0.5">
      <c r="A197" s="605"/>
      <c r="B197" s="606"/>
      <c r="C197" s="13" t="s">
        <v>240</v>
      </c>
      <c r="D197" s="16"/>
      <c r="E197" s="608"/>
      <c r="F197" s="604"/>
      <c r="G197" s="604"/>
      <c r="H197" s="604"/>
      <c r="I197" s="604"/>
      <c r="J197" s="604"/>
      <c r="K197" s="605"/>
    </row>
    <row r="198" spans="1:11" x14ac:dyDescent="0.5">
      <c r="A198" s="605"/>
      <c r="B198" s="606" t="s">
        <v>537</v>
      </c>
      <c r="C198" s="10" t="s">
        <v>239</v>
      </c>
      <c r="D198" s="16" t="s">
        <v>53</v>
      </c>
      <c r="E198" s="608" t="s">
        <v>658</v>
      </c>
      <c r="F198" s="604" t="s">
        <v>23</v>
      </c>
      <c r="G198" s="604" t="s">
        <v>540</v>
      </c>
      <c r="H198" s="604" t="s">
        <v>541</v>
      </c>
      <c r="I198" s="604" t="s">
        <v>20</v>
      </c>
      <c r="J198" s="604" t="s">
        <v>22</v>
      </c>
      <c r="K198" s="605"/>
    </row>
    <row r="199" spans="1:11" x14ac:dyDescent="0.5">
      <c r="A199" s="605"/>
      <c r="B199" s="606"/>
      <c r="C199" s="15" t="s">
        <v>539</v>
      </c>
      <c r="D199" s="16"/>
      <c r="E199" s="608"/>
      <c r="F199" s="604"/>
      <c r="G199" s="604"/>
      <c r="H199" s="604"/>
      <c r="I199" s="604"/>
      <c r="J199" s="604"/>
      <c r="K199" s="605"/>
    </row>
    <row r="200" spans="1:11" x14ac:dyDescent="0.5">
      <c r="A200" s="605"/>
      <c r="B200" s="606"/>
      <c r="C200" s="13" t="s">
        <v>52</v>
      </c>
      <c r="D200" s="16"/>
      <c r="E200" s="608"/>
      <c r="F200" s="604"/>
      <c r="G200" s="604"/>
      <c r="H200" s="604"/>
      <c r="I200" s="604"/>
      <c r="J200" s="604"/>
      <c r="K200" s="605"/>
    </row>
    <row r="201" spans="1:11" x14ac:dyDescent="0.5">
      <c r="A201" s="605"/>
      <c r="B201" s="606"/>
      <c r="C201" s="13" t="s">
        <v>77</v>
      </c>
      <c r="D201" s="16"/>
      <c r="E201" s="608"/>
      <c r="F201" s="604"/>
      <c r="G201" s="604"/>
      <c r="H201" s="604"/>
      <c r="I201" s="604"/>
      <c r="J201" s="604"/>
      <c r="K201" s="605"/>
    </row>
    <row r="202" spans="1:11" x14ac:dyDescent="0.5">
      <c r="A202" s="605"/>
      <c r="B202" s="606"/>
      <c r="C202" s="13" t="s">
        <v>15</v>
      </c>
      <c r="D202" s="16"/>
      <c r="E202" s="608"/>
      <c r="F202" s="604"/>
      <c r="G202" s="604"/>
      <c r="H202" s="604"/>
      <c r="I202" s="604"/>
      <c r="J202" s="604"/>
      <c r="K202" s="605"/>
    </row>
    <row r="203" spans="1:11" x14ac:dyDescent="0.5">
      <c r="A203" s="605"/>
      <c r="B203" s="606"/>
      <c r="C203" s="13" t="s">
        <v>57</v>
      </c>
      <c r="D203" s="16"/>
      <c r="E203" s="608"/>
      <c r="F203" s="604"/>
      <c r="G203" s="604"/>
      <c r="H203" s="604"/>
      <c r="I203" s="604"/>
      <c r="J203" s="604"/>
      <c r="K203" s="605"/>
    </row>
    <row r="204" spans="1:11" x14ac:dyDescent="0.5">
      <c r="A204" s="605"/>
      <c r="B204" s="606"/>
      <c r="C204" s="13" t="s">
        <v>45</v>
      </c>
      <c r="D204" s="16"/>
      <c r="E204" s="608"/>
      <c r="F204" s="604"/>
      <c r="G204" s="604"/>
      <c r="H204" s="604"/>
      <c r="I204" s="604"/>
      <c r="J204" s="604"/>
      <c r="K204" s="605"/>
    </row>
    <row r="205" spans="1:11" x14ac:dyDescent="0.5">
      <c r="A205" s="605"/>
      <c r="B205" s="606"/>
      <c r="C205" s="13" t="s">
        <v>242</v>
      </c>
      <c r="D205" s="16"/>
      <c r="E205" s="608"/>
      <c r="F205" s="604"/>
      <c r="G205" s="604"/>
      <c r="H205" s="604"/>
      <c r="I205" s="604"/>
      <c r="J205" s="604"/>
      <c r="K205" s="605"/>
    </row>
    <row r="206" spans="1:11" x14ac:dyDescent="0.5">
      <c r="A206" s="605"/>
      <c r="B206" s="606" t="s">
        <v>537</v>
      </c>
      <c r="C206" s="10" t="s">
        <v>239</v>
      </c>
      <c r="D206" s="16" t="s">
        <v>53</v>
      </c>
      <c r="E206" s="608" t="s">
        <v>659</v>
      </c>
      <c r="F206" s="604" t="s">
        <v>21</v>
      </c>
      <c r="G206" s="604" t="s">
        <v>261</v>
      </c>
      <c r="H206" s="604" t="s">
        <v>531</v>
      </c>
      <c r="I206" s="604" t="s">
        <v>26</v>
      </c>
      <c r="J206" s="604" t="s">
        <v>22</v>
      </c>
      <c r="K206" s="605"/>
    </row>
    <row r="207" spans="1:11" x14ac:dyDescent="0.5">
      <c r="A207" s="605"/>
      <c r="B207" s="606"/>
      <c r="C207" s="15" t="s">
        <v>542</v>
      </c>
      <c r="D207" s="16"/>
      <c r="E207" s="608"/>
      <c r="F207" s="604"/>
      <c r="G207" s="604"/>
      <c r="H207" s="604"/>
      <c r="I207" s="604"/>
      <c r="J207" s="604"/>
      <c r="K207" s="605"/>
    </row>
    <row r="208" spans="1:11" x14ac:dyDescent="0.5">
      <c r="A208" s="605"/>
      <c r="B208" s="606"/>
      <c r="C208" s="13" t="s">
        <v>170</v>
      </c>
      <c r="D208" s="16"/>
      <c r="E208" s="608"/>
      <c r="F208" s="604"/>
      <c r="G208" s="604"/>
      <c r="H208" s="604"/>
      <c r="I208" s="604"/>
      <c r="J208" s="604"/>
      <c r="K208" s="605"/>
    </row>
    <row r="209" spans="1:11" x14ac:dyDescent="0.5">
      <c r="A209" s="605"/>
      <c r="B209" s="606"/>
      <c r="C209" s="13" t="s">
        <v>500</v>
      </c>
      <c r="D209" s="16"/>
      <c r="E209" s="608"/>
      <c r="F209" s="604"/>
      <c r="G209" s="604"/>
      <c r="H209" s="604"/>
      <c r="I209" s="604"/>
      <c r="J209" s="604"/>
      <c r="K209" s="605"/>
    </row>
    <row r="210" spans="1:11" x14ac:dyDescent="0.5">
      <c r="A210" s="605"/>
      <c r="B210" s="606" t="s">
        <v>543</v>
      </c>
      <c r="C210" s="10" t="s">
        <v>544</v>
      </c>
      <c r="D210" s="16" t="s">
        <v>53</v>
      </c>
      <c r="E210" s="612" t="s">
        <v>660</v>
      </c>
      <c r="F210" s="604" t="s">
        <v>20</v>
      </c>
      <c r="G210" s="604" t="s">
        <v>23</v>
      </c>
      <c r="H210" s="604" t="s">
        <v>23</v>
      </c>
      <c r="I210" s="604" t="s">
        <v>73</v>
      </c>
      <c r="J210" s="604" t="s">
        <v>22</v>
      </c>
      <c r="K210" s="605"/>
    </row>
    <row r="211" spans="1:11" x14ac:dyDescent="0.5">
      <c r="A211" s="605"/>
      <c r="B211" s="606"/>
      <c r="C211" s="15" t="s">
        <v>545</v>
      </c>
      <c r="D211" s="16"/>
      <c r="E211" s="612"/>
      <c r="F211" s="604"/>
      <c r="G211" s="604"/>
      <c r="H211" s="604"/>
      <c r="I211" s="604"/>
      <c r="J211" s="604"/>
      <c r="K211" s="605"/>
    </row>
    <row r="212" spans="1:11" x14ac:dyDescent="0.5">
      <c r="A212" s="605"/>
      <c r="B212" s="606"/>
      <c r="C212" s="13" t="s">
        <v>50</v>
      </c>
      <c r="D212" s="16"/>
      <c r="E212" s="612"/>
      <c r="F212" s="604"/>
      <c r="G212" s="604"/>
      <c r="H212" s="604"/>
      <c r="I212" s="604"/>
      <c r="J212" s="604"/>
      <c r="K212" s="605"/>
    </row>
    <row r="213" spans="1:11" x14ac:dyDescent="0.5">
      <c r="A213" s="605"/>
      <c r="B213" s="606" t="s">
        <v>546</v>
      </c>
      <c r="C213" s="10" t="s">
        <v>547</v>
      </c>
      <c r="D213" s="16" t="s">
        <v>33</v>
      </c>
      <c r="E213" s="14" t="s">
        <v>661</v>
      </c>
      <c r="F213" s="604" t="s">
        <v>20</v>
      </c>
      <c r="G213" s="604" t="s">
        <v>72</v>
      </c>
      <c r="H213" s="604" t="s">
        <v>179</v>
      </c>
      <c r="I213" s="604" t="s">
        <v>25</v>
      </c>
      <c r="J213" s="604" t="s">
        <v>22</v>
      </c>
      <c r="K213" s="605"/>
    </row>
    <row r="214" spans="1:11" x14ac:dyDescent="0.5">
      <c r="A214" s="605"/>
      <c r="B214" s="606"/>
      <c r="C214" s="13" t="s">
        <v>52</v>
      </c>
      <c r="D214" s="16"/>
      <c r="E214" s="14" t="s">
        <v>662</v>
      </c>
      <c r="F214" s="604"/>
      <c r="G214" s="604"/>
      <c r="H214" s="604"/>
      <c r="I214" s="604"/>
      <c r="J214" s="604"/>
      <c r="K214" s="605"/>
    </row>
    <row r="215" spans="1:11" x14ac:dyDescent="0.5">
      <c r="A215" s="605"/>
      <c r="B215" s="606" t="s">
        <v>548</v>
      </c>
      <c r="C215" s="10" t="s">
        <v>248</v>
      </c>
      <c r="D215" s="16" t="s">
        <v>33</v>
      </c>
      <c r="E215" s="12" t="s">
        <v>663</v>
      </c>
      <c r="F215" s="604" t="s">
        <v>20</v>
      </c>
      <c r="G215" s="604" t="s">
        <v>20</v>
      </c>
      <c r="H215" s="604" t="s">
        <v>20</v>
      </c>
      <c r="I215" s="604" t="s">
        <v>73</v>
      </c>
      <c r="J215" s="604" t="s">
        <v>22</v>
      </c>
      <c r="K215" s="605"/>
    </row>
    <row r="216" spans="1:11" x14ac:dyDescent="0.5">
      <c r="A216" s="605"/>
      <c r="B216" s="606"/>
      <c r="C216" s="15" t="s">
        <v>545</v>
      </c>
      <c r="D216" s="16"/>
      <c r="E216" s="12" t="s">
        <v>664</v>
      </c>
      <c r="F216" s="604"/>
      <c r="G216" s="604"/>
      <c r="H216" s="604"/>
      <c r="I216" s="604"/>
      <c r="J216" s="604"/>
      <c r="K216" s="605"/>
    </row>
    <row r="217" spans="1:11" x14ac:dyDescent="0.5">
      <c r="A217" s="605"/>
      <c r="B217" s="606"/>
      <c r="C217" s="13" t="s">
        <v>52</v>
      </c>
      <c r="D217" s="16"/>
      <c r="E217" s="12"/>
      <c r="F217" s="604"/>
      <c r="G217" s="604"/>
      <c r="H217" s="604"/>
      <c r="I217" s="604"/>
      <c r="J217" s="604"/>
      <c r="K217" s="605"/>
    </row>
    <row r="218" spans="1:11" x14ac:dyDescent="0.5">
      <c r="A218" s="605"/>
      <c r="B218" s="606" t="s">
        <v>549</v>
      </c>
      <c r="C218" s="10" t="s">
        <v>358</v>
      </c>
      <c r="D218" s="16" t="s">
        <v>19</v>
      </c>
      <c r="E218" s="608" t="s">
        <v>665</v>
      </c>
      <c r="F218" s="604" t="s">
        <v>20</v>
      </c>
      <c r="G218" s="604" t="s">
        <v>34</v>
      </c>
      <c r="H218" s="604" t="s">
        <v>167</v>
      </c>
      <c r="I218" s="604" t="s">
        <v>20</v>
      </c>
      <c r="J218" s="604" t="s">
        <v>22</v>
      </c>
      <c r="K218" s="605"/>
    </row>
    <row r="219" spans="1:11" x14ac:dyDescent="0.5">
      <c r="A219" s="605"/>
      <c r="B219" s="606"/>
      <c r="C219" s="15" t="s">
        <v>360</v>
      </c>
      <c r="D219" s="16"/>
      <c r="E219" s="608"/>
      <c r="F219" s="604"/>
      <c r="G219" s="604"/>
      <c r="H219" s="604"/>
      <c r="I219" s="604"/>
      <c r="J219" s="604"/>
      <c r="K219" s="605"/>
    </row>
    <row r="220" spans="1:11" x14ac:dyDescent="0.5">
      <c r="A220" s="605"/>
      <c r="B220" s="606"/>
      <c r="C220" s="13" t="s">
        <v>90</v>
      </c>
      <c r="D220" s="16"/>
      <c r="E220" s="608"/>
      <c r="F220" s="604"/>
      <c r="G220" s="604"/>
      <c r="H220" s="604"/>
      <c r="I220" s="604"/>
      <c r="J220" s="604"/>
      <c r="K220" s="605"/>
    </row>
    <row r="221" spans="1:11" x14ac:dyDescent="0.5">
      <c r="A221" s="605"/>
      <c r="B221" s="606"/>
      <c r="C221" s="13" t="s">
        <v>342</v>
      </c>
      <c r="D221" s="16"/>
      <c r="E221" s="608"/>
      <c r="F221" s="604"/>
      <c r="G221" s="604"/>
      <c r="H221" s="604"/>
      <c r="I221" s="604"/>
      <c r="J221" s="604"/>
      <c r="K221" s="605"/>
    </row>
    <row r="222" spans="1:11" x14ac:dyDescent="0.5">
      <c r="A222" s="605"/>
      <c r="B222" s="606" t="s">
        <v>550</v>
      </c>
      <c r="C222" s="10" t="s">
        <v>366</v>
      </c>
      <c r="D222" s="16" t="s">
        <v>19</v>
      </c>
      <c r="E222" s="608" t="s">
        <v>666</v>
      </c>
      <c r="F222" s="604" t="s">
        <v>20</v>
      </c>
      <c r="G222" s="604" t="s">
        <v>34</v>
      </c>
      <c r="H222" s="604" t="s">
        <v>167</v>
      </c>
      <c r="I222" s="604" t="s">
        <v>20</v>
      </c>
      <c r="J222" s="604" t="s">
        <v>22</v>
      </c>
      <c r="K222" s="605"/>
    </row>
    <row r="223" spans="1:11" x14ac:dyDescent="0.5">
      <c r="A223" s="605"/>
      <c r="B223" s="606"/>
      <c r="C223" s="15" t="s">
        <v>360</v>
      </c>
      <c r="D223" s="16"/>
      <c r="E223" s="608"/>
      <c r="F223" s="604"/>
      <c r="G223" s="604"/>
      <c r="H223" s="604"/>
      <c r="I223" s="604"/>
      <c r="J223" s="604"/>
      <c r="K223" s="605"/>
    </row>
    <row r="224" spans="1:11" x14ac:dyDescent="0.5">
      <c r="A224" s="605"/>
      <c r="B224" s="606"/>
      <c r="C224" s="13" t="s">
        <v>367</v>
      </c>
      <c r="D224" s="16"/>
      <c r="E224" s="608"/>
      <c r="F224" s="604"/>
      <c r="G224" s="604"/>
      <c r="H224" s="604"/>
      <c r="I224" s="604"/>
      <c r="J224" s="604"/>
      <c r="K224" s="605"/>
    </row>
    <row r="225" spans="1:11" x14ac:dyDescent="0.5">
      <c r="A225" s="605"/>
      <c r="B225" s="606"/>
      <c r="C225" s="13" t="s">
        <v>368</v>
      </c>
      <c r="D225" s="16"/>
      <c r="E225" s="608"/>
      <c r="F225" s="604"/>
      <c r="G225" s="604"/>
      <c r="H225" s="604"/>
      <c r="I225" s="604"/>
      <c r="J225" s="604"/>
      <c r="K225" s="605"/>
    </row>
    <row r="226" spans="1:11" x14ac:dyDescent="0.5">
      <c r="A226" s="605"/>
      <c r="B226" s="606" t="s">
        <v>551</v>
      </c>
      <c r="C226" s="10" t="s">
        <v>552</v>
      </c>
      <c r="D226" s="16" t="s">
        <v>19</v>
      </c>
      <c r="E226" s="608" t="s">
        <v>667</v>
      </c>
      <c r="F226" s="604" t="s">
        <v>20</v>
      </c>
      <c r="G226" s="604" t="s">
        <v>34</v>
      </c>
      <c r="H226" s="604" t="s">
        <v>167</v>
      </c>
      <c r="I226" s="604" t="s">
        <v>20</v>
      </c>
      <c r="J226" s="604" t="s">
        <v>22</v>
      </c>
      <c r="K226" s="605"/>
    </row>
    <row r="227" spans="1:11" x14ac:dyDescent="0.5">
      <c r="A227" s="605"/>
      <c r="B227" s="606"/>
      <c r="C227" s="15" t="s">
        <v>360</v>
      </c>
      <c r="D227" s="16"/>
      <c r="E227" s="608"/>
      <c r="F227" s="604"/>
      <c r="G227" s="604"/>
      <c r="H227" s="604"/>
      <c r="I227" s="604"/>
      <c r="J227" s="604"/>
      <c r="K227" s="605"/>
    </row>
    <row r="228" spans="1:11" x14ac:dyDescent="0.5">
      <c r="A228" s="605"/>
      <c r="B228" s="606"/>
      <c r="C228" s="13" t="s">
        <v>91</v>
      </c>
      <c r="D228" s="16"/>
      <c r="E228" s="608"/>
      <c r="F228" s="604"/>
      <c r="G228" s="604"/>
      <c r="H228" s="604"/>
      <c r="I228" s="604"/>
      <c r="J228" s="604"/>
      <c r="K228" s="605"/>
    </row>
    <row r="229" spans="1:11" x14ac:dyDescent="0.5">
      <c r="A229" s="605"/>
      <c r="B229" s="606" t="s">
        <v>553</v>
      </c>
      <c r="C229" s="10" t="s">
        <v>554</v>
      </c>
      <c r="D229" s="16" t="s">
        <v>19</v>
      </c>
      <c r="E229" s="608" t="s">
        <v>668</v>
      </c>
      <c r="F229" s="604" t="s">
        <v>20</v>
      </c>
      <c r="G229" s="604" t="s">
        <v>34</v>
      </c>
      <c r="H229" s="604" t="s">
        <v>223</v>
      </c>
      <c r="I229" s="604" t="s">
        <v>114</v>
      </c>
      <c r="J229" s="604" t="s">
        <v>22</v>
      </c>
      <c r="K229" s="605"/>
    </row>
    <row r="230" spans="1:11" x14ac:dyDescent="0.5">
      <c r="A230" s="605"/>
      <c r="B230" s="606"/>
      <c r="C230" s="15" t="s">
        <v>555</v>
      </c>
      <c r="D230" s="16"/>
      <c r="E230" s="608"/>
      <c r="F230" s="604"/>
      <c r="G230" s="604"/>
      <c r="H230" s="604"/>
      <c r="I230" s="604"/>
      <c r="J230" s="604"/>
      <c r="K230" s="605"/>
    </row>
    <row r="231" spans="1:11" x14ac:dyDescent="0.5">
      <c r="A231" s="605"/>
      <c r="B231" s="606"/>
      <c r="C231" s="13" t="s">
        <v>165</v>
      </c>
      <c r="D231" s="16"/>
      <c r="E231" s="608"/>
      <c r="F231" s="604"/>
      <c r="G231" s="604"/>
      <c r="H231" s="604"/>
      <c r="I231" s="604"/>
      <c r="J231" s="604"/>
      <c r="K231" s="605"/>
    </row>
    <row r="232" spans="1:11" x14ac:dyDescent="0.5">
      <c r="A232" s="605"/>
      <c r="B232" s="606" t="s">
        <v>553</v>
      </c>
      <c r="C232" s="10" t="s">
        <v>554</v>
      </c>
      <c r="D232" s="16" t="s">
        <v>19</v>
      </c>
      <c r="E232" s="608" t="s">
        <v>481</v>
      </c>
      <c r="F232" s="604" t="s">
        <v>23</v>
      </c>
      <c r="G232" s="604" t="s">
        <v>34</v>
      </c>
      <c r="H232" s="604" t="s">
        <v>321</v>
      </c>
      <c r="I232" s="604" t="s">
        <v>95</v>
      </c>
      <c r="J232" s="604" t="s">
        <v>22</v>
      </c>
      <c r="K232" s="605"/>
    </row>
    <row r="233" spans="1:11" x14ac:dyDescent="0.5">
      <c r="A233" s="605"/>
      <c r="B233" s="606"/>
      <c r="C233" s="15" t="s">
        <v>555</v>
      </c>
      <c r="D233" s="16"/>
      <c r="E233" s="608"/>
      <c r="F233" s="604"/>
      <c r="G233" s="604"/>
      <c r="H233" s="604"/>
      <c r="I233" s="604"/>
      <c r="J233" s="604"/>
      <c r="K233" s="605"/>
    </row>
    <row r="234" spans="1:11" x14ac:dyDescent="0.5">
      <c r="A234" s="605"/>
      <c r="B234" s="606"/>
      <c r="C234" s="13" t="s">
        <v>165</v>
      </c>
      <c r="D234" s="16"/>
      <c r="E234" s="608"/>
      <c r="F234" s="604"/>
      <c r="G234" s="604"/>
      <c r="H234" s="604"/>
      <c r="I234" s="604"/>
      <c r="J234" s="604"/>
      <c r="K234" s="605"/>
    </row>
    <row r="235" spans="1:11" x14ac:dyDescent="0.5">
      <c r="A235" s="605"/>
      <c r="B235" s="606" t="s">
        <v>62</v>
      </c>
      <c r="C235" s="10" t="s">
        <v>63</v>
      </c>
      <c r="D235" s="16" t="s">
        <v>53</v>
      </c>
      <c r="E235" s="608" t="s">
        <v>669</v>
      </c>
      <c r="F235" s="604" t="s">
        <v>20</v>
      </c>
      <c r="G235" s="604" t="s">
        <v>541</v>
      </c>
      <c r="H235" s="604" t="s">
        <v>541</v>
      </c>
      <c r="I235" s="604" t="s">
        <v>73</v>
      </c>
      <c r="J235" s="604" t="s">
        <v>22</v>
      </c>
      <c r="K235" s="605"/>
    </row>
    <row r="236" spans="1:11" x14ac:dyDescent="0.5">
      <c r="A236" s="605"/>
      <c r="B236" s="606"/>
      <c r="C236" s="13" t="s">
        <v>64</v>
      </c>
      <c r="D236" s="16"/>
      <c r="E236" s="608"/>
      <c r="F236" s="604"/>
      <c r="G236" s="604"/>
      <c r="H236" s="604"/>
      <c r="I236" s="604"/>
      <c r="J236" s="604"/>
      <c r="K236" s="605"/>
    </row>
    <row r="237" spans="1:11" x14ac:dyDescent="0.5">
      <c r="A237" s="605"/>
      <c r="B237" s="606"/>
      <c r="C237" s="13" t="s">
        <v>65</v>
      </c>
      <c r="D237" s="16"/>
      <c r="E237" s="608"/>
      <c r="F237" s="604"/>
      <c r="G237" s="604"/>
      <c r="H237" s="604"/>
      <c r="I237" s="604"/>
      <c r="J237" s="604"/>
      <c r="K237" s="605"/>
    </row>
    <row r="238" spans="1:11" x14ac:dyDescent="0.5">
      <c r="A238" s="605"/>
      <c r="B238" s="606"/>
      <c r="C238" s="13" t="s">
        <v>11</v>
      </c>
      <c r="D238" s="16"/>
      <c r="E238" s="608"/>
      <c r="F238" s="604"/>
      <c r="G238" s="604"/>
      <c r="H238" s="604"/>
      <c r="I238" s="604"/>
      <c r="J238" s="604"/>
      <c r="K238" s="605"/>
    </row>
    <row r="239" spans="1:11" x14ac:dyDescent="0.5">
      <c r="A239" s="605"/>
      <c r="B239" s="606"/>
      <c r="C239" s="13" t="s">
        <v>66</v>
      </c>
      <c r="D239" s="16"/>
      <c r="E239" s="608"/>
      <c r="F239" s="604"/>
      <c r="G239" s="604"/>
      <c r="H239" s="604"/>
      <c r="I239" s="604"/>
      <c r="J239" s="604"/>
      <c r="K239" s="605"/>
    </row>
    <row r="240" spans="1:11" x14ac:dyDescent="0.5">
      <c r="A240" s="605"/>
      <c r="B240" s="606"/>
      <c r="C240" s="13" t="s">
        <v>67</v>
      </c>
      <c r="D240" s="16"/>
      <c r="E240" s="608"/>
      <c r="F240" s="604"/>
      <c r="G240" s="604"/>
      <c r="H240" s="604"/>
      <c r="I240" s="604"/>
      <c r="J240" s="604"/>
      <c r="K240" s="605"/>
    </row>
    <row r="241" spans="1:11" x14ac:dyDescent="0.5">
      <c r="A241" s="605"/>
      <c r="B241" s="606"/>
      <c r="C241" s="13" t="s">
        <v>58</v>
      </c>
      <c r="D241" s="16"/>
      <c r="E241" s="608"/>
      <c r="F241" s="604"/>
      <c r="G241" s="604"/>
      <c r="H241" s="604"/>
      <c r="I241" s="604"/>
      <c r="J241" s="604"/>
      <c r="K241" s="605"/>
    </row>
    <row r="242" spans="1:11" x14ac:dyDescent="0.5">
      <c r="A242" s="605"/>
      <c r="B242" s="606"/>
      <c r="C242" s="13" t="s">
        <v>68</v>
      </c>
      <c r="D242" s="16"/>
      <c r="E242" s="608"/>
      <c r="F242" s="604"/>
      <c r="G242" s="604"/>
      <c r="H242" s="604"/>
      <c r="I242" s="604"/>
      <c r="J242" s="604"/>
      <c r="K242" s="605"/>
    </row>
    <row r="243" spans="1:11" x14ac:dyDescent="0.5">
      <c r="A243" s="605"/>
      <c r="B243" s="606"/>
      <c r="C243" s="13" t="s">
        <v>69</v>
      </c>
      <c r="D243" s="16"/>
      <c r="E243" s="608"/>
      <c r="F243" s="604"/>
      <c r="G243" s="604"/>
      <c r="H243" s="604"/>
      <c r="I243" s="604"/>
      <c r="J243" s="604"/>
      <c r="K243" s="605"/>
    </row>
    <row r="244" spans="1:11" x14ac:dyDescent="0.5">
      <c r="A244" s="605"/>
      <c r="B244" s="606"/>
      <c r="C244" s="13" t="s">
        <v>320</v>
      </c>
      <c r="D244" s="16"/>
      <c r="E244" s="608"/>
      <c r="F244" s="604"/>
      <c r="G244" s="604"/>
      <c r="H244" s="604"/>
      <c r="I244" s="604"/>
      <c r="J244" s="604"/>
      <c r="K244" s="605"/>
    </row>
    <row r="245" spans="1:11" x14ac:dyDescent="0.5">
      <c r="A245" s="605"/>
      <c r="B245" s="606"/>
      <c r="C245" s="13" t="s">
        <v>71</v>
      </c>
      <c r="D245" s="16"/>
      <c r="E245" s="608"/>
      <c r="F245" s="604"/>
      <c r="G245" s="604"/>
      <c r="H245" s="604"/>
      <c r="I245" s="604"/>
      <c r="J245" s="604"/>
      <c r="K245" s="605"/>
    </row>
    <row r="246" spans="1:11" x14ac:dyDescent="0.5">
      <c r="A246" s="605"/>
      <c r="B246" s="606"/>
      <c r="C246" s="13" t="s">
        <v>44</v>
      </c>
      <c r="D246" s="16"/>
      <c r="E246" s="608"/>
      <c r="F246" s="604"/>
      <c r="G246" s="604"/>
      <c r="H246" s="604"/>
      <c r="I246" s="604"/>
      <c r="J246" s="604"/>
      <c r="K246" s="605"/>
    </row>
    <row r="247" spans="1:11" x14ac:dyDescent="0.5">
      <c r="A247" s="605"/>
      <c r="B247" s="606"/>
      <c r="C247" s="13" t="s">
        <v>96</v>
      </c>
      <c r="D247" s="16"/>
      <c r="E247" s="608"/>
      <c r="F247" s="604"/>
      <c r="G247" s="604"/>
      <c r="H247" s="604"/>
      <c r="I247" s="604"/>
      <c r="J247" s="604"/>
      <c r="K247" s="605"/>
    </row>
    <row r="248" spans="1:11" x14ac:dyDescent="0.5">
      <c r="A248" s="605"/>
      <c r="B248" s="606"/>
      <c r="C248" s="13" t="s">
        <v>178</v>
      </c>
      <c r="D248" s="16"/>
      <c r="E248" s="608"/>
      <c r="F248" s="604"/>
      <c r="G248" s="604"/>
      <c r="H248" s="604"/>
      <c r="I248" s="604"/>
      <c r="J248" s="604"/>
      <c r="K248" s="605"/>
    </row>
    <row r="249" spans="1:11" x14ac:dyDescent="0.5">
      <c r="A249" s="605"/>
      <c r="B249" s="606" t="s">
        <v>62</v>
      </c>
      <c r="C249" s="10" t="s">
        <v>63</v>
      </c>
      <c r="D249" s="16" t="s">
        <v>53</v>
      </c>
      <c r="E249" s="608" t="s">
        <v>670</v>
      </c>
      <c r="F249" s="604" t="s">
        <v>23</v>
      </c>
      <c r="G249" s="604" t="s">
        <v>541</v>
      </c>
      <c r="H249" s="604" t="s">
        <v>223</v>
      </c>
      <c r="I249" s="604" t="s">
        <v>196</v>
      </c>
      <c r="J249" s="604" t="s">
        <v>22</v>
      </c>
      <c r="K249" s="605"/>
    </row>
    <row r="250" spans="1:11" x14ac:dyDescent="0.5">
      <c r="A250" s="605"/>
      <c r="B250" s="606"/>
      <c r="C250" s="13" t="s">
        <v>64</v>
      </c>
      <c r="D250" s="16"/>
      <c r="E250" s="608"/>
      <c r="F250" s="604"/>
      <c r="G250" s="604"/>
      <c r="H250" s="604"/>
      <c r="I250" s="604"/>
      <c r="J250" s="604"/>
      <c r="K250" s="605"/>
    </row>
    <row r="251" spans="1:11" x14ac:dyDescent="0.5">
      <c r="A251" s="605"/>
      <c r="B251" s="606"/>
      <c r="C251" s="13" t="s">
        <v>65</v>
      </c>
      <c r="D251" s="16"/>
      <c r="E251" s="608"/>
      <c r="F251" s="604"/>
      <c r="G251" s="604"/>
      <c r="H251" s="604"/>
      <c r="I251" s="604"/>
      <c r="J251" s="604"/>
      <c r="K251" s="605"/>
    </row>
    <row r="252" spans="1:11" x14ac:dyDescent="0.5">
      <c r="A252" s="605"/>
      <c r="B252" s="606"/>
      <c r="C252" s="13" t="s">
        <v>11</v>
      </c>
      <c r="D252" s="16"/>
      <c r="E252" s="608"/>
      <c r="F252" s="604"/>
      <c r="G252" s="604"/>
      <c r="H252" s="604"/>
      <c r="I252" s="604"/>
      <c r="J252" s="604"/>
      <c r="K252" s="605"/>
    </row>
    <row r="253" spans="1:11" x14ac:dyDescent="0.5">
      <c r="A253" s="605"/>
      <c r="B253" s="606"/>
      <c r="C253" s="13" t="s">
        <v>66</v>
      </c>
      <c r="D253" s="16"/>
      <c r="E253" s="608"/>
      <c r="F253" s="604"/>
      <c r="G253" s="604"/>
      <c r="H253" s="604"/>
      <c r="I253" s="604"/>
      <c r="J253" s="604"/>
      <c r="K253" s="605"/>
    </row>
    <row r="254" spans="1:11" x14ac:dyDescent="0.5">
      <c r="A254" s="605"/>
      <c r="B254" s="606"/>
      <c r="C254" s="13" t="s">
        <v>67</v>
      </c>
      <c r="D254" s="16"/>
      <c r="E254" s="608"/>
      <c r="F254" s="604"/>
      <c r="G254" s="604"/>
      <c r="H254" s="604"/>
      <c r="I254" s="604"/>
      <c r="J254" s="604"/>
      <c r="K254" s="605"/>
    </row>
    <row r="255" spans="1:11" x14ac:dyDescent="0.5">
      <c r="A255" s="605"/>
      <c r="B255" s="606"/>
      <c r="C255" s="13" t="s">
        <v>58</v>
      </c>
      <c r="D255" s="16"/>
      <c r="E255" s="608"/>
      <c r="F255" s="604"/>
      <c r="G255" s="604"/>
      <c r="H255" s="604"/>
      <c r="I255" s="604"/>
      <c r="J255" s="604"/>
      <c r="K255" s="605"/>
    </row>
    <row r="256" spans="1:11" x14ac:dyDescent="0.5">
      <c r="A256" s="605"/>
      <c r="B256" s="606"/>
      <c r="C256" s="13" t="s">
        <v>68</v>
      </c>
      <c r="D256" s="16"/>
      <c r="E256" s="608"/>
      <c r="F256" s="604"/>
      <c r="G256" s="604"/>
      <c r="H256" s="604"/>
      <c r="I256" s="604"/>
      <c r="J256" s="604"/>
      <c r="K256" s="605"/>
    </row>
    <row r="257" spans="1:11" x14ac:dyDescent="0.5">
      <c r="A257" s="605"/>
      <c r="B257" s="606"/>
      <c r="C257" s="13" t="s">
        <v>69</v>
      </c>
      <c r="D257" s="16"/>
      <c r="E257" s="608"/>
      <c r="F257" s="604"/>
      <c r="G257" s="604"/>
      <c r="H257" s="604"/>
      <c r="I257" s="604"/>
      <c r="J257" s="604"/>
      <c r="K257" s="605"/>
    </row>
    <row r="258" spans="1:11" x14ac:dyDescent="0.5">
      <c r="A258" s="605"/>
      <c r="B258" s="606"/>
      <c r="C258" s="13" t="s">
        <v>320</v>
      </c>
      <c r="D258" s="16"/>
      <c r="E258" s="608"/>
      <c r="F258" s="604"/>
      <c r="G258" s="604"/>
      <c r="H258" s="604"/>
      <c r="I258" s="604"/>
      <c r="J258" s="604"/>
      <c r="K258" s="605"/>
    </row>
    <row r="259" spans="1:11" x14ac:dyDescent="0.5">
      <c r="A259" s="605"/>
      <c r="B259" s="606"/>
      <c r="C259" s="13" t="s">
        <v>71</v>
      </c>
      <c r="D259" s="16"/>
      <c r="E259" s="608"/>
      <c r="F259" s="604"/>
      <c r="G259" s="604"/>
      <c r="H259" s="604"/>
      <c r="I259" s="604"/>
      <c r="J259" s="604"/>
      <c r="K259" s="605"/>
    </row>
    <row r="260" spans="1:11" x14ac:dyDescent="0.5">
      <c r="A260" s="605"/>
      <c r="B260" s="606"/>
      <c r="C260" s="13" t="s">
        <v>44</v>
      </c>
      <c r="D260" s="16"/>
      <c r="E260" s="608"/>
      <c r="F260" s="604"/>
      <c r="G260" s="604"/>
      <c r="H260" s="604"/>
      <c r="I260" s="604"/>
      <c r="J260" s="604"/>
      <c r="K260" s="605"/>
    </row>
    <row r="261" spans="1:11" x14ac:dyDescent="0.5">
      <c r="A261" s="605"/>
      <c r="B261" s="606"/>
      <c r="C261" s="13" t="s">
        <v>96</v>
      </c>
      <c r="D261" s="16"/>
      <c r="E261" s="608"/>
      <c r="F261" s="604"/>
      <c r="G261" s="604"/>
      <c r="H261" s="604"/>
      <c r="I261" s="604"/>
      <c r="J261" s="604"/>
      <c r="K261" s="605"/>
    </row>
    <row r="262" spans="1:11" x14ac:dyDescent="0.5">
      <c r="A262" s="605"/>
      <c r="B262" s="606"/>
      <c r="C262" s="13" t="s">
        <v>178</v>
      </c>
      <c r="D262" s="16"/>
      <c r="E262" s="608"/>
      <c r="F262" s="604"/>
      <c r="G262" s="604"/>
      <c r="H262" s="604"/>
      <c r="I262" s="604"/>
      <c r="J262" s="604"/>
      <c r="K262" s="605"/>
    </row>
    <row r="263" spans="1:11" x14ac:dyDescent="0.5">
      <c r="A263" s="605"/>
      <c r="B263" s="606" t="s">
        <v>62</v>
      </c>
      <c r="C263" s="10" t="s">
        <v>63</v>
      </c>
      <c r="D263" s="16" t="s">
        <v>53</v>
      </c>
      <c r="E263" s="608" t="s">
        <v>671</v>
      </c>
      <c r="F263" s="604" t="s">
        <v>21</v>
      </c>
      <c r="G263" s="604" t="s">
        <v>541</v>
      </c>
      <c r="H263" s="604" t="s">
        <v>541</v>
      </c>
      <c r="I263" s="604" t="s">
        <v>73</v>
      </c>
      <c r="J263" s="604" t="s">
        <v>22</v>
      </c>
      <c r="K263" s="605"/>
    </row>
    <row r="264" spans="1:11" x14ac:dyDescent="0.5">
      <c r="A264" s="605"/>
      <c r="B264" s="606"/>
      <c r="C264" s="13" t="s">
        <v>64</v>
      </c>
      <c r="D264" s="16"/>
      <c r="E264" s="608"/>
      <c r="F264" s="604"/>
      <c r="G264" s="604"/>
      <c r="H264" s="604"/>
      <c r="I264" s="604"/>
      <c r="J264" s="604"/>
      <c r="K264" s="605"/>
    </row>
    <row r="265" spans="1:11" x14ac:dyDescent="0.5">
      <c r="A265" s="605"/>
      <c r="B265" s="606"/>
      <c r="C265" s="13" t="s">
        <v>65</v>
      </c>
      <c r="D265" s="16"/>
      <c r="E265" s="608"/>
      <c r="F265" s="604"/>
      <c r="G265" s="604"/>
      <c r="H265" s="604"/>
      <c r="I265" s="604"/>
      <c r="J265" s="604"/>
      <c r="K265" s="605"/>
    </row>
    <row r="266" spans="1:11" x14ac:dyDescent="0.5">
      <c r="A266" s="605"/>
      <c r="B266" s="606"/>
      <c r="C266" s="13" t="s">
        <v>11</v>
      </c>
      <c r="D266" s="16"/>
      <c r="E266" s="608"/>
      <c r="F266" s="604"/>
      <c r="G266" s="604"/>
      <c r="H266" s="604"/>
      <c r="I266" s="604"/>
      <c r="J266" s="604"/>
      <c r="K266" s="605"/>
    </row>
    <row r="267" spans="1:11" x14ac:dyDescent="0.5">
      <c r="A267" s="605"/>
      <c r="B267" s="606"/>
      <c r="C267" s="13" t="s">
        <v>66</v>
      </c>
      <c r="D267" s="16"/>
      <c r="E267" s="608"/>
      <c r="F267" s="604"/>
      <c r="G267" s="604"/>
      <c r="H267" s="604"/>
      <c r="I267" s="604"/>
      <c r="J267" s="604"/>
      <c r="K267" s="605"/>
    </row>
    <row r="268" spans="1:11" x14ac:dyDescent="0.5">
      <c r="A268" s="605"/>
      <c r="B268" s="606"/>
      <c r="C268" s="13" t="s">
        <v>67</v>
      </c>
      <c r="D268" s="16"/>
      <c r="E268" s="608"/>
      <c r="F268" s="604"/>
      <c r="G268" s="604"/>
      <c r="H268" s="604"/>
      <c r="I268" s="604"/>
      <c r="J268" s="604"/>
      <c r="K268" s="605"/>
    </row>
    <row r="269" spans="1:11" x14ac:dyDescent="0.5">
      <c r="A269" s="605"/>
      <c r="B269" s="606"/>
      <c r="C269" s="13" t="s">
        <v>58</v>
      </c>
      <c r="D269" s="16"/>
      <c r="E269" s="608"/>
      <c r="F269" s="604"/>
      <c r="G269" s="604"/>
      <c r="H269" s="604"/>
      <c r="I269" s="604"/>
      <c r="J269" s="604"/>
      <c r="K269" s="605"/>
    </row>
    <row r="270" spans="1:11" x14ac:dyDescent="0.5">
      <c r="A270" s="605"/>
      <c r="B270" s="606"/>
      <c r="C270" s="13" t="s">
        <v>68</v>
      </c>
      <c r="D270" s="16"/>
      <c r="E270" s="608"/>
      <c r="F270" s="604"/>
      <c r="G270" s="604"/>
      <c r="H270" s="604"/>
      <c r="I270" s="604"/>
      <c r="J270" s="604"/>
      <c r="K270" s="605"/>
    </row>
    <row r="271" spans="1:11" x14ac:dyDescent="0.5">
      <c r="A271" s="605"/>
      <c r="B271" s="606"/>
      <c r="C271" s="13" t="s">
        <v>69</v>
      </c>
      <c r="D271" s="16"/>
      <c r="E271" s="608"/>
      <c r="F271" s="604"/>
      <c r="G271" s="604"/>
      <c r="H271" s="604"/>
      <c r="I271" s="604"/>
      <c r="J271" s="604"/>
      <c r="K271" s="605"/>
    </row>
    <row r="272" spans="1:11" x14ac:dyDescent="0.5">
      <c r="A272" s="605"/>
      <c r="B272" s="606"/>
      <c r="C272" s="13" t="s">
        <v>320</v>
      </c>
      <c r="D272" s="16"/>
      <c r="E272" s="608"/>
      <c r="F272" s="604"/>
      <c r="G272" s="604"/>
      <c r="H272" s="604"/>
      <c r="I272" s="604"/>
      <c r="J272" s="604"/>
      <c r="K272" s="605"/>
    </row>
    <row r="273" spans="1:11" x14ac:dyDescent="0.5">
      <c r="A273" s="605"/>
      <c r="B273" s="606"/>
      <c r="C273" s="13" t="s">
        <v>71</v>
      </c>
      <c r="D273" s="16"/>
      <c r="E273" s="608"/>
      <c r="F273" s="604"/>
      <c r="G273" s="604"/>
      <c r="H273" s="604"/>
      <c r="I273" s="604"/>
      <c r="J273" s="604"/>
      <c r="K273" s="605"/>
    </row>
    <row r="274" spans="1:11" x14ac:dyDescent="0.5">
      <c r="A274" s="605"/>
      <c r="B274" s="606"/>
      <c r="C274" s="13" t="s">
        <v>44</v>
      </c>
      <c r="D274" s="16"/>
      <c r="E274" s="608"/>
      <c r="F274" s="604"/>
      <c r="G274" s="604"/>
      <c r="H274" s="604"/>
      <c r="I274" s="604"/>
      <c r="J274" s="604"/>
      <c r="K274" s="605"/>
    </row>
    <row r="275" spans="1:11" x14ac:dyDescent="0.5">
      <c r="A275" s="605"/>
      <c r="B275" s="606"/>
      <c r="C275" s="13" t="s">
        <v>96</v>
      </c>
      <c r="D275" s="16"/>
      <c r="E275" s="608"/>
      <c r="F275" s="604"/>
      <c r="G275" s="604"/>
      <c r="H275" s="604"/>
      <c r="I275" s="604"/>
      <c r="J275" s="604"/>
      <c r="K275" s="605"/>
    </row>
    <row r="276" spans="1:11" x14ac:dyDescent="0.5">
      <c r="A276" s="605"/>
      <c r="B276" s="606"/>
      <c r="C276" s="13" t="s">
        <v>178</v>
      </c>
      <c r="D276" s="16"/>
      <c r="E276" s="608"/>
      <c r="F276" s="604"/>
      <c r="G276" s="604"/>
      <c r="H276" s="604"/>
      <c r="I276" s="604"/>
      <c r="J276" s="604"/>
      <c r="K276" s="605"/>
    </row>
    <row r="277" spans="1:11" x14ac:dyDescent="0.5">
      <c r="A277" s="605"/>
      <c r="B277" s="606" t="s">
        <v>62</v>
      </c>
      <c r="C277" s="10" t="s">
        <v>63</v>
      </c>
      <c r="D277" s="16" t="s">
        <v>53</v>
      </c>
      <c r="E277" s="608" t="s">
        <v>672</v>
      </c>
      <c r="F277" s="604" t="s">
        <v>25</v>
      </c>
      <c r="G277" s="604" t="s">
        <v>541</v>
      </c>
      <c r="H277" s="604" t="s">
        <v>541</v>
      </c>
      <c r="I277" s="604" t="s">
        <v>73</v>
      </c>
      <c r="J277" s="604" t="s">
        <v>22</v>
      </c>
      <c r="K277" s="605"/>
    </row>
    <row r="278" spans="1:11" x14ac:dyDescent="0.5">
      <c r="A278" s="605"/>
      <c r="B278" s="606"/>
      <c r="C278" s="13" t="s">
        <v>64</v>
      </c>
      <c r="D278" s="16"/>
      <c r="E278" s="608"/>
      <c r="F278" s="604"/>
      <c r="G278" s="604"/>
      <c r="H278" s="604"/>
      <c r="I278" s="604"/>
      <c r="J278" s="604"/>
      <c r="K278" s="605"/>
    </row>
    <row r="279" spans="1:11" x14ac:dyDescent="0.5">
      <c r="A279" s="605"/>
      <c r="B279" s="606"/>
      <c r="C279" s="13" t="s">
        <v>65</v>
      </c>
      <c r="D279" s="16"/>
      <c r="E279" s="608"/>
      <c r="F279" s="604"/>
      <c r="G279" s="604"/>
      <c r="H279" s="604"/>
      <c r="I279" s="604"/>
      <c r="J279" s="604"/>
      <c r="K279" s="605"/>
    </row>
    <row r="280" spans="1:11" x14ac:dyDescent="0.5">
      <c r="A280" s="605"/>
      <c r="B280" s="606"/>
      <c r="C280" s="13" t="s">
        <v>11</v>
      </c>
      <c r="D280" s="16"/>
      <c r="E280" s="608"/>
      <c r="F280" s="604"/>
      <c r="G280" s="604"/>
      <c r="H280" s="604"/>
      <c r="I280" s="604"/>
      <c r="J280" s="604"/>
      <c r="K280" s="605"/>
    </row>
    <row r="281" spans="1:11" x14ac:dyDescent="0.5">
      <c r="A281" s="605"/>
      <c r="B281" s="606"/>
      <c r="C281" s="13" t="s">
        <v>66</v>
      </c>
      <c r="D281" s="16"/>
      <c r="E281" s="608"/>
      <c r="F281" s="604"/>
      <c r="G281" s="604"/>
      <c r="H281" s="604"/>
      <c r="I281" s="604"/>
      <c r="J281" s="604"/>
      <c r="K281" s="605"/>
    </row>
    <row r="282" spans="1:11" x14ac:dyDescent="0.5">
      <c r="A282" s="605"/>
      <c r="B282" s="606"/>
      <c r="C282" s="13" t="s">
        <v>67</v>
      </c>
      <c r="D282" s="16"/>
      <c r="E282" s="608"/>
      <c r="F282" s="604"/>
      <c r="G282" s="604"/>
      <c r="H282" s="604"/>
      <c r="I282" s="604"/>
      <c r="J282" s="604"/>
      <c r="K282" s="605"/>
    </row>
    <row r="283" spans="1:11" x14ac:dyDescent="0.5">
      <c r="A283" s="605"/>
      <c r="B283" s="606"/>
      <c r="C283" s="13" t="s">
        <v>58</v>
      </c>
      <c r="D283" s="16"/>
      <c r="E283" s="608"/>
      <c r="F283" s="604"/>
      <c r="G283" s="604"/>
      <c r="H283" s="604"/>
      <c r="I283" s="604"/>
      <c r="J283" s="604"/>
      <c r="K283" s="605"/>
    </row>
    <row r="284" spans="1:11" x14ac:dyDescent="0.5">
      <c r="A284" s="605"/>
      <c r="B284" s="606"/>
      <c r="C284" s="13" t="s">
        <v>68</v>
      </c>
      <c r="D284" s="16"/>
      <c r="E284" s="608"/>
      <c r="F284" s="604"/>
      <c r="G284" s="604"/>
      <c r="H284" s="604"/>
      <c r="I284" s="604"/>
      <c r="J284" s="604"/>
      <c r="K284" s="605"/>
    </row>
    <row r="285" spans="1:11" x14ac:dyDescent="0.5">
      <c r="A285" s="605"/>
      <c r="B285" s="606"/>
      <c r="C285" s="13" t="s">
        <v>69</v>
      </c>
      <c r="D285" s="16"/>
      <c r="E285" s="608"/>
      <c r="F285" s="604"/>
      <c r="G285" s="604"/>
      <c r="H285" s="604"/>
      <c r="I285" s="604"/>
      <c r="J285" s="604"/>
      <c r="K285" s="605"/>
    </row>
    <row r="286" spans="1:11" x14ac:dyDescent="0.5">
      <c r="A286" s="605"/>
      <c r="B286" s="606"/>
      <c r="C286" s="13" t="s">
        <v>320</v>
      </c>
      <c r="D286" s="16"/>
      <c r="E286" s="608"/>
      <c r="F286" s="604"/>
      <c r="G286" s="604"/>
      <c r="H286" s="604"/>
      <c r="I286" s="604"/>
      <c r="J286" s="604"/>
      <c r="K286" s="605"/>
    </row>
    <row r="287" spans="1:11" x14ac:dyDescent="0.5">
      <c r="A287" s="605"/>
      <c r="B287" s="606"/>
      <c r="C287" s="13" t="s">
        <v>71</v>
      </c>
      <c r="D287" s="16"/>
      <c r="E287" s="608"/>
      <c r="F287" s="604"/>
      <c r="G287" s="604"/>
      <c r="H287" s="604"/>
      <c r="I287" s="604"/>
      <c r="J287" s="604"/>
      <c r="K287" s="605"/>
    </row>
    <row r="288" spans="1:11" x14ac:dyDescent="0.5">
      <c r="A288" s="605"/>
      <c r="B288" s="606"/>
      <c r="C288" s="13" t="s">
        <v>44</v>
      </c>
      <c r="D288" s="16"/>
      <c r="E288" s="608"/>
      <c r="F288" s="604"/>
      <c r="G288" s="604"/>
      <c r="H288" s="604"/>
      <c r="I288" s="604"/>
      <c r="J288" s="604"/>
      <c r="K288" s="605"/>
    </row>
    <row r="289" spans="1:11" x14ac:dyDescent="0.5">
      <c r="A289" s="605"/>
      <c r="B289" s="606"/>
      <c r="C289" s="13" t="s">
        <v>96</v>
      </c>
      <c r="D289" s="16"/>
      <c r="E289" s="608"/>
      <c r="F289" s="604"/>
      <c r="G289" s="604"/>
      <c r="H289" s="604"/>
      <c r="I289" s="604"/>
      <c r="J289" s="604"/>
      <c r="K289" s="605"/>
    </row>
    <row r="290" spans="1:11" x14ac:dyDescent="0.5">
      <c r="A290" s="605"/>
      <c r="B290" s="606"/>
      <c r="C290" s="13" t="s">
        <v>178</v>
      </c>
      <c r="D290" s="16"/>
      <c r="E290" s="608"/>
      <c r="F290" s="604"/>
      <c r="G290" s="604"/>
      <c r="H290" s="604"/>
      <c r="I290" s="604"/>
      <c r="J290" s="604"/>
      <c r="K290" s="605"/>
    </row>
    <row r="291" spans="1:11" x14ac:dyDescent="0.5">
      <c r="A291" s="605"/>
      <c r="B291" s="606" t="s">
        <v>62</v>
      </c>
      <c r="C291" s="10" t="s">
        <v>63</v>
      </c>
      <c r="D291" s="16" t="s">
        <v>53</v>
      </c>
      <c r="E291" s="608" t="s">
        <v>673</v>
      </c>
      <c r="F291" s="604" t="s">
        <v>26</v>
      </c>
      <c r="G291" s="604" t="s">
        <v>541</v>
      </c>
      <c r="H291" s="604" t="s">
        <v>556</v>
      </c>
      <c r="I291" s="604" t="s">
        <v>20</v>
      </c>
      <c r="J291" s="604" t="s">
        <v>22</v>
      </c>
      <c r="K291" s="605"/>
    </row>
    <row r="292" spans="1:11" x14ac:dyDescent="0.5">
      <c r="A292" s="605"/>
      <c r="B292" s="606"/>
      <c r="C292" s="13" t="s">
        <v>64</v>
      </c>
      <c r="D292" s="16"/>
      <c r="E292" s="608"/>
      <c r="F292" s="604"/>
      <c r="G292" s="604"/>
      <c r="H292" s="604"/>
      <c r="I292" s="604"/>
      <c r="J292" s="604"/>
      <c r="K292" s="605"/>
    </row>
    <row r="293" spans="1:11" x14ac:dyDescent="0.5">
      <c r="A293" s="605"/>
      <c r="B293" s="606"/>
      <c r="C293" s="13" t="s">
        <v>65</v>
      </c>
      <c r="D293" s="16"/>
      <c r="E293" s="608"/>
      <c r="F293" s="604"/>
      <c r="G293" s="604"/>
      <c r="H293" s="604"/>
      <c r="I293" s="604"/>
      <c r="J293" s="604"/>
      <c r="K293" s="605"/>
    </row>
    <row r="294" spans="1:11" x14ac:dyDescent="0.5">
      <c r="A294" s="605"/>
      <c r="B294" s="606"/>
      <c r="C294" s="13" t="s">
        <v>11</v>
      </c>
      <c r="D294" s="16"/>
      <c r="E294" s="608"/>
      <c r="F294" s="604"/>
      <c r="G294" s="604"/>
      <c r="H294" s="604"/>
      <c r="I294" s="604"/>
      <c r="J294" s="604"/>
      <c r="K294" s="605"/>
    </row>
    <row r="295" spans="1:11" x14ac:dyDescent="0.5">
      <c r="A295" s="605"/>
      <c r="B295" s="606"/>
      <c r="C295" s="13" t="s">
        <v>66</v>
      </c>
      <c r="D295" s="16"/>
      <c r="E295" s="608"/>
      <c r="F295" s="604"/>
      <c r="G295" s="604"/>
      <c r="H295" s="604"/>
      <c r="I295" s="604"/>
      <c r="J295" s="604"/>
      <c r="K295" s="605"/>
    </row>
    <row r="296" spans="1:11" x14ac:dyDescent="0.5">
      <c r="A296" s="605"/>
      <c r="B296" s="606"/>
      <c r="C296" s="13" t="s">
        <v>67</v>
      </c>
      <c r="D296" s="16"/>
      <c r="E296" s="608"/>
      <c r="F296" s="604"/>
      <c r="G296" s="604"/>
      <c r="H296" s="604"/>
      <c r="I296" s="604"/>
      <c r="J296" s="604"/>
      <c r="K296" s="605"/>
    </row>
    <row r="297" spans="1:11" x14ac:dyDescent="0.5">
      <c r="A297" s="605"/>
      <c r="B297" s="606"/>
      <c r="C297" s="13" t="s">
        <v>58</v>
      </c>
      <c r="D297" s="16"/>
      <c r="E297" s="608"/>
      <c r="F297" s="604"/>
      <c r="G297" s="604"/>
      <c r="H297" s="604"/>
      <c r="I297" s="604"/>
      <c r="J297" s="604"/>
      <c r="K297" s="605"/>
    </row>
    <row r="298" spans="1:11" x14ac:dyDescent="0.5">
      <c r="A298" s="605"/>
      <c r="B298" s="606"/>
      <c r="C298" s="13" t="s">
        <v>68</v>
      </c>
      <c r="D298" s="16"/>
      <c r="E298" s="608"/>
      <c r="F298" s="604"/>
      <c r="G298" s="604"/>
      <c r="H298" s="604"/>
      <c r="I298" s="604"/>
      <c r="J298" s="604"/>
      <c r="K298" s="605"/>
    </row>
    <row r="299" spans="1:11" x14ac:dyDescent="0.5">
      <c r="A299" s="605"/>
      <c r="B299" s="606"/>
      <c r="C299" s="13" t="s">
        <v>69</v>
      </c>
      <c r="D299" s="16"/>
      <c r="E299" s="608"/>
      <c r="F299" s="604"/>
      <c r="G299" s="604"/>
      <c r="H299" s="604"/>
      <c r="I299" s="604"/>
      <c r="J299" s="604"/>
      <c r="K299" s="605"/>
    </row>
    <row r="300" spans="1:11" x14ac:dyDescent="0.5">
      <c r="A300" s="605"/>
      <c r="B300" s="606"/>
      <c r="C300" s="13" t="s">
        <v>320</v>
      </c>
      <c r="D300" s="16"/>
      <c r="E300" s="608"/>
      <c r="F300" s="604"/>
      <c r="G300" s="604"/>
      <c r="H300" s="604"/>
      <c r="I300" s="604"/>
      <c r="J300" s="604"/>
      <c r="K300" s="605"/>
    </row>
    <row r="301" spans="1:11" x14ac:dyDescent="0.5">
      <c r="A301" s="605"/>
      <c r="B301" s="606"/>
      <c r="C301" s="13" t="s">
        <v>71</v>
      </c>
      <c r="D301" s="16"/>
      <c r="E301" s="608"/>
      <c r="F301" s="604"/>
      <c r="G301" s="604"/>
      <c r="H301" s="604"/>
      <c r="I301" s="604"/>
      <c r="J301" s="604"/>
      <c r="K301" s="605"/>
    </row>
    <row r="302" spans="1:11" x14ac:dyDescent="0.5">
      <c r="A302" s="605"/>
      <c r="B302" s="606"/>
      <c r="C302" s="13" t="s">
        <v>44</v>
      </c>
      <c r="D302" s="16"/>
      <c r="E302" s="608"/>
      <c r="F302" s="604"/>
      <c r="G302" s="604"/>
      <c r="H302" s="604"/>
      <c r="I302" s="604"/>
      <c r="J302" s="604"/>
      <c r="K302" s="605"/>
    </row>
    <row r="303" spans="1:11" x14ac:dyDescent="0.5">
      <c r="A303" s="605"/>
      <c r="B303" s="606"/>
      <c r="C303" s="13" t="s">
        <v>96</v>
      </c>
      <c r="D303" s="16"/>
      <c r="E303" s="608"/>
      <c r="F303" s="604"/>
      <c r="G303" s="604"/>
      <c r="H303" s="604"/>
      <c r="I303" s="604"/>
      <c r="J303" s="604"/>
      <c r="K303" s="605"/>
    </row>
    <row r="304" spans="1:11" x14ac:dyDescent="0.5">
      <c r="A304" s="605"/>
      <c r="B304" s="606"/>
      <c r="C304" s="13" t="s">
        <v>178</v>
      </c>
      <c r="D304" s="16"/>
      <c r="E304" s="608"/>
      <c r="F304" s="604"/>
      <c r="G304" s="604"/>
      <c r="H304" s="604"/>
      <c r="I304" s="604"/>
      <c r="J304" s="604"/>
      <c r="K304" s="605"/>
    </row>
    <row r="305" spans="1:11" x14ac:dyDescent="0.5">
      <c r="A305" s="605"/>
      <c r="B305" s="606" t="s">
        <v>557</v>
      </c>
      <c r="C305" s="10" t="s">
        <v>558</v>
      </c>
      <c r="D305" s="16" t="s">
        <v>33</v>
      </c>
      <c r="E305" s="12" t="s">
        <v>674</v>
      </c>
      <c r="F305" s="604" t="s">
        <v>20</v>
      </c>
      <c r="G305" s="604" t="s">
        <v>243</v>
      </c>
      <c r="H305" s="604" t="s">
        <v>264</v>
      </c>
      <c r="I305" s="604" t="s">
        <v>47</v>
      </c>
      <c r="J305" s="604" t="s">
        <v>22</v>
      </c>
      <c r="K305" s="605"/>
    </row>
    <row r="306" spans="1:11" x14ac:dyDescent="0.15">
      <c r="A306" s="605"/>
      <c r="B306" s="606"/>
      <c r="C306" s="15" t="s">
        <v>188</v>
      </c>
      <c r="D306" s="16"/>
      <c r="E306" s="12" t="s">
        <v>675</v>
      </c>
      <c r="F306" s="604"/>
      <c r="G306" s="604"/>
      <c r="H306" s="604"/>
      <c r="I306" s="604"/>
      <c r="J306" s="604"/>
      <c r="K306" s="605"/>
    </row>
    <row r="307" spans="1:11" x14ac:dyDescent="0.5">
      <c r="A307" s="605"/>
      <c r="B307" s="606"/>
      <c r="C307" s="13" t="s">
        <v>117</v>
      </c>
      <c r="D307" s="16"/>
      <c r="E307" s="12"/>
      <c r="F307" s="604"/>
      <c r="G307" s="604"/>
      <c r="H307" s="604"/>
      <c r="I307" s="604"/>
      <c r="J307" s="604"/>
      <c r="K307" s="605"/>
    </row>
    <row r="308" spans="1:11" x14ac:dyDescent="0.5">
      <c r="A308" s="605"/>
      <c r="B308" s="606"/>
      <c r="C308" s="13" t="s">
        <v>320</v>
      </c>
      <c r="D308" s="16"/>
      <c r="E308" s="12"/>
      <c r="F308" s="604"/>
      <c r="G308" s="604"/>
      <c r="H308" s="604"/>
      <c r="I308" s="604"/>
      <c r="J308" s="604"/>
      <c r="K308" s="605"/>
    </row>
    <row r="309" spans="1:11" x14ac:dyDescent="0.5">
      <c r="A309" s="605"/>
      <c r="B309" s="606"/>
      <c r="C309" s="13" t="s">
        <v>174</v>
      </c>
      <c r="D309" s="16"/>
      <c r="E309" s="12"/>
      <c r="F309" s="604"/>
      <c r="G309" s="604"/>
      <c r="H309" s="604"/>
      <c r="I309" s="604"/>
      <c r="J309" s="604"/>
      <c r="K309" s="605"/>
    </row>
    <row r="310" spans="1:11" x14ac:dyDescent="0.5">
      <c r="A310" s="605"/>
      <c r="B310" s="606"/>
      <c r="C310" s="13" t="s">
        <v>123</v>
      </c>
      <c r="D310" s="16"/>
      <c r="E310" s="12"/>
      <c r="F310" s="604"/>
      <c r="G310" s="604"/>
      <c r="H310" s="604"/>
      <c r="I310" s="604"/>
      <c r="J310" s="604"/>
      <c r="K310" s="605"/>
    </row>
    <row r="311" spans="1:11" x14ac:dyDescent="0.5">
      <c r="A311" s="605"/>
      <c r="B311" s="606"/>
      <c r="C311" s="13" t="s">
        <v>97</v>
      </c>
      <c r="D311" s="16"/>
      <c r="E311" s="12"/>
      <c r="F311" s="604"/>
      <c r="G311" s="604"/>
      <c r="H311" s="604"/>
      <c r="I311" s="604"/>
      <c r="J311" s="604"/>
      <c r="K311" s="605"/>
    </row>
    <row r="312" spans="1:11" x14ac:dyDescent="0.5">
      <c r="A312" s="605"/>
      <c r="B312" s="606" t="s">
        <v>557</v>
      </c>
      <c r="C312" s="10" t="s">
        <v>558</v>
      </c>
      <c r="D312" s="16" t="s">
        <v>33</v>
      </c>
      <c r="E312" s="12" t="s">
        <v>674</v>
      </c>
      <c r="F312" s="604" t="s">
        <v>23</v>
      </c>
      <c r="G312" s="604" t="s">
        <v>243</v>
      </c>
      <c r="H312" s="604" t="s">
        <v>27</v>
      </c>
      <c r="I312" s="604" t="s">
        <v>299</v>
      </c>
      <c r="J312" s="604" t="s">
        <v>22</v>
      </c>
      <c r="K312" s="605"/>
    </row>
    <row r="313" spans="1:11" x14ac:dyDescent="0.15">
      <c r="A313" s="605"/>
      <c r="B313" s="606"/>
      <c r="C313" s="15" t="s">
        <v>188</v>
      </c>
      <c r="D313" s="16"/>
      <c r="E313" s="12" t="s">
        <v>491</v>
      </c>
      <c r="F313" s="604"/>
      <c r="G313" s="604"/>
      <c r="H313" s="604"/>
      <c r="I313" s="604"/>
      <c r="J313" s="604"/>
      <c r="K313" s="605"/>
    </row>
    <row r="314" spans="1:11" x14ac:dyDescent="0.5">
      <c r="A314" s="605"/>
      <c r="B314" s="606"/>
      <c r="C314" s="13" t="s">
        <v>117</v>
      </c>
      <c r="D314" s="16"/>
      <c r="E314" s="12"/>
      <c r="F314" s="604"/>
      <c r="G314" s="604"/>
      <c r="H314" s="604"/>
      <c r="I314" s="604"/>
      <c r="J314" s="604"/>
      <c r="K314" s="605"/>
    </row>
    <row r="315" spans="1:11" x14ac:dyDescent="0.5">
      <c r="A315" s="605"/>
      <c r="B315" s="606"/>
      <c r="C315" s="13" t="s">
        <v>320</v>
      </c>
      <c r="D315" s="16"/>
      <c r="E315" s="12"/>
      <c r="F315" s="604"/>
      <c r="G315" s="604"/>
      <c r="H315" s="604"/>
      <c r="I315" s="604"/>
      <c r="J315" s="604"/>
      <c r="K315" s="605"/>
    </row>
    <row r="316" spans="1:11" x14ac:dyDescent="0.5">
      <c r="A316" s="605"/>
      <c r="B316" s="606"/>
      <c r="C316" s="13" t="s">
        <v>174</v>
      </c>
      <c r="D316" s="16"/>
      <c r="E316" s="12"/>
      <c r="F316" s="604"/>
      <c r="G316" s="604"/>
      <c r="H316" s="604"/>
      <c r="I316" s="604"/>
      <c r="J316" s="604"/>
      <c r="K316" s="605"/>
    </row>
    <row r="317" spans="1:11" x14ac:dyDescent="0.5">
      <c r="A317" s="605"/>
      <c r="B317" s="606"/>
      <c r="C317" s="13" t="s">
        <v>123</v>
      </c>
      <c r="D317" s="16"/>
      <c r="E317" s="12"/>
      <c r="F317" s="604"/>
      <c r="G317" s="604"/>
      <c r="H317" s="604"/>
      <c r="I317" s="604"/>
      <c r="J317" s="604"/>
      <c r="K317" s="605"/>
    </row>
    <row r="318" spans="1:11" x14ac:dyDescent="0.5">
      <c r="A318" s="605"/>
      <c r="B318" s="606"/>
      <c r="C318" s="13" t="s">
        <v>97</v>
      </c>
      <c r="D318" s="16"/>
      <c r="E318" s="12"/>
      <c r="F318" s="604"/>
      <c r="G318" s="604"/>
      <c r="H318" s="604"/>
      <c r="I318" s="604"/>
      <c r="J318" s="604"/>
      <c r="K318" s="605"/>
    </row>
    <row r="319" spans="1:11" x14ac:dyDescent="0.5">
      <c r="A319" s="605"/>
      <c r="B319" s="606" t="s">
        <v>557</v>
      </c>
      <c r="C319" s="10" t="s">
        <v>558</v>
      </c>
      <c r="D319" s="16" t="s">
        <v>33</v>
      </c>
      <c r="E319" s="12" t="s">
        <v>490</v>
      </c>
      <c r="F319" s="604" t="s">
        <v>21</v>
      </c>
      <c r="G319" s="604" t="s">
        <v>243</v>
      </c>
      <c r="H319" s="604" t="s">
        <v>559</v>
      </c>
      <c r="I319" s="604" t="s">
        <v>20</v>
      </c>
      <c r="J319" s="604" t="s">
        <v>22</v>
      </c>
      <c r="K319" s="605"/>
    </row>
    <row r="320" spans="1:11" x14ac:dyDescent="0.15">
      <c r="A320" s="605"/>
      <c r="B320" s="606"/>
      <c r="C320" s="15" t="s">
        <v>188</v>
      </c>
      <c r="D320" s="16"/>
      <c r="E320" s="12" t="s">
        <v>676</v>
      </c>
      <c r="F320" s="604"/>
      <c r="G320" s="604"/>
      <c r="H320" s="604"/>
      <c r="I320" s="604"/>
      <c r="J320" s="604"/>
      <c r="K320" s="605"/>
    </row>
    <row r="321" spans="1:11" x14ac:dyDescent="0.5">
      <c r="A321" s="605"/>
      <c r="B321" s="606"/>
      <c r="C321" s="13" t="s">
        <v>117</v>
      </c>
      <c r="D321" s="16"/>
      <c r="E321" s="12"/>
      <c r="F321" s="604"/>
      <c r="G321" s="604"/>
      <c r="H321" s="604"/>
      <c r="I321" s="604"/>
      <c r="J321" s="604"/>
      <c r="K321" s="605"/>
    </row>
    <row r="322" spans="1:11" x14ac:dyDescent="0.5">
      <c r="A322" s="605"/>
      <c r="B322" s="606"/>
      <c r="C322" s="13" t="s">
        <v>320</v>
      </c>
      <c r="D322" s="16"/>
      <c r="E322" s="12"/>
      <c r="F322" s="604"/>
      <c r="G322" s="604"/>
      <c r="H322" s="604"/>
      <c r="I322" s="604"/>
      <c r="J322" s="604"/>
      <c r="K322" s="605"/>
    </row>
    <row r="323" spans="1:11" x14ac:dyDescent="0.5">
      <c r="A323" s="605"/>
      <c r="B323" s="606"/>
      <c r="C323" s="13" t="s">
        <v>174</v>
      </c>
      <c r="D323" s="16"/>
      <c r="E323" s="12"/>
      <c r="F323" s="604"/>
      <c r="G323" s="604"/>
      <c r="H323" s="604"/>
      <c r="I323" s="604"/>
      <c r="J323" s="604"/>
      <c r="K323" s="605"/>
    </row>
    <row r="324" spans="1:11" x14ac:dyDescent="0.5">
      <c r="A324" s="605"/>
      <c r="B324" s="606"/>
      <c r="C324" s="13" t="s">
        <v>123</v>
      </c>
      <c r="D324" s="16"/>
      <c r="E324" s="12"/>
      <c r="F324" s="604"/>
      <c r="G324" s="604"/>
      <c r="H324" s="604"/>
      <c r="I324" s="604"/>
      <c r="J324" s="604"/>
      <c r="K324" s="605"/>
    </row>
    <row r="325" spans="1:11" x14ac:dyDescent="0.5">
      <c r="A325" s="605"/>
      <c r="B325" s="606"/>
      <c r="C325" s="13" t="s">
        <v>97</v>
      </c>
      <c r="D325" s="16"/>
      <c r="E325" s="12"/>
      <c r="F325" s="604"/>
      <c r="G325" s="604"/>
      <c r="H325" s="604"/>
      <c r="I325" s="604"/>
      <c r="J325" s="604"/>
      <c r="K325" s="605"/>
    </row>
    <row r="326" spans="1:11" x14ac:dyDescent="0.5">
      <c r="A326" s="605"/>
      <c r="B326" s="606" t="s">
        <v>557</v>
      </c>
      <c r="C326" s="10" t="s">
        <v>558</v>
      </c>
      <c r="D326" s="16" t="s">
        <v>33</v>
      </c>
      <c r="E326" s="12" t="s">
        <v>676</v>
      </c>
      <c r="F326" s="604" t="s">
        <v>25</v>
      </c>
      <c r="G326" s="604" t="s">
        <v>243</v>
      </c>
      <c r="H326" s="604" t="s">
        <v>559</v>
      </c>
      <c r="I326" s="604" t="s">
        <v>20</v>
      </c>
      <c r="J326" s="604" t="s">
        <v>22</v>
      </c>
      <c r="K326" s="605"/>
    </row>
    <row r="327" spans="1:11" x14ac:dyDescent="0.5">
      <c r="A327" s="605"/>
      <c r="B327" s="606"/>
      <c r="C327" s="13" t="s">
        <v>117</v>
      </c>
      <c r="D327" s="16"/>
      <c r="E327" s="12" t="s">
        <v>677</v>
      </c>
      <c r="F327" s="604"/>
      <c r="G327" s="604"/>
      <c r="H327" s="604"/>
      <c r="I327" s="604"/>
      <c r="J327" s="604"/>
      <c r="K327" s="605"/>
    </row>
    <row r="328" spans="1:11" x14ac:dyDescent="0.5">
      <c r="A328" s="605"/>
      <c r="B328" s="606"/>
      <c r="C328" s="13" t="s">
        <v>320</v>
      </c>
      <c r="D328" s="16"/>
      <c r="E328" s="12"/>
      <c r="F328" s="604"/>
      <c r="G328" s="604"/>
      <c r="H328" s="604"/>
      <c r="I328" s="604"/>
      <c r="J328" s="604"/>
      <c r="K328" s="605"/>
    </row>
    <row r="329" spans="1:11" x14ac:dyDescent="0.5">
      <c r="A329" s="605"/>
      <c r="B329" s="606"/>
      <c r="C329" s="13" t="s">
        <v>174</v>
      </c>
      <c r="D329" s="16"/>
      <c r="E329" s="12"/>
      <c r="F329" s="604"/>
      <c r="G329" s="604"/>
      <c r="H329" s="604"/>
      <c r="I329" s="604"/>
      <c r="J329" s="604"/>
      <c r="K329" s="605"/>
    </row>
    <row r="330" spans="1:11" x14ac:dyDescent="0.5">
      <c r="A330" s="605"/>
      <c r="B330" s="606"/>
      <c r="C330" s="13" t="s">
        <v>123</v>
      </c>
      <c r="D330" s="16"/>
      <c r="E330" s="12"/>
      <c r="F330" s="604"/>
      <c r="G330" s="604"/>
      <c r="H330" s="604"/>
      <c r="I330" s="604"/>
      <c r="J330" s="604"/>
      <c r="K330" s="605"/>
    </row>
    <row r="331" spans="1:11" x14ac:dyDescent="0.5">
      <c r="A331" s="605"/>
      <c r="B331" s="606"/>
      <c r="C331" s="13" t="s">
        <v>97</v>
      </c>
      <c r="D331" s="16"/>
      <c r="E331" s="12"/>
      <c r="F331" s="604"/>
      <c r="G331" s="604"/>
      <c r="H331" s="604"/>
      <c r="I331" s="604"/>
      <c r="J331" s="604"/>
      <c r="K331" s="605"/>
    </row>
    <row r="332" spans="1:11" x14ac:dyDescent="0.5">
      <c r="A332" s="605"/>
      <c r="B332" s="606" t="s">
        <v>557</v>
      </c>
      <c r="C332" s="10" t="s">
        <v>558</v>
      </c>
      <c r="D332" s="16" t="s">
        <v>33</v>
      </c>
      <c r="E332" s="12" t="s">
        <v>678</v>
      </c>
      <c r="F332" s="604" t="s">
        <v>26</v>
      </c>
      <c r="G332" s="604" t="s">
        <v>298</v>
      </c>
      <c r="H332" s="604" t="s">
        <v>212</v>
      </c>
      <c r="I332" s="604" t="s">
        <v>23</v>
      </c>
      <c r="J332" s="604" t="s">
        <v>22</v>
      </c>
      <c r="K332" s="605"/>
    </row>
    <row r="333" spans="1:11" x14ac:dyDescent="0.5">
      <c r="A333" s="605"/>
      <c r="B333" s="606"/>
      <c r="C333" s="13" t="s">
        <v>117</v>
      </c>
      <c r="D333" s="16"/>
      <c r="E333" s="12" t="s">
        <v>491</v>
      </c>
      <c r="F333" s="604"/>
      <c r="G333" s="604"/>
      <c r="H333" s="604"/>
      <c r="I333" s="604"/>
      <c r="J333" s="604"/>
      <c r="K333" s="605"/>
    </row>
    <row r="334" spans="1:11" x14ac:dyDescent="0.5">
      <c r="A334" s="605"/>
      <c r="B334" s="606"/>
      <c r="C334" s="13" t="s">
        <v>320</v>
      </c>
      <c r="D334" s="16"/>
      <c r="E334" s="12"/>
      <c r="F334" s="604"/>
      <c r="G334" s="604"/>
      <c r="H334" s="604"/>
      <c r="I334" s="604"/>
      <c r="J334" s="604"/>
      <c r="K334" s="605"/>
    </row>
    <row r="335" spans="1:11" x14ac:dyDescent="0.5">
      <c r="A335" s="605"/>
      <c r="B335" s="606"/>
      <c r="C335" s="13" t="s">
        <v>174</v>
      </c>
      <c r="D335" s="16"/>
      <c r="E335" s="12"/>
      <c r="F335" s="604"/>
      <c r="G335" s="604"/>
      <c r="H335" s="604"/>
      <c r="I335" s="604"/>
      <c r="J335" s="604"/>
      <c r="K335" s="605"/>
    </row>
    <row r="336" spans="1:11" x14ac:dyDescent="0.5">
      <c r="A336" s="605"/>
      <c r="B336" s="606"/>
      <c r="C336" s="13" t="s">
        <v>123</v>
      </c>
      <c r="D336" s="16"/>
      <c r="E336" s="12"/>
      <c r="F336" s="604"/>
      <c r="G336" s="604"/>
      <c r="H336" s="604"/>
      <c r="I336" s="604"/>
      <c r="J336" s="604"/>
      <c r="K336" s="605"/>
    </row>
    <row r="337" spans="1:11" x14ac:dyDescent="0.5">
      <c r="A337" s="605"/>
      <c r="B337" s="606"/>
      <c r="C337" s="13" t="s">
        <v>97</v>
      </c>
      <c r="D337" s="16"/>
      <c r="E337" s="12"/>
      <c r="F337" s="604"/>
      <c r="G337" s="604"/>
      <c r="H337" s="604"/>
      <c r="I337" s="604"/>
      <c r="J337" s="604"/>
      <c r="K337" s="605"/>
    </row>
    <row r="338" spans="1:11" x14ac:dyDescent="0.5">
      <c r="A338" s="605"/>
      <c r="B338" s="606" t="s">
        <v>560</v>
      </c>
      <c r="C338" s="10" t="s">
        <v>561</v>
      </c>
      <c r="D338" s="16" t="s">
        <v>33</v>
      </c>
      <c r="E338" s="12" t="s">
        <v>679</v>
      </c>
      <c r="F338" s="604" t="s">
        <v>20</v>
      </c>
      <c r="G338" s="604" t="s">
        <v>34</v>
      </c>
      <c r="H338" s="604" t="s">
        <v>34</v>
      </c>
      <c r="I338" s="604" t="s">
        <v>73</v>
      </c>
      <c r="J338" s="604" t="s">
        <v>22</v>
      </c>
      <c r="K338" s="605"/>
    </row>
    <row r="339" spans="1:11" x14ac:dyDescent="0.5">
      <c r="A339" s="605"/>
      <c r="B339" s="606"/>
      <c r="C339" s="13" t="s">
        <v>66</v>
      </c>
      <c r="D339" s="16"/>
      <c r="E339" s="12" t="s">
        <v>680</v>
      </c>
      <c r="F339" s="604"/>
      <c r="G339" s="604"/>
      <c r="H339" s="604"/>
      <c r="I339" s="604"/>
      <c r="J339" s="604"/>
      <c r="K339" s="605"/>
    </row>
    <row r="340" spans="1:11" x14ac:dyDescent="0.5">
      <c r="A340" s="605"/>
      <c r="B340" s="606"/>
      <c r="C340" s="13" t="s">
        <v>58</v>
      </c>
      <c r="D340" s="16"/>
      <c r="E340" s="12" t="s">
        <v>681</v>
      </c>
      <c r="F340" s="604"/>
      <c r="G340" s="604"/>
      <c r="H340" s="604"/>
      <c r="I340" s="604"/>
      <c r="J340" s="604"/>
      <c r="K340" s="605"/>
    </row>
    <row r="341" spans="1:11" x14ac:dyDescent="0.5">
      <c r="A341" s="605"/>
      <c r="B341" s="606"/>
      <c r="C341" s="13" t="s">
        <v>68</v>
      </c>
      <c r="D341" s="16"/>
      <c r="E341" s="12"/>
      <c r="F341" s="604"/>
      <c r="G341" s="604"/>
      <c r="H341" s="604"/>
      <c r="I341" s="604"/>
      <c r="J341" s="604"/>
      <c r="K341" s="605"/>
    </row>
    <row r="342" spans="1:11" x14ac:dyDescent="0.5">
      <c r="A342" s="605"/>
      <c r="B342" s="606"/>
      <c r="C342" s="13" t="s">
        <v>67</v>
      </c>
      <c r="D342" s="16"/>
      <c r="E342" s="12"/>
      <c r="F342" s="604"/>
      <c r="G342" s="604"/>
      <c r="H342" s="604"/>
      <c r="I342" s="604"/>
      <c r="J342" s="604"/>
      <c r="K342" s="605"/>
    </row>
    <row r="343" spans="1:11" x14ac:dyDescent="0.5">
      <c r="A343" s="605"/>
      <c r="B343" s="606"/>
      <c r="C343" s="13" t="s">
        <v>69</v>
      </c>
      <c r="D343" s="16"/>
      <c r="E343" s="12"/>
      <c r="F343" s="604"/>
      <c r="G343" s="604"/>
      <c r="H343" s="604"/>
      <c r="I343" s="604"/>
      <c r="J343" s="604"/>
      <c r="K343" s="605"/>
    </row>
    <row r="344" spans="1:11" x14ac:dyDescent="0.5">
      <c r="A344" s="605"/>
      <c r="B344" s="606"/>
      <c r="C344" s="13" t="s">
        <v>11</v>
      </c>
      <c r="D344" s="16"/>
      <c r="E344" s="12"/>
      <c r="F344" s="604"/>
      <c r="G344" s="604"/>
      <c r="H344" s="604"/>
      <c r="I344" s="604"/>
      <c r="J344" s="604"/>
      <c r="K344" s="605"/>
    </row>
    <row r="345" spans="1:11" x14ac:dyDescent="0.5">
      <c r="A345" s="605"/>
      <c r="B345" s="606"/>
      <c r="C345" s="13" t="s">
        <v>87</v>
      </c>
      <c r="D345" s="16"/>
      <c r="E345" s="12"/>
      <c r="F345" s="604"/>
      <c r="G345" s="604"/>
      <c r="H345" s="604"/>
      <c r="I345" s="604"/>
      <c r="J345" s="604"/>
      <c r="K345" s="605"/>
    </row>
    <row r="346" spans="1:11" x14ac:dyDescent="0.5">
      <c r="A346" s="605"/>
      <c r="B346" s="606" t="s">
        <v>560</v>
      </c>
      <c r="C346" s="10" t="s">
        <v>561</v>
      </c>
      <c r="D346" s="16" t="s">
        <v>33</v>
      </c>
      <c r="E346" s="12" t="s">
        <v>679</v>
      </c>
      <c r="F346" s="604" t="s">
        <v>23</v>
      </c>
      <c r="G346" s="604" t="s">
        <v>40</v>
      </c>
      <c r="H346" s="604" t="s">
        <v>213</v>
      </c>
      <c r="I346" s="604" t="s">
        <v>25</v>
      </c>
      <c r="J346" s="604" t="s">
        <v>22</v>
      </c>
      <c r="K346" s="605"/>
    </row>
    <row r="347" spans="1:11" x14ac:dyDescent="0.5">
      <c r="A347" s="605"/>
      <c r="B347" s="606"/>
      <c r="C347" s="13" t="s">
        <v>66</v>
      </c>
      <c r="D347" s="16"/>
      <c r="E347" s="12" t="s">
        <v>680</v>
      </c>
      <c r="F347" s="604"/>
      <c r="G347" s="604"/>
      <c r="H347" s="604"/>
      <c r="I347" s="604"/>
      <c r="J347" s="604"/>
      <c r="K347" s="605"/>
    </row>
    <row r="348" spans="1:11" x14ac:dyDescent="0.5">
      <c r="A348" s="605"/>
      <c r="B348" s="606"/>
      <c r="C348" s="13" t="s">
        <v>58</v>
      </c>
      <c r="D348" s="16"/>
      <c r="E348" s="12" t="s">
        <v>682</v>
      </c>
      <c r="F348" s="604"/>
      <c r="G348" s="604"/>
      <c r="H348" s="604"/>
      <c r="I348" s="604"/>
      <c r="J348" s="604"/>
      <c r="K348" s="605"/>
    </row>
    <row r="349" spans="1:11" x14ac:dyDescent="0.5">
      <c r="A349" s="605"/>
      <c r="B349" s="606"/>
      <c r="C349" s="13" t="s">
        <v>68</v>
      </c>
      <c r="D349" s="16"/>
      <c r="E349" s="12"/>
      <c r="F349" s="604"/>
      <c r="G349" s="604"/>
      <c r="H349" s="604"/>
      <c r="I349" s="604"/>
      <c r="J349" s="604"/>
      <c r="K349" s="605"/>
    </row>
    <row r="350" spans="1:11" x14ac:dyDescent="0.5">
      <c r="A350" s="605"/>
      <c r="B350" s="606"/>
      <c r="C350" s="13" t="s">
        <v>67</v>
      </c>
      <c r="D350" s="16"/>
      <c r="E350" s="12"/>
      <c r="F350" s="604"/>
      <c r="G350" s="604"/>
      <c r="H350" s="604"/>
      <c r="I350" s="604"/>
      <c r="J350" s="604"/>
      <c r="K350" s="605"/>
    </row>
    <row r="351" spans="1:11" x14ac:dyDescent="0.5">
      <c r="A351" s="605"/>
      <c r="B351" s="606"/>
      <c r="C351" s="13" t="s">
        <v>69</v>
      </c>
      <c r="D351" s="16"/>
      <c r="E351" s="12"/>
      <c r="F351" s="604"/>
      <c r="G351" s="604"/>
      <c r="H351" s="604"/>
      <c r="I351" s="604"/>
      <c r="J351" s="604"/>
      <c r="K351" s="605"/>
    </row>
    <row r="352" spans="1:11" x14ac:dyDescent="0.5">
      <c r="A352" s="605"/>
      <c r="B352" s="606"/>
      <c r="C352" s="13" t="s">
        <v>11</v>
      </c>
      <c r="D352" s="16"/>
      <c r="E352" s="12"/>
      <c r="F352" s="604"/>
      <c r="G352" s="604"/>
      <c r="H352" s="604"/>
      <c r="I352" s="604"/>
      <c r="J352" s="604"/>
      <c r="K352" s="605"/>
    </row>
    <row r="353" spans="1:11" x14ac:dyDescent="0.5">
      <c r="A353" s="605"/>
      <c r="B353" s="606"/>
      <c r="C353" s="13" t="s">
        <v>87</v>
      </c>
      <c r="D353" s="16"/>
      <c r="E353" s="12"/>
      <c r="F353" s="604"/>
      <c r="G353" s="604"/>
      <c r="H353" s="604"/>
      <c r="I353" s="604"/>
      <c r="J353" s="604"/>
      <c r="K353" s="605"/>
    </row>
    <row r="354" spans="1:11" x14ac:dyDescent="0.5">
      <c r="A354" s="605"/>
      <c r="B354" s="606" t="s">
        <v>562</v>
      </c>
      <c r="C354" s="10" t="s">
        <v>563</v>
      </c>
      <c r="D354" s="16" t="s">
        <v>33</v>
      </c>
      <c r="E354" s="12" t="s">
        <v>683</v>
      </c>
      <c r="F354" s="604" t="s">
        <v>20</v>
      </c>
      <c r="G354" s="604" t="s">
        <v>196</v>
      </c>
      <c r="H354" s="604" t="s">
        <v>196</v>
      </c>
      <c r="I354" s="604" t="s">
        <v>73</v>
      </c>
      <c r="J354" s="604" t="s">
        <v>22</v>
      </c>
      <c r="K354" s="605"/>
    </row>
    <row r="355" spans="1:11" x14ac:dyDescent="0.5">
      <c r="A355" s="605"/>
      <c r="B355" s="606"/>
      <c r="C355" s="13" t="s">
        <v>172</v>
      </c>
      <c r="D355" s="16"/>
      <c r="E355" s="12" t="s">
        <v>684</v>
      </c>
      <c r="F355" s="604"/>
      <c r="G355" s="604"/>
      <c r="H355" s="604"/>
      <c r="I355" s="604"/>
      <c r="J355" s="604"/>
      <c r="K355" s="605"/>
    </row>
    <row r="356" spans="1:11" x14ac:dyDescent="0.5">
      <c r="A356" s="605"/>
      <c r="B356" s="606"/>
      <c r="C356" s="13" t="s">
        <v>65</v>
      </c>
      <c r="D356" s="16"/>
      <c r="E356" s="12"/>
      <c r="F356" s="604"/>
      <c r="G356" s="604"/>
      <c r="H356" s="604"/>
      <c r="I356" s="604"/>
      <c r="J356" s="604"/>
      <c r="K356" s="605"/>
    </row>
    <row r="357" spans="1:11" x14ac:dyDescent="0.5">
      <c r="A357" s="605"/>
      <c r="B357" s="606" t="s">
        <v>564</v>
      </c>
      <c r="C357" s="10" t="s">
        <v>565</v>
      </c>
      <c r="D357" s="16" t="s">
        <v>33</v>
      </c>
      <c r="E357" s="12" t="s">
        <v>685</v>
      </c>
      <c r="F357" s="604" t="s">
        <v>20</v>
      </c>
      <c r="G357" s="604" t="s">
        <v>196</v>
      </c>
      <c r="H357" s="604" t="s">
        <v>196</v>
      </c>
      <c r="I357" s="604" t="s">
        <v>73</v>
      </c>
      <c r="J357" s="604" t="s">
        <v>22</v>
      </c>
      <c r="K357" s="605"/>
    </row>
    <row r="358" spans="1:11" x14ac:dyDescent="0.5">
      <c r="A358" s="605"/>
      <c r="B358" s="606"/>
      <c r="C358" s="11" t="s">
        <v>199</v>
      </c>
      <c r="D358" s="16"/>
      <c r="E358" s="12" t="s">
        <v>686</v>
      </c>
      <c r="F358" s="604"/>
      <c r="G358" s="604"/>
      <c r="H358" s="604"/>
      <c r="I358" s="604"/>
      <c r="J358" s="604"/>
      <c r="K358" s="605"/>
    </row>
    <row r="359" spans="1:11" x14ac:dyDescent="0.5">
      <c r="A359" s="605"/>
      <c r="B359" s="606"/>
      <c r="C359" s="13" t="s">
        <v>201</v>
      </c>
      <c r="D359" s="16"/>
      <c r="E359" s="12"/>
      <c r="F359" s="604"/>
      <c r="G359" s="604"/>
      <c r="H359" s="604"/>
      <c r="I359" s="604"/>
      <c r="J359" s="604"/>
      <c r="K359" s="605"/>
    </row>
    <row r="360" spans="1:11" x14ac:dyDescent="0.5">
      <c r="A360" s="605"/>
      <c r="B360" s="606"/>
      <c r="C360" s="13" t="s">
        <v>200</v>
      </c>
      <c r="D360" s="16"/>
      <c r="E360" s="12"/>
      <c r="F360" s="604"/>
      <c r="G360" s="604"/>
      <c r="H360" s="604"/>
      <c r="I360" s="604"/>
      <c r="J360" s="604"/>
      <c r="K360" s="605"/>
    </row>
    <row r="361" spans="1:11" x14ac:dyDescent="0.15">
      <c r="A361" s="605"/>
      <c r="B361" s="606" t="s">
        <v>566</v>
      </c>
      <c r="C361" s="605" t="s">
        <v>205</v>
      </c>
      <c r="D361" s="16" t="s">
        <v>19</v>
      </c>
      <c r="E361" s="12" t="s">
        <v>415</v>
      </c>
      <c r="F361" s="604" t="s">
        <v>20</v>
      </c>
      <c r="G361" s="604" t="s">
        <v>76</v>
      </c>
      <c r="H361" s="604" t="s">
        <v>73</v>
      </c>
      <c r="I361" s="604" t="s">
        <v>76</v>
      </c>
      <c r="J361" s="604" t="s">
        <v>74</v>
      </c>
      <c r="K361" s="605"/>
    </row>
    <row r="362" spans="1:11" x14ac:dyDescent="0.15">
      <c r="A362" s="605"/>
      <c r="B362" s="606"/>
      <c r="C362" s="605"/>
      <c r="D362" s="16"/>
      <c r="E362" s="12" t="s">
        <v>687</v>
      </c>
      <c r="F362" s="604"/>
      <c r="G362" s="604"/>
      <c r="H362" s="604"/>
      <c r="I362" s="604"/>
      <c r="J362" s="604"/>
      <c r="K362" s="605"/>
    </row>
    <row r="363" spans="1:11" x14ac:dyDescent="0.5">
      <c r="A363" s="605"/>
      <c r="B363" s="606" t="s">
        <v>567</v>
      </c>
      <c r="C363" s="10" t="s">
        <v>568</v>
      </c>
      <c r="D363" s="16" t="s">
        <v>33</v>
      </c>
      <c r="E363" s="12" t="s">
        <v>688</v>
      </c>
      <c r="F363" s="604" t="s">
        <v>20</v>
      </c>
      <c r="G363" s="604" t="s">
        <v>159</v>
      </c>
      <c r="H363" s="604" t="s">
        <v>94</v>
      </c>
      <c r="I363" s="604" t="s">
        <v>167</v>
      </c>
      <c r="J363" s="604" t="s">
        <v>22</v>
      </c>
      <c r="K363" s="605"/>
    </row>
    <row r="364" spans="1:11" x14ac:dyDescent="0.5">
      <c r="A364" s="605"/>
      <c r="B364" s="606"/>
      <c r="C364" s="13" t="s">
        <v>211</v>
      </c>
      <c r="D364" s="16"/>
      <c r="E364" s="12" t="s">
        <v>689</v>
      </c>
      <c r="F364" s="604"/>
      <c r="G364" s="604"/>
      <c r="H364" s="604"/>
      <c r="I364" s="604"/>
      <c r="J364" s="604"/>
      <c r="K364" s="605"/>
    </row>
    <row r="365" spans="1:11" x14ac:dyDescent="0.5">
      <c r="A365" s="605"/>
      <c r="B365" s="606" t="s">
        <v>569</v>
      </c>
      <c r="C365" s="10" t="s">
        <v>570</v>
      </c>
      <c r="D365" s="16" t="s">
        <v>33</v>
      </c>
      <c r="E365" s="12" t="s">
        <v>690</v>
      </c>
      <c r="F365" s="604" t="s">
        <v>20</v>
      </c>
      <c r="G365" s="604" t="s">
        <v>93</v>
      </c>
      <c r="H365" s="604" t="s">
        <v>196</v>
      </c>
      <c r="I365" s="604" t="s">
        <v>26</v>
      </c>
      <c r="J365" s="604" t="s">
        <v>22</v>
      </c>
      <c r="K365" s="605"/>
    </row>
    <row r="366" spans="1:11" x14ac:dyDescent="0.5">
      <c r="A366" s="605"/>
      <c r="B366" s="606"/>
      <c r="C366" s="13" t="s">
        <v>184</v>
      </c>
      <c r="D366" s="16"/>
      <c r="E366" s="12" t="s">
        <v>691</v>
      </c>
      <c r="F366" s="604"/>
      <c r="G366" s="604"/>
      <c r="H366" s="604"/>
      <c r="I366" s="604"/>
      <c r="J366" s="604"/>
      <c r="K366" s="605"/>
    </row>
    <row r="367" spans="1:11" x14ac:dyDescent="0.5">
      <c r="A367" s="605"/>
      <c r="B367" s="606" t="s">
        <v>571</v>
      </c>
      <c r="C367" s="10" t="s">
        <v>222</v>
      </c>
      <c r="D367" s="16" t="s">
        <v>33</v>
      </c>
      <c r="E367" s="12" t="s">
        <v>692</v>
      </c>
      <c r="F367" s="604" t="s">
        <v>20</v>
      </c>
      <c r="G367" s="604" t="s">
        <v>212</v>
      </c>
      <c r="H367" s="604" t="s">
        <v>132</v>
      </c>
      <c r="I367" s="604" t="s">
        <v>20</v>
      </c>
      <c r="J367" s="604" t="s">
        <v>22</v>
      </c>
      <c r="K367" s="605"/>
    </row>
    <row r="368" spans="1:11" x14ac:dyDescent="0.5">
      <c r="A368" s="605"/>
      <c r="B368" s="606"/>
      <c r="C368" s="13" t="s">
        <v>172</v>
      </c>
      <c r="D368" s="16"/>
      <c r="E368" s="12" t="s">
        <v>693</v>
      </c>
      <c r="F368" s="604"/>
      <c r="G368" s="604"/>
      <c r="H368" s="604"/>
      <c r="I368" s="604"/>
      <c r="J368" s="604"/>
      <c r="K368" s="605"/>
    </row>
    <row r="369" spans="1:11" x14ac:dyDescent="0.5">
      <c r="A369" s="605"/>
      <c r="B369" s="606"/>
      <c r="C369" s="13" t="s">
        <v>65</v>
      </c>
      <c r="D369" s="16"/>
      <c r="E369" s="12"/>
      <c r="F369" s="604"/>
      <c r="G369" s="604"/>
      <c r="H369" s="604"/>
      <c r="I369" s="604"/>
      <c r="J369" s="604"/>
      <c r="K369" s="605"/>
    </row>
    <row r="370" spans="1:11" x14ac:dyDescent="0.5">
      <c r="A370" s="605"/>
      <c r="B370" s="606" t="s">
        <v>572</v>
      </c>
      <c r="C370" s="10" t="s">
        <v>573</v>
      </c>
      <c r="D370" s="16" t="s">
        <v>157</v>
      </c>
      <c r="E370" s="607"/>
      <c r="F370" s="604" t="s">
        <v>20</v>
      </c>
      <c r="G370" s="604" t="s">
        <v>94</v>
      </c>
      <c r="H370" s="604" t="s">
        <v>76</v>
      </c>
      <c r="I370" s="604" t="s">
        <v>20</v>
      </c>
      <c r="J370" s="604" t="s">
        <v>22</v>
      </c>
      <c r="K370" s="605"/>
    </row>
    <row r="371" spans="1:11" x14ac:dyDescent="0.5">
      <c r="A371" s="605"/>
      <c r="B371" s="606"/>
      <c r="C371" s="13" t="s">
        <v>184</v>
      </c>
      <c r="D371" s="16"/>
      <c r="E371" s="607"/>
      <c r="F371" s="604"/>
      <c r="G371" s="604"/>
      <c r="H371" s="604"/>
      <c r="I371" s="604"/>
      <c r="J371" s="604"/>
      <c r="K371" s="605"/>
    </row>
    <row r="372" spans="1:11" x14ac:dyDescent="0.5">
      <c r="A372" s="605"/>
      <c r="B372" s="606" t="s">
        <v>572</v>
      </c>
      <c r="C372" s="10" t="s">
        <v>573</v>
      </c>
      <c r="D372" s="16" t="s">
        <v>157</v>
      </c>
      <c r="E372" s="607"/>
      <c r="F372" s="604" t="s">
        <v>23</v>
      </c>
      <c r="G372" s="604" t="s">
        <v>20</v>
      </c>
      <c r="H372" s="604" t="s">
        <v>20</v>
      </c>
      <c r="I372" s="604" t="s">
        <v>73</v>
      </c>
      <c r="J372" s="604" t="s">
        <v>22</v>
      </c>
      <c r="K372" s="605"/>
    </row>
    <row r="373" spans="1:11" x14ac:dyDescent="0.5">
      <c r="A373" s="605"/>
      <c r="B373" s="606"/>
      <c r="C373" s="13" t="s">
        <v>43</v>
      </c>
      <c r="D373" s="16"/>
      <c r="E373" s="607"/>
      <c r="F373" s="604"/>
      <c r="G373" s="604"/>
      <c r="H373" s="604"/>
      <c r="I373" s="604"/>
      <c r="J373" s="604"/>
      <c r="K373" s="605"/>
    </row>
    <row r="374" spans="1:11" x14ac:dyDescent="0.5">
      <c r="A374" s="605"/>
      <c r="B374" s="606" t="s">
        <v>572</v>
      </c>
      <c r="C374" s="10" t="s">
        <v>573</v>
      </c>
      <c r="D374" s="16" t="s">
        <v>157</v>
      </c>
      <c r="E374" s="607"/>
      <c r="F374" s="604" t="s">
        <v>21</v>
      </c>
      <c r="G374" s="604" t="s">
        <v>28</v>
      </c>
      <c r="H374" s="604" t="s">
        <v>28</v>
      </c>
      <c r="I374" s="604" t="s">
        <v>73</v>
      </c>
      <c r="J374" s="604" t="s">
        <v>22</v>
      </c>
      <c r="K374" s="605"/>
    </row>
    <row r="375" spans="1:11" x14ac:dyDescent="0.5">
      <c r="A375" s="605"/>
      <c r="B375" s="606"/>
      <c r="C375" s="13" t="s">
        <v>65</v>
      </c>
      <c r="D375" s="16"/>
      <c r="E375" s="607"/>
      <c r="F375" s="604"/>
      <c r="G375" s="604"/>
      <c r="H375" s="604"/>
      <c r="I375" s="604"/>
      <c r="J375" s="604"/>
      <c r="K375" s="605"/>
    </row>
    <row r="376" spans="1:11" x14ac:dyDescent="0.5">
      <c r="A376" s="605"/>
      <c r="B376" s="606" t="s">
        <v>574</v>
      </c>
      <c r="C376" s="10" t="s">
        <v>332</v>
      </c>
      <c r="D376" s="16" t="s">
        <v>33</v>
      </c>
      <c r="E376" s="12" t="s">
        <v>694</v>
      </c>
      <c r="F376" s="604" t="s">
        <v>20</v>
      </c>
      <c r="G376" s="604" t="s">
        <v>26</v>
      </c>
      <c r="H376" s="604" t="s">
        <v>21</v>
      </c>
      <c r="I376" s="604" t="s">
        <v>23</v>
      </c>
      <c r="J376" s="604" t="s">
        <v>22</v>
      </c>
      <c r="K376" s="605"/>
    </row>
    <row r="377" spans="1:11" ht="42.75" x14ac:dyDescent="0.5">
      <c r="A377" s="605"/>
      <c r="B377" s="606"/>
      <c r="C377" s="15" t="s">
        <v>575</v>
      </c>
      <c r="D377" s="16"/>
      <c r="E377" s="12" t="s">
        <v>695</v>
      </c>
      <c r="F377" s="604"/>
      <c r="G377" s="604"/>
      <c r="H377" s="604"/>
      <c r="I377" s="604"/>
      <c r="J377" s="604"/>
      <c r="K377" s="605"/>
    </row>
    <row r="378" spans="1:11" x14ac:dyDescent="0.5">
      <c r="A378" s="605"/>
      <c r="B378" s="606"/>
      <c r="C378" s="13" t="s">
        <v>64</v>
      </c>
      <c r="D378" s="16"/>
      <c r="E378" s="12"/>
      <c r="F378" s="604"/>
      <c r="G378" s="604"/>
      <c r="H378" s="604"/>
      <c r="I378" s="604"/>
      <c r="J378" s="604"/>
      <c r="K378" s="605"/>
    </row>
    <row r="379" spans="1:11" x14ac:dyDescent="0.5">
      <c r="A379" s="605"/>
      <c r="B379" s="606" t="s">
        <v>576</v>
      </c>
      <c r="C379" s="10" t="s">
        <v>577</v>
      </c>
      <c r="D379" s="16" t="s">
        <v>33</v>
      </c>
      <c r="E379" s="12" t="s">
        <v>469</v>
      </c>
      <c r="F379" s="604" t="s">
        <v>20</v>
      </c>
      <c r="G379" s="604" t="s">
        <v>60</v>
      </c>
      <c r="H379" s="604" t="s">
        <v>21</v>
      </c>
      <c r="I379" s="604" t="s">
        <v>98</v>
      </c>
      <c r="J379" s="604" t="s">
        <v>22</v>
      </c>
      <c r="K379" s="605"/>
    </row>
    <row r="380" spans="1:11" ht="42.75" x14ac:dyDescent="0.5">
      <c r="A380" s="605"/>
      <c r="B380" s="606"/>
      <c r="C380" s="15" t="s">
        <v>578</v>
      </c>
      <c r="D380" s="16"/>
      <c r="E380" s="12" t="s">
        <v>696</v>
      </c>
      <c r="F380" s="604"/>
      <c r="G380" s="604"/>
      <c r="H380" s="604"/>
      <c r="I380" s="604"/>
      <c r="J380" s="604"/>
      <c r="K380" s="605"/>
    </row>
    <row r="381" spans="1:11" x14ac:dyDescent="0.5">
      <c r="A381" s="605"/>
      <c r="B381" s="606"/>
      <c r="C381" s="13" t="s">
        <v>342</v>
      </c>
      <c r="D381" s="16"/>
      <c r="E381" s="12"/>
      <c r="F381" s="604"/>
      <c r="G381" s="604"/>
      <c r="H381" s="604"/>
      <c r="I381" s="604"/>
      <c r="J381" s="604"/>
      <c r="K381" s="605"/>
    </row>
    <row r="382" spans="1:11" x14ac:dyDescent="0.5">
      <c r="A382" s="605"/>
      <c r="B382" s="606" t="s">
        <v>579</v>
      </c>
      <c r="C382" s="10" t="s">
        <v>344</v>
      </c>
      <c r="D382" s="16" t="s">
        <v>33</v>
      </c>
      <c r="E382" s="14" t="s">
        <v>470</v>
      </c>
      <c r="F382" s="604" t="s">
        <v>20</v>
      </c>
      <c r="G382" s="604" t="s">
        <v>39</v>
      </c>
      <c r="H382" s="604" t="s">
        <v>21</v>
      </c>
      <c r="I382" s="604" t="s">
        <v>84</v>
      </c>
      <c r="J382" s="604" t="s">
        <v>22</v>
      </c>
      <c r="K382" s="605"/>
    </row>
    <row r="383" spans="1:11" ht="63.75" x14ac:dyDescent="0.5">
      <c r="A383" s="605"/>
      <c r="B383" s="606"/>
      <c r="C383" s="15" t="s">
        <v>580</v>
      </c>
      <c r="D383" s="16"/>
      <c r="E383" s="14" t="s">
        <v>471</v>
      </c>
      <c r="F383" s="604"/>
      <c r="G383" s="604"/>
      <c r="H383" s="604"/>
      <c r="I383" s="604"/>
      <c r="J383" s="604"/>
      <c r="K383" s="605"/>
    </row>
    <row r="384" spans="1:11" x14ac:dyDescent="0.5">
      <c r="A384" s="605"/>
      <c r="B384" s="606"/>
      <c r="C384" s="13" t="s">
        <v>336</v>
      </c>
      <c r="D384" s="16"/>
      <c r="E384" s="14"/>
      <c r="F384" s="604"/>
      <c r="G384" s="604"/>
      <c r="H384" s="604"/>
      <c r="I384" s="604"/>
      <c r="J384" s="604"/>
      <c r="K384" s="605"/>
    </row>
    <row r="385" spans="1:11" x14ac:dyDescent="0.5">
      <c r="A385" s="605"/>
      <c r="B385" s="606" t="s">
        <v>581</v>
      </c>
      <c r="C385" s="10" t="s">
        <v>582</v>
      </c>
      <c r="D385" s="16" t="s">
        <v>33</v>
      </c>
      <c r="E385" s="12" t="s">
        <v>697</v>
      </c>
      <c r="F385" s="604" t="s">
        <v>20</v>
      </c>
      <c r="G385" s="604" t="s">
        <v>60</v>
      </c>
      <c r="H385" s="604" t="s">
        <v>21</v>
      </c>
      <c r="I385" s="604" t="s">
        <v>98</v>
      </c>
      <c r="J385" s="604" t="s">
        <v>22</v>
      </c>
      <c r="K385" s="605"/>
    </row>
    <row r="386" spans="1:11" ht="42.75" x14ac:dyDescent="0.5">
      <c r="A386" s="605"/>
      <c r="B386" s="606"/>
      <c r="C386" s="15" t="s">
        <v>575</v>
      </c>
      <c r="D386" s="16"/>
      <c r="E386" s="12" t="s">
        <v>698</v>
      </c>
      <c r="F386" s="604"/>
      <c r="G386" s="604"/>
      <c r="H386" s="604"/>
      <c r="I386" s="604"/>
      <c r="J386" s="604"/>
      <c r="K386" s="605"/>
    </row>
    <row r="387" spans="1:11" x14ac:dyDescent="0.5">
      <c r="A387" s="605"/>
      <c r="B387" s="606"/>
      <c r="C387" s="13" t="s">
        <v>64</v>
      </c>
      <c r="D387" s="16"/>
      <c r="E387" s="12"/>
      <c r="F387" s="604"/>
      <c r="G387" s="604"/>
      <c r="H387" s="604"/>
      <c r="I387" s="604"/>
      <c r="J387" s="604"/>
      <c r="K387" s="605"/>
    </row>
    <row r="388" spans="1:11" x14ac:dyDescent="0.5">
      <c r="A388" s="605"/>
      <c r="B388" s="606"/>
      <c r="C388" s="13" t="s">
        <v>339</v>
      </c>
      <c r="D388" s="16"/>
      <c r="E388" s="12"/>
      <c r="F388" s="604"/>
      <c r="G388" s="604"/>
      <c r="H388" s="604"/>
      <c r="I388" s="604"/>
      <c r="J388" s="604"/>
      <c r="K388" s="605"/>
    </row>
    <row r="389" spans="1:11" x14ac:dyDescent="0.5">
      <c r="A389" s="605"/>
      <c r="B389" s="606"/>
      <c r="C389" s="13" t="s">
        <v>347</v>
      </c>
      <c r="D389" s="16"/>
      <c r="E389" s="12"/>
      <c r="F389" s="604"/>
      <c r="G389" s="604"/>
      <c r="H389" s="604"/>
      <c r="I389" s="604"/>
      <c r="J389" s="604"/>
      <c r="K389" s="605"/>
    </row>
    <row r="390" spans="1:11" x14ac:dyDescent="0.5">
      <c r="A390" s="605"/>
      <c r="B390" s="606" t="s">
        <v>583</v>
      </c>
      <c r="C390" s="10" t="s">
        <v>584</v>
      </c>
      <c r="D390" s="16" t="s">
        <v>33</v>
      </c>
      <c r="E390" s="12" t="s">
        <v>699</v>
      </c>
      <c r="F390" s="604" t="s">
        <v>20</v>
      </c>
      <c r="G390" s="604" t="s">
        <v>80</v>
      </c>
      <c r="H390" s="604" t="s">
        <v>80</v>
      </c>
      <c r="I390" s="604" t="s">
        <v>73</v>
      </c>
      <c r="J390" s="604" t="s">
        <v>22</v>
      </c>
      <c r="K390" s="605"/>
    </row>
    <row r="391" spans="1:11" ht="42.75" x14ac:dyDescent="0.5">
      <c r="A391" s="605"/>
      <c r="B391" s="606"/>
      <c r="C391" s="15" t="s">
        <v>585</v>
      </c>
      <c r="D391" s="16"/>
      <c r="E391" s="12" t="s">
        <v>700</v>
      </c>
      <c r="F391" s="604"/>
      <c r="G391" s="604"/>
      <c r="H391" s="604"/>
      <c r="I391" s="604"/>
      <c r="J391" s="604"/>
      <c r="K391" s="605"/>
    </row>
    <row r="392" spans="1:11" x14ac:dyDescent="0.5">
      <c r="A392" s="605"/>
      <c r="B392" s="606"/>
      <c r="C392" s="13" t="s">
        <v>38</v>
      </c>
      <c r="D392" s="16"/>
      <c r="E392" s="12"/>
      <c r="F392" s="604"/>
      <c r="G392" s="604"/>
      <c r="H392" s="604"/>
      <c r="I392" s="604"/>
      <c r="J392" s="604"/>
      <c r="K392" s="605"/>
    </row>
    <row r="393" spans="1:11" x14ac:dyDescent="0.5">
      <c r="A393" s="605"/>
      <c r="B393" s="606"/>
      <c r="C393" s="13" t="s">
        <v>586</v>
      </c>
      <c r="D393" s="16"/>
      <c r="E393" s="12"/>
      <c r="F393" s="604"/>
      <c r="G393" s="604"/>
      <c r="H393" s="604"/>
      <c r="I393" s="604"/>
      <c r="J393" s="604"/>
      <c r="K393" s="605"/>
    </row>
    <row r="394" spans="1:11" x14ac:dyDescent="0.5">
      <c r="A394" s="605"/>
      <c r="B394" s="606" t="s">
        <v>587</v>
      </c>
      <c r="C394" s="10" t="s">
        <v>588</v>
      </c>
      <c r="D394" s="16" t="s">
        <v>33</v>
      </c>
      <c r="E394" s="12" t="s">
        <v>701</v>
      </c>
      <c r="F394" s="604" t="s">
        <v>20</v>
      </c>
      <c r="G394" s="604" t="s">
        <v>80</v>
      </c>
      <c r="H394" s="604" t="s">
        <v>80</v>
      </c>
      <c r="I394" s="604" t="s">
        <v>73</v>
      </c>
      <c r="J394" s="604" t="s">
        <v>22</v>
      </c>
      <c r="K394" s="605"/>
    </row>
    <row r="395" spans="1:11" ht="42.75" x14ac:dyDescent="0.5">
      <c r="A395" s="605"/>
      <c r="B395" s="606"/>
      <c r="C395" s="15" t="s">
        <v>585</v>
      </c>
      <c r="D395" s="16"/>
      <c r="E395" s="12" t="s">
        <v>702</v>
      </c>
      <c r="F395" s="604"/>
      <c r="G395" s="604"/>
      <c r="H395" s="604"/>
      <c r="I395" s="604"/>
      <c r="J395" s="604"/>
      <c r="K395" s="605"/>
    </row>
    <row r="396" spans="1:11" x14ac:dyDescent="0.5">
      <c r="A396" s="605"/>
      <c r="B396" s="606"/>
      <c r="C396" s="13" t="s">
        <v>38</v>
      </c>
      <c r="D396" s="16"/>
      <c r="E396" s="12"/>
      <c r="F396" s="604"/>
      <c r="G396" s="604"/>
      <c r="H396" s="604"/>
      <c r="I396" s="604"/>
      <c r="J396" s="604"/>
      <c r="K396" s="605"/>
    </row>
    <row r="397" spans="1:11" x14ac:dyDescent="0.5">
      <c r="A397" s="605"/>
      <c r="B397" s="606" t="s">
        <v>589</v>
      </c>
      <c r="C397" s="10" t="s">
        <v>590</v>
      </c>
      <c r="D397" s="16" t="s">
        <v>33</v>
      </c>
      <c r="E397" s="12" t="s">
        <v>703</v>
      </c>
      <c r="F397" s="604" t="s">
        <v>20</v>
      </c>
      <c r="G397" s="604" t="s">
        <v>80</v>
      </c>
      <c r="H397" s="604" t="s">
        <v>80</v>
      </c>
      <c r="I397" s="604" t="s">
        <v>73</v>
      </c>
      <c r="J397" s="604" t="s">
        <v>22</v>
      </c>
      <c r="K397" s="605"/>
    </row>
    <row r="398" spans="1:11" ht="42.75" x14ac:dyDescent="0.5">
      <c r="A398" s="605"/>
      <c r="B398" s="606"/>
      <c r="C398" s="15" t="s">
        <v>585</v>
      </c>
      <c r="D398" s="16"/>
      <c r="E398" s="12" t="s">
        <v>704</v>
      </c>
      <c r="F398" s="604"/>
      <c r="G398" s="604"/>
      <c r="H398" s="604"/>
      <c r="I398" s="604"/>
      <c r="J398" s="604"/>
      <c r="K398" s="605"/>
    </row>
    <row r="399" spans="1:11" x14ac:dyDescent="0.5">
      <c r="A399" s="605"/>
      <c r="B399" s="606"/>
      <c r="C399" s="13" t="s">
        <v>38</v>
      </c>
      <c r="D399" s="16"/>
      <c r="E399" s="12"/>
      <c r="F399" s="604"/>
      <c r="G399" s="604"/>
      <c r="H399" s="604"/>
      <c r="I399" s="604"/>
      <c r="J399" s="604"/>
      <c r="K399" s="605"/>
    </row>
    <row r="400" spans="1:11" x14ac:dyDescent="0.5">
      <c r="A400" s="605"/>
      <c r="B400" s="606" t="s">
        <v>591</v>
      </c>
      <c r="C400" s="10" t="s">
        <v>592</v>
      </c>
      <c r="D400" s="16" t="s">
        <v>33</v>
      </c>
      <c r="E400" s="12" t="s">
        <v>705</v>
      </c>
      <c r="F400" s="604" t="s">
        <v>20</v>
      </c>
      <c r="G400" s="604" t="s">
        <v>80</v>
      </c>
      <c r="H400" s="604" t="s">
        <v>80</v>
      </c>
      <c r="I400" s="604" t="s">
        <v>73</v>
      </c>
      <c r="J400" s="604" t="s">
        <v>22</v>
      </c>
      <c r="K400" s="605"/>
    </row>
    <row r="401" spans="1:11" ht="42.75" x14ac:dyDescent="0.5">
      <c r="A401" s="605"/>
      <c r="B401" s="606"/>
      <c r="C401" s="15" t="s">
        <v>585</v>
      </c>
      <c r="D401" s="16"/>
      <c r="E401" s="12" t="s">
        <v>397</v>
      </c>
      <c r="F401" s="604"/>
      <c r="G401" s="604"/>
      <c r="H401" s="604"/>
      <c r="I401" s="604"/>
      <c r="J401" s="604"/>
      <c r="K401" s="605"/>
    </row>
    <row r="402" spans="1:11" x14ac:dyDescent="0.5">
      <c r="A402" s="605"/>
      <c r="B402" s="606"/>
      <c r="C402" s="13" t="s">
        <v>11</v>
      </c>
      <c r="D402" s="16"/>
      <c r="E402" s="12"/>
      <c r="F402" s="604"/>
      <c r="G402" s="604"/>
      <c r="H402" s="604"/>
      <c r="I402" s="604"/>
      <c r="J402" s="604"/>
      <c r="K402" s="605"/>
    </row>
    <row r="403" spans="1:11" x14ac:dyDescent="0.5">
      <c r="A403" s="605"/>
      <c r="B403" s="606" t="s">
        <v>593</v>
      </c>
      <c r="C403" s="10" t="s">
        <v>594</v>
      </c>
      <c r="D403" s="16" t="s">
        <v>157</v>
      </c>
      <c r="E403" s="607"/>
      <c r="F403" s="604" t="s">
        <v>20</v>
      </c>
      <c r="G403" s="604" t="s">
        <v>80</v>
      </c>
      <c r="H403" s="604" t="s">
        <v>20</v>
      </c>
      <c r="I403" s="604" t="s">
        <v>28</v>
      </c>
      <c r="J403" s="604" t="s">
        <v>22</v>
      </c>
      <c r="K403" s="605"/>
    </row>
    <row r="404" spans="1:11" x14ac:dyDescent="0.5">
      <c r="A404" s="605"/>
      <c r="B404" s="606"/>
      <c r="C404" s="13" t="s">
        <v>184</v>
      </c>
      <c r="D404" s="16"/>
      <c r="E404" s="607"/>
      <c r="F404" s="604"/>
      <c r="G404" s="604"/>
      <c r="H404" s="604"/>
      <c r="I404" s="604"/>
      <c r="J404" s="604"/>
      <c r="K404" s="605"/>
    </row>
    <row r="405" spans="1:11" x14ac:dyDescent="0.5">
      <c r="A405" s="605"/>
      <c r="B405" s="606" t="s">
        <v>595</v>
      </c>
      <c r="C405" s="10" t="s">
        <v>596</v>
      </c>
      <c r="D405" s="16" t="s">
        <v>227</v>
      </c>
      <c r="E405" s="607"/>
      <c r="F405" s="604" t="s">
        <v>20</v>
      </c>
      <c r="G405" s="604" t="s">
        <v>80</v>
      </c>
      <c r="H405" s="604" t="s">
        <v>26</v>
      </c>
      <c r="I405" s="604" t="s">
        <v>23</v>
      </c>
      <c r="J405" s="604" t="s">
        <v>22</v>
      </c>
      <c r="K405" s="605"/>
    </row>
    <row r="406" spans="1:11" x14ac:dyDescent="0.5">
      <c r="A406" s="605"/>
      <c r="B406" s="606"/>
      <c r="C406" s="13" t="s">
        <v>38</v>
      </c>
      <c r="D406" s="16"/>
      <c r="E406" s="607"/>
      <c r="F406" s="604"/>
      <c r="G406" s="604"/>
      <c r="H406" s="604"/>
      <c r="I406" s="604"/>
      <c r="J406" s="604"/>
      <c r="K406" s="605"/>
    </row>
    <row r="407" spans="1:11" x14ac:dyDescent="0.5">
      <c r="A407" s="605"/>
      <c r="B407" s="606" t="s">
        <v>100</v>
      </c>
      <c r="C407" s="10" t="s">
        <v>101</v>
      </c>
      <c r="D407" s="16" t="s">
        <v>33</v>
      </c>
      <c r="E407" s="12" t="s">
        <v>706</v>
      </c>
      <c r="F407" s="604" t="s">
        <v>20</v>
      </c>
      <c r="G407" s="604" t="s">
        <v>99</v>
      </c>
      <c r="H407" s="604" t="s">
        <v>72</v>
      </c>
      <c r="I407" s="604" t="s">
        <v>20</v>
      </c>
      <c r="J407" s="604" t="s">
        <v>22</v>
      </c>
      <c r="K407" s="605"/>
    </row>
    <row r="408" spans="1:11" x14ac:dyDescent="0.5">
      <c r="A408" s="605"/>
      <c r="B408" s="606"/>
      <c r="C408" s="13" t="s">
        <v>96</v>
      </c>
      <c r="D408" s="16"/>
      <c r="E408" s="12" t="s">
        <v>398</v>
      </c>
      <c r="F408" s="604"/>
      <c r="G408" s="604"/>
      <c r="H408" s="604"/>
      <c r="I408" s="604"/>
      <c r="J408" s="604"/>
      <c r="K408" s="605"/>
    </row>
    <row r="409" spans="1:11" x14ac:dyDescent="0.5">
      <c r="A409" s="605"/>
      <c r="B409" s="606" t="s">
        <v>102</v>
      </c>
      <c r="C409" s="10" t="s">
        <v>103</v>
      </c>
      <c r="D409" s="16" t="s">
        <v>53</v>
      </c>
      <c r="E409" s="608" t="s">
        <v>707</v>
      </c>
      <c r="F409" s="604" t="s">
        <v>20</v>
      </c>
      <c r="G409" s="604" t="s">
        <v>99</v>
      </c>
      <c r="H409" s="604" t="s">
        <v>72</v>
      </c>
      <c r="I409" s="604" t="s">
        <v>20</v>
      </c>
      <c r="J409" s="604" t="s">
        <v>22</v>
      </c>
      <c r="K409" s="605"/>
    </row>
    <row r="410" spans="1:11" x14ac:dyDescent="0.5">
      <c r="A410" s="605"/>
      <c r="B410" s="606"/>
      <c r="C410" s="13" t="s">
        <v>96</v>
      </c>
      <c r="D410" s="16"/>
      <c r="E410" s="608"/>
      <c r="F410" s="604"/>
      <c r="G410" s="604"/>
      <c r="H410" s="604"/>
      <c r="I410" s="604"/>
      <c r="J410" s="604"/>
      <c r="K410" s="605"/>
    </row>
    <row r="411" spans="1:11" x14ac:dyDescent="0.5">
      <c r="A411" s="605"/>
      <c r="B411" s="606"/>
      <c r="C411" s="13" t="s">
        <v>71</v>
      </c>
      <c r="D411" s="16"/>
      <c r="E411" s="608"/>
      <c r="F411" s="604"/>
      <c r="G411" s="604"/>
      <c r="H411" s="604"/>
      <c r="I411" s="604"/>
      <c r="J411" s="604"/>
      <c r="K411" s="605"/>
    </row>
    <row r="412" spans="1:11" x14ac:dyDescent="0.5">
      <c r="A412" s="605"/>
      <c r="B412" s="606" t="s">
        <v>105</v>
      </c>
      <c r="C412" s="10" t="s">
        <v>106</v>
      </c>
      <c r="D412" s="16" t="s">
        <v>19</v>
      </c>
      <c r="E412" s="608" t="s">
        <v>708</v>
      </c>
      <c r="F412" s="604" t="s">
        <v>20</v>
      </c>
      <c r="G412" s="604" t="s">
        <v>99</v>
      </c>
      <c r="H412" s="604" t="s">
        <v>72</v>
      </c>
      <c r="I412" s="604" t="s">
        <v>20</v>
      </c>
      <c r="J412" s="604" t="s">
        <v>22</v>
      </c>
      <c r="K412" s="605"/>
    </row>
    <row r="413" spans="1:11" x14ac:dyDescent="0.5">
      <c r="A413" s="605"/>
      <c r="B413" s="606"/>
      <c r="C413" s="13" t="s">
        <v>96</v>
      </c>
      <c r="D413" s="16"/>
      <c r="E413" s="608"/>
      <c r="F413" s="604"/>
      <c r="G413" s="604"/>
      <c r="H413" s="604"/>
      <c r="I413" s="604"/>
      <c r="J413" s="604"/>
      <c r="K413" s="605"/>
    </row>
    <row r="414" spans="1:11" x14ac:dyDescent="0.5">
      <c r="A414" s="605"/>
      <c r="B414" s="606" t="s">
        <v>597</v>
      </c>
      <c r="C414" s="10" t="s">
        <v>598</v>
      </c>
      <c r="D414" s="16" t="s">
        <v>19</v>
      </c>
      <c r="E414" s="608" t="s">
        <v>709</v>
      </c>
      <c r="F414" s="604" t="s">
        <v>20</v>
      </c>
      <c r="G414" s="604" t="s">
        <v>98</v>
      </c>
      <c r="H414" s="604" t="s">
        <v>99</v>
      </c>
      <c r="I414" s="604" t="s">
        <v>20</v>
      </c>
      <c r="J414" s="604" t="s">
        <v>22</v>
      </c>
      <c r="K414" s="605"/>
    </row>
    <row r="415" spans="1:11" x14ac:dyDescent="0.5">
      <c r="A415" s="605"/>
      <c r="B415" s="606"/>
      <c r="C415" s="13" t="s">
        <v>96</v>
      </c>
      <c r="D415" s="16"/>
      <c r="E415" s="608"/>
      <c r="F415" s="604"/>
      <c r="G415" s="604"/>
      <c r="H415" s="604"/>
      <c r="I415" s="604"/>
      <c r="J415" s="604"/>
      <c r="K415" s="605"/>
    </row>
    <row r="416" spans="1:11" x14ac:dyDescent="0.5">
      <c r="A416" s="605"/>
      <c r="B416" s="606"/>
      <c r="C416" s="13" t="s">
        <v>71</v>
      </c>
      <c r="D416" s="16"/>
      <c r="E416" s="608"/>
      <c r="F416" s="604"/>
      <c r="G416" s="604"/>
      <c r="H416" s="604"/>
      <c r="I416" s="604"/>
      <c r="J416" s="604"/>
      <c r="K416" s="605"/>
    </row>
    <row r="417" spans="1:11" x14ac:dyDescent="0.5">
      <c r="A417" s="605"/>
      <c r="B417" s="606" t="s">
        <v>107</v>
      </c>
      <c r="C417" s="10" t="s">
        <v>108</v>
      </c>
      <c r="D417" s="16" t="s">
        <v>19</v>
      </c>
      <c r="E417" s="608" t="s">
        <v>399</v>
      </c>
      <c r="F417" s="604" t="s">
        <v>20</v>
      </c>
      <c r="G417" s="604" t="s">
        <v>599</v>
      </c>
      <c r="H417" s="604" t="s">
        <v>600</v>
      </c>
      <c r="I417" s="604" t="s">
        <v>47</v>
      </c>
      <c r="J417" s="604" t="s">
        <v>22</v>
      </c>
      <c r="K417" s="605"/>
    </row>
    <row r="418" spans="1:11" x14ac:dyDescent="0.5">
      <c r="A418" s="605"/>
      <c r="B418" s="606"/>
      <c r="C418" s="15" t="s">
        <v>31</v>
      </c>
      <c r="D418" s="16"/>
      <c r="E418" s="608"/>
      <c r="F418" s="604"/>
      <c r="G418" s="604"/>
      <c r="H418" s="604"/>
      <c r="I418" s="604"/>
      <c r="J418" s="604"/>
      <c r="K418" s="605"/>
    </row>
    <row r="419" spans="1:11" x14ac:dyDescent="0.5">
      <c r="A419" s="605"/>
      <c r="B419" s="606"/>
      <c r="C419" s="13" t="s">
        <v>12</v>
      </c>
      <c r="D419" s="16"/>
      <c r="E419" s="608"/>
      <c r="F419" s="604"/>
      <c r="G419" s="604"/>
      <c r="H419" s="604"/>
      <c r="I419" s="604"/>
      <c r="J419" s="604"/>
      <c r="K419" s="605"/>
    </row>
    <row r="420" spans="1:11" x14ac:dyDescent="0.5">
      <c r="A420" s="605"/>
      <c r="B420" s="606" t="s">
        <v>107</v>
      </c>
      <c r="C420" s="10" t="s">
        <v>108</v>
      </c>
      <c r="D420" s="16" t="s">
        <v>19</v>
      </c>
      <c r="E420" s="608" t="s">
        <v>710</v>
      </c>
      <c r="F420" s="604" t="s">
        <v>23</v>
      </c>
      <c r="G420" s="604" t="s">
        <v>599</v>
      </c>
      <c r="H420" s="604" t="s">
        <v>601</v>
      </c>
      <c r="I420" s="604" t="s">
        <v>21</v>
      </c>
      <c r="J420" s="604" t="s">
        <v>22</v>
      </c>
      <c r="K420" s="605"/>
    </row>
    <row r="421" spans="1:11" x14ac:dyDescent="0.5">
      <c r="A421" s="605"/>
      <c r="B421" s="606"/>
      <c r="C421" s="15" t="s">
        <v>31</v>
      </c>
      <c r="D421" s="16"/>
      <c r="E421" s="608"/>
      <c r="F421" s="604"/>
      <c r="G421" s="604"/>
      <c r="H421" s="604"/>
      <c r="I421" s="604"/>
      <c r="J421" s="604"/>
      <c r="K421" s="605"/>
    </row>
    <row r="422" spans="1:11" x14ac:dyDescent="0.5">
      <c r="A422" s="605"/>
      <c r="B422" s="606"/>
      <c r="C422" s="13" t="s">
        <v>12</v>
      </c>
      <c r="D422" s="16"/>
      <c r="E422" s="608"/>
      <c r="F422" s="604"/>
      <c r="G422" s="604"/>
      <c r="H422" s="604"/>
      <c r="I422" s="604"/>
      <c r="J422" s="604"/>
      <c r="K422" s="605"/>
    </row>
    <row r="423" spans="1:11" x14ac:dyDescent="0.5">
      <c r="A423" s="605"/>
      <c r="B423" s="606" t="s">
        <v>112</v>
      </c>
      <c r="C423" s="10" t="s">
        <v>113</v>
      </c>
      <c r="D423" s="16" t="s">
        <v>33</v>
      </c>
      <c r="E423" s="12" t="s">
        <v>711</v>
      </c>
      <c r="F423" s="604" t="s">
        <v>20</v>
      </c>
      <c r="G423" s="604" t="s">
        <v>94</v>
      </c>
      <c r="H423" s="604" t="s">
        <v>94</v>
      </c>
      <c r="I423" s="604" t="s">
        <v>73</v>
      </c>
      <c r="J423" s="604" t="s">
        <v>22</v>
      </c>
      <c r="K423" s="605"/>
    </row>
    <row r="424" spans="1:11" x14ac:dyDescent="0.5">
      <c r="A424" s="605"/>
      <c r="B424" s="606"/>
      <c r="C424" s="13" t="s">
        <v>38</v>
      </c>
      <c r="D424" s="16"/>
      <c r="E424" s="12" t="s">
        <v>712</v>
      </c>
      <c r="F424" s="604"/>
      <c r="G424" s="604"/>
      <c r="H424" s="604"/>
      <c r="I424" s="604"/>
      <c r="J424" s="604"/>
      <c r="K424" s="605"/>
    </row>
    <row r="425" spans="1:11" x14ac:dyDescent="0.5">
      <c r="A425" s="605"/>
      <c r="B425" s="606" t="s">
        <v>115</v>
      </c>
      <c r="C425" s="10" t="s">
        <v>116</v>
      </c>
      <c r="D425" s="16" t="s">
        <v>33</v>
      </c>
      <c r="E425" s="12" t="s">
        <v>457</v>
      </c>
      <c r="F425" s="604" t="s">
        <v>20</v>
      </c>
      <c r="G425" s="604" t="s">
        <v>94</v>
      </c>
      <c r="H425" s="604" t="s">
        <v>94</v>
      </c>
      <c r="I425" s="604" t="s">
        <v>73</v>
      </c>
      <c r="J425" s="604" t="s">
        <v>22</v>
      </c>
      <c r="K425" s="605"/>
    </row>
    <row r="426" spans="1:11" x14ac:dyDescent="0.15">
      <c r="A426" s="605"/>
      <c r="B426" s="606"/>
      <c r="C426" s="15" t="s">
        <v>188</v>
      </c>
      <c r="D426" s="16"/>
      <c r="E426" s="12" t="s">
        <v>713</v>
      </c>
      <c r="F426" s="604"/>
      <c r="G426" s="604"/>
      <c r="H426" s="604"/>
      <c r="I426" s="604"/>
      <c r="J426" s="604"/>
      <c r="K426" s="605"/>
    </row>
    <row r="427" spans="1:11" x14ac:dyDescent="0.5">
      <c r="A427" s="605"/>
      <c r="B427" s="606"/>
      <c r="C427" s="13" t="s">
        <v>117</v>
      </c>
      <c r="D427" s="16"/>
      <c r="E427" s="12"/>
      <c r="F427" s="604"/>
      <c r="G427" s="604"/>
      <c r="H427" s="604"/>
      <c r="I427" s="604"/>
      <c r="J427" s="604"/>
      <c r="K427" s="605"/>
    </row>
    <row r="428" spans="1:11" x14ac:dyDescent="0.5">
      <c r="A428" s="605"/>
      <c r="B428" s="606" t="s">
        <v>119</v>
      </c>
      <c r="C428" s="10" t="s">
        <v>120</v>
      </c>
      <c r="D428" s="16" t="s">
        <v>33</v>
      </c>
      <c r="E428" s="12" t="s">
        <v>714</v>
      </c>
      <c r="F428" s="604" t="s">
        <v>20</v>
      </c>
      <c r="G428" s="604" t="s">
        <v>94</v>
      </c>
      <c r="H428" s="604" t="s">
        <v>94</v>
      </c>
      <c r="I428" s="604" t="s">
        <v>73</v>
      </c>
      <c r="J428" s="604" t="s">
        <v>22</v>
      </c>
      <c r="K428" s="605"/>
    </row>
    <row r="429" spans="1:11" x14ac:dyDescent="0.5">
      <c r="A429" s="605"/>
      <c r="B429" s="606"/>
      <c r="C429" s="13" t="s">
        <v>38</v>
      </c>
      <c r="D429" s="16"/>
      <c r="E429" s="12" t="s">
        <v>715</v>
      </c>
      <c r="F429" s="604"/>
      <c r="G429" s="604"/>
      <c r="H429" s="604"/>
      <c r="I429" s="604"/>
      <c r="J429" s="604"/>
      <c r="K429" s="605"/>
    </row>
    <row r="430" spans="1:11" x14ac:dyDescent="0.5">
      <c r="A430" s="605"/>
      <c r="B430" s="606" t="s">
        <v>121</v>
      </c>
      <c r="C430" s="10" t="s">
        <v>122</v>
      </c>
      <c r="D430" s="16" t="s">
        <v>33</v>
      </c>
      <c r="E430" s="12" t="s">
        <v>401</v>
      </c>
      <c r="F430" s="604" t="s">
        <v>20</v>
      </c>
      <c r="G430" s="604" t="s">
        <v>124</v>
      </c>
      <c r="H430" s="604" t="s">
        <v>124</v>
      </c>
      <c r="I430" s="604" t="s">
        <v>73</v>
      </c>
      <c r="J430" s="604" t="s">
        <v>22</v>
      </c>
      <c r="K430" s="605"/>
    </row>
    <row r="431" spans="1:11" x14ac:dyDescent="0.5">
      <c r="A431" s="605"/>
      <c r="B431" s="606"/>
      <c r="C431" s="13" t="s">
        <v>117</v>
      </c>
      <c r="D431" s="16"/>
      <c r="E431" s="12" t="s">
        <v>716</v>
      </c>
      <c r="F431" s="604"/>
      <c r="G431" s="604"/>
      <c r="H431" s="604"/>
      <c r="I431" s="604"/>
      <c r="J431" s="604"/>
      <c r="K431" s="605"/>
    </row>
    <row r="432" spans="1:11" x14ac:dyDescent="0.5">
      <c r="A432" s="605"/>
      <c r="B432" s="606"/>
      <c r="C432" s="13" t="s">
        <v>32</v>
      </c>
      <c r="D432" s="16"/>
      <c r="E432" s="12"/>
      <c r="F432" s="604"/>
      <c r="G432" s="604"/>
      <c r="H432" s="604"/>
      <c r="I432" s="604"/>
      <c r="J432" s="604"/>
      <c r="K432" s="605"/>
    </row>
    <row r="433" spans="1:11" x14ac:dyDescent="0.5">
      <c r="A433" s="605"/>
      <c r="B433" s="606"/>
      <c r="C433" s="13" t="s">
        <v>123</v>
      </c>
      <c r="D433" s="16"/>
      <c r="E433" s="12"/>
      <c r="F433" s="604"/>
      <c r="G433" s="604"/>
      <c r="H433" s="604"/>
      <c r="I433" s="604"/>
      <c r="J433" s="604"/>
      <c r="K433" s="605"/>
    </row>
    <row r="434" spans="1:11" x14ac:dyDescent="0.5">
      <c r="A434" s="605"/>
      <c r="B434" s="606" t="s">
        <v>128</v>
      </c>
      <c r="C434" s="10" t="s">
        <v>129</v>
      </c>
      <c r="D434" s="16" t="s">
        <v>33</v>
      </c>
      <c r="E434" s="12" t="s">
        <v>717</v>
      </c>
      <c r="F434" s="604" t="s">
        <v>20</v>
      </c>
      <c r="G434" s="604" t="s">
        <v>94</v>
      </c>
      <c r="H434" s="604" t="s">
        <v>94</v>
      </c>
      <c r="I434" s="604" t="s">
        <v>73</v>
      </c>
      <c r="J434" s="604" t="s">
        <v>22</v>
      </c>
      <c r="K434" s="605"/>
    </row>
    <row r="435" spans="1:11" x14ac:dyDescent="0.5">
      <c r="A435" s="605"/>
      <c r="B435" s="606"/>
      <c r="C435" s="13" t="s">
        <v>70</v>
      </c>
      <c r="D435" s="16"/>
      <c r="E435" s="12" t="s">
        <v>718</v>
      </c>
      <c r="F435" s="604"/>
      <c r="G435" s="604"/>
      <c r="H435" s="604"/>
      <c r="I435" s="604"/>
      <c r="J435" s="604"/>
      <c r="K435" s="605"/>
    </row>
    <row r="436" spans="1:11" x14ac:dyDescent="0.5">
      <c r="A436" s="605"/>
      <c r="B436" s="606" t="s">
        <v>130</v>
      </c>
      <c r="C436" s="10" t="s">
        <v>131</v>
      </c>
      <c r="D436" s="16" t="s">
        <v>59</v>
      </c>
      <c r="E436" s="12" t="s">
        <v>719</v>
      </c>
      <c r="F436" s="604" t="s">
        <v>20</v>
      </c>
      <c r="G436" s="604" t="s">
        <v>20</v>
      </c>
      <c r="H436" s="604" t="s">
        <v>20</v>
      </c>
      <c r="I436" s="604" t="s">
        <v>73</v>
      </c>
      <c r="J436" s="604" t="s">
        <v>22</v>
      </c>
      <c r="K436" s="605"/>
    </row>
    <row r="437" spans="1:11" x14ac:dyDescent="0.5">
      <c r="A437" s="605"/>
      <c r="B437" s="606"/>
      <c r="C437" s="15" t="s">
        <v>602</v>
      </c>
      <c r="D437" s="16"/>
      <c r="E437" s="12" t="s">
        <v>680</v>
      </c>
      <c r="F437" s="604"/>
      <c r="G437" s="604"/>
      <c r="H437" s="604"/>
      <c r="I437" s="604"/>
      <c r="J437" s="604"/>
      <c r="K437" s="605"/>
    </row>
    <row r="438" spans="1:11" x14ac:dyDescent="0.5">
      <c r="A438" s="605"/>
      <c r="B438" s="606"/>
      <c r="C438" s="13" t="s">
        <v>58</v>
      </c>
      <c r="D438" s="16"/>
      <c r="E438" s="12" t="s">
        <v>681</v>
      </c>
      <c r="F438" s="604"/>
      <c r="G438" s="604"/>
      <c r="H438" s="604"/>
      <c r="I438" s="604"/>
      <c r="J438" s="604"/>
      <c r="K438" s="605"/>
    </row>
    <row r="439" spans="1:11" x14ac:dyDescent="0.5">
      <c r="A439" s="605"/>
      <c r="B439" s="606" t="s">
        <v>136</v>
      </c>
      <c r="C439" s="10" t="s">
        <v>137</v>
      </c>
      <c r="D439" s="16" t="s">
        <v>33</v>
      </c>
      <c r="E439" s="12" t="s">
        <v>720</v>
      </c>
      <c r="F439" s="604" t="s">
        <v>20</v>
      </c>
      <c r="G439" s="604" t="s">
        <v>72</v>
      </c>
      <c r="H439" s="604" t="s">
        <v>127</v>
      </c>
      <c r="I439" s="604" t="s">
        <v>20</v>
      </c>
      <c r="J439" s="604" t="s">
        <v>22</v>
      </c>
      <c r="K439" s="605"/>
    </row>
    <row r="440" spans="1:11" x14ac:dyDescent="0.5">
      <c r="A440" s="605"/>
      <c r="B440" s="606"/>
      <c r="C440" s="13" t="s">
        <v>66</v>
      </c>
      <c r="D440" s="16"/>
      <c r="E440" s="12" t="s">
        <v>721</v>
      </c>
      <c r="F440" s="604"/>
      <c r="G440" s="604"/>
      <c r="H440" s="604"/>
      <c r="I440" s="604"/>
      <c r="J440" s="604"/>
      <c r="K440" s="605"/>
    </row>
    <row r="441" spans="1:11" x14ac:dyDescent="0.5">
      <c r="A441" s="605"/>
      <c r="B441" s="606" t="s">
        <v>138</v>
      </c>
      <c r="C441" s="10" t="s">
        <v>139</v>
      </c>
      <c r="D441" s="16" t="s">
        <v>33</v>
      </c>
      <c r="E441" s="12" t="s">
        <v>722</v>
      </c>
      <c r="F441" s="604" t="s">
        <v>20</v>
      </c>
      <c r="G441" s="604" t="s">
        <v>60</v>
      </c>
      <c r="H441" s="604" t="s">
        <v>73</v>
      </c>
      <c r="I441" s="604" t="s">
        <v>60</v>
      </c>
      <c r="J441" s="604" t="s">
        <v>74</v>
      </c>
      <c r="K441" s="605"/>
    </row>
    <row r="442" spans="1:11" x14ac:dyDescent="0.5">
      <c r="A442" s="605"/>
      <c r="B442" s="606"/>
      <c r="C442" s="13" t="s">
        <v>69</v>
      </c>
      <c r="D442" s="16"/>
      <c r="E442" s="12" t="s">
        <v>723</v>
      </c>
      <c r="F442" s="604"/>
      <c r="G442" s="604"/>
      <c r="H442" s="604"/>
      <c r="I442" s="604"/>
      <c r="J442" s="604"/>
      <c r="K442" s="605"/>
    </row>
    <row r="443" spans="1:11" x14ac:dyDescent="0.5">
      <c r="A443" s="605"/>
      <c r="B443" s="606" t="s">
        <v>140</v>
      </c>
      <c r="C443" s="10" t="s">
        <v>141</v>
      </c>
      <c r="D443" s="16" t="s">
        <v>33</v>
      </c>
      <c r="E443" s="12" t="s">
        <v>724</v>
      </c>
      <c r="F443" s="604" t="s">
        <v>20</v>
      </c>
      <c r="G443" s="604" t="s">
        <v>76</v>
      </c>
      <c r="H443" s="604" t="s">
        <v>26</v>
      </c>
      <c r="I443" s="604" t="s">
        <v>26</v>
      </c>
      <c r="J443" s="604" t="s">
        <v>22</v>
      </c>
      <c r="K443" s="605"/>
    </row>
    <row r="444" spans="1:11" x14ac:dyDescent="0.5">
      <c r="A444" s="605"/>
      <c r="B444" s="606"/>
      <c r="C444" s="13" t="s">
        <v>68</v>
      </c>
      <c r="D444" s="16"/>
      <c r="E444" s="12" t="s">
        <v>725</v>
      </c>
      <c r="F444" s="604"/>
      <c r="G444" s="604"/>
      <c r="H444" s="604"/>
      <c r="I444" s="604"/>
      <c r="J444" s="604"/>
      <c r="K444" s="605"/>
    </row>
    <row r="445" spans="1:11" x14ac:dyDescent="0.5">
      <c r="A445" s="605"/>
      <c r="B445" s="606" t="s">
        <v>142</v>
      </c>
      <c r="C445" s="10" t="s">
        <v>143</v>
      </c>
      <c r="D445" s="16" t="s">
        <v>33</v>
      </c>
      <c r="E445" s="12" t="s">
        <v>726</v>
      </c>
      <c r="F445" s="604" t="s">
        <v>20</v>
      </c>
      <c r="G445" s="604" t="s">
        <v>212</v>
      </c>
      <c r="H445" s="604" t="s">
        <v>179</v>
      </c>
      <c r="I445" s="604" t="s">
        <v>95</v>
      </c>
      <c r="J445" s="604" t="s">
        <v>22</v>
      </c>
      <c r="K445" s="605"/>
    </row>
    <row r="446" spans="1:11" x14ac:dyDescent="0.5">
      <c r="A446" s="605"/>
      <c r="B446" s="606"/>
      <c r="C446" s="13" t="s">
        <v>58</v>
      </c>
      <c r="D446" s="16"/>
      <c r="E446" s="12" t="s">
        <v>727</v>
      </c>
      <c r="F446" s="604"/>
      <c r="G446" s="604"/>
      <c r="H446" s="604"/>
      <c r="I446" s="604"/>
      <c r="J446" s="604"/>
      <c r="K446" s="605"/>
    </row>
    <row r="447" spans="1:11" x14ac:dyDescent="0.5">
      <c r="A447" s="605"/>
      <c r="B447" s="606" t="s">
        <v>603</v>
      </c>
      <c r="C447" s="10" t="s">
        <v>604</v>
      </c>
      <c r="D447" s="16" t="s">
        <v>33</v>
      </c>
      <c r="E447" s="12" t="s">
        <v>728</v>
      </c>
      <c r="F447" s="604" t="s">
        <v>20</v>
      </c>
      <c r="G447" s="604" t="s">
        <v>72</v>
      </c>
      <c r="H447" s="604" t="s">
        <v>95</v>
      </c>
      <c r="I447" s="604" t="s">
        <v>28</v>
      </c>
      <c r="J447" s="604" t="s">
        <v>22</v>
      </c>
      <c r="K447" s="605"/>
    </row>
    <row r="448" spans="1:11" x14ac:dyDescent="0.5">
      <c r="A448" s="605"/>
      <c r="B448" s="606"/>
      <c r="C448" s="13" t="s">
        <v>67</v>
      </c>
      <c r="D448" s="16"/>
      <c r="E448" s="12" t="s">
        <v>729</v>
      </c>
      <c r="F448" s="604"/>
      <c r="G448" s="604"/>
      <c r="H448" s="604"/>
      <c r="I448" s="604"/>
      <c r="J448" s="604"/>
      <c r="K448" s="605"/>
    </row>
    <row r="449" spans="1:11" x14ac:dyDescent="0.5">
      <c r="A449" s="605"/>
      <c r="B449" s="606" t="s">
        <v>146</v>
      </c>
      <c r="C449" s="10" t="s">
        <v>147</v>
      </c>
      <c r="D449" s="16" t="s">
        <v>33</v>
      </c>
      <c r="E449" s="12" t="s">
        <v>730</v>
      </c>
      <c r="F449" s="604" t="s">
        <v>20</v>
      </c>
      <c r="G449" s="604" t="s">
        <v>72</v>
      </c>
      <c r="H449" s="604" t="s">
        <v>127</v>
      </c>
      <c r="I449" s="604" t="s">
        <v>20</v>
      </c>
      <c r="J449" s="604" t="s">
        <v>22</v>
      </c>
      <c r="K449" s="605"/>
    </row>
    <row r="450" spans="1:11" x14ac:dyDescent="0.5">
      <c r="A450" s="605"/>
      <c r="B450" s="606"/>
      <c r="C450" s="13" t="s">
        <v>11</v>
      </c>
      <c r="D450" s="16"/>
      <c r="E450" s="12" t="s">
        <v>731</v>
      </c>
      <c r="F450" s="604"/>
      <c r="G450" s="604"/>
      <c r="H450" s="604"/>
      <c r="I450" s="604"/>
      <c r="J450" s="604"/>
      <c r="K450" s="605"/>
    </row>
    <row r="451" spans="1:11" x14ac:dyDescent="0.5">
      <c r="A451" s="605"/>
      <c r="B451" s="606" t="s">
        <v>148</v>
      </c>
      <c r="C451" s="10" t="s">
        <v>149</v>
      </c>
      <c r="D451" s="16" t="s">
        <v>33</v>
      </c>
      <c r="E451" s="12" t="s">
        <v>732</v>
      </c>
      <c r="F451" s="604" t="s">
        <v>20</v>
      </c>
      <c r="G451" s="604" t="s">
        <v>72</v>
      </c>
      <c r="H451" s="604" t="s">
        <v>127</v>
      </c>
      <c r="I451" s="604" t="s">
        <v>20</v>
      </c>
      <c r="J451" s="604" t="s">
        <v>22</v>
      </c>
      <c r="K451" s="605"/>
    </row>
    <row r="452" spans="1:11" x14ac:dyDescent="0.5">
      <c r="A452" s="605"/>
      <c r="B452" s="606"/>
      <c r="C452" s="13" t="s">
        <v>87</v>
      </c>
      <c r="D452" s="16"/>
      <c r="E452" s="12" t="s">
        <v>733</v>
      </c>
      <c r="F452" s="604"/>
      <c r="G452" s="604"/>
      <c r="H452" s="604"/>
      <c r="I452" s="604"/>
      <c r="J452" s="604"/>
      <c r="K452" s="605"/>
    </row>
    <row r="453" spans="1:11" x14ac:dyDescent="0.5">
      <c r="A453" s="605"/>
      <c r="B453" s="606" t="s">
        <v>150</v>
      </c>
      <c r="C453" s="10" t="s">
        <v>151</v>
      </c>
      <c r="D453" s="16" t="s">
        <v>33</v>
      </c>
      <c r="E453" s="12" t="s">
        <v>734</v>
      </c>
      <c r="F453" s="604" t="s">
        <v>20</v>
      </c>
      <c r="G453" s="604" t="s">
        <v>34</v>
      </c>
      <c r="H453" s="604" t="s">
        <v>98</v>
      </c>
      <c r="I453" s="604" t="s">
        <v>133</v>
      </c>
      <c r="J453" s="604" t="s">
        <v>22</v>
      </c>
      <c r="K453" s="605"/>
    </row>
    <row r="454" spans="1:11" x14ac:dyDescent="0.5">
      <c r="A454" s="605"/>
      <c r="B454" s="606"/>
      <c r="C454" s="13" t="s">
        <v>11</v>
      </c>
      <c r="D454" s="16"/>
      <c r="E454" s="12" t="s">
        <v>735</v>
      </c>
      <c r="F454" s="604"/>
      <c r="G454" s="604"/>
      <c r="H454" s="604"/>
      <c r="I454" s="604"/>
      <c r="J454" s="604"/>
      <c r="K454" s="605"/>
    </row>
    <row r="455" spans="1:11" x14ac:dyDescent="0.5">
      <c r="A455" s="605"/>
      <c r="B455" s="606" t="s">
        <v>158</v>
      </c>
      <c r="C455" s="10" t="s">
        <v>6</v>
      </c>
      <c r="D455" s="16" t="s">
        <v>19</v>
      </c>
      <c r="E455" s="12" t="s">
        <v>736</v>
      </c>
      <c r="F455" s="604" t="s">
        <v>20</v>
      </c>
      <c r="G455" s="604" t="s">
        <v>605</v>
      </c>
      <c r="H455" s="604" t="s">
        <v>606</v>
      </c>
      <c r="I455" s="604" t="s">
        <v>26</v>
      </c>
      <c r="J455" s="604" t="s">
        <v>22</v>
      </c>
      <c r="K455" s="605"/>
    </row>
    <row r="456" spans="1:11" x14ac:dyDescent="0.5">
      <c r="A456" s="605"/>
      <c r="B456" s="606"/>
      <c r="C456" s="13" t="s">
        <v>16</v>
      </c>
      <c r="D456" s="16"/>
      <c r="E456" s="12" t="s">
        <v>737</v>
      </c>
      <c r="F456" s="604"/>
      <c r="G456" s="604"/>
      <c r="H456" s="604"/>
      <c r="I456" s="604"/>
      <c r="J456" s="604"/>
      <c r="K456" s="605"/>
    </row>
    <row r="457" spans="1:11" x14ac:dyDescent="0.5">
      <c r="A457" s="605"/>
      <c r="B457" s="606"/>
      <c r="C457" s="13" t="s">
        <v>12</v>
      </c>
      <c r="D457" s="16"/>
      <c r="E457" s="12"/>
      <c r="F457" s="604"/>
      <c r="G457" s="604"/>
      <c r="H457" s="604"/>
      <c r="I457" s="604"/>
      <c r="J457" s="604"/>
      <c r="K457" s="605"/>
    </row>
    <row r="458" spans="1:11" x14ac:dyDescent="0.5">
      <c r="A458" s="605"/>
      <c r="B458" s="606"/>
      <c r="C458" s="13" t="s">
        <v>10</v>
      </c>
      <c r="D458" s="16"/>
      <c r="E458" s="12"/>
      <c r="F458" s="604"/>
      <c r="G458" s="604"/>
      <c r="H458" s="604"/>
      <c r="I458" s="604"/>
      <c r="J458" s="604"/>
      <c r="K458" s="605"/>
    </row>
    <row r="459" spans="1:11" x14ac:dyDescent="0.5">
      <c r="A459" s="605"/>
      <c r="B459" s="606"/>
      <c r="C459" s="13" t="s">
        <v>13</v>
      </c>
      <c r="D459" s="16"/>
      <c r="E459" s="12"/>
      <c r="F459" s="604"/>
      <c r="G459" s="604"/>
      <c r="H459" s="604"/>
      <c r="I459" s="604"/>
      <c r="J459" s="604"/>
      <c r="K459" s="605"/>
    </row>
    <row r="460" spans="1:11" x14ac:dyDescent="0.5">
      <c r="A460" s="605"/>
      <c r="B460" s="606"/>
      <c r="C460" s="13" t="s">
        <v>14</v>
      </c>
      <c r="D460" s="16"/>
      <c r="E460" s="12"/>
      <c r="F460" s="604"/>
      <c r="G460" s="604"/>
      <c r="H460" s="604"/>
      <c r="I460" s="604"/>
      <c r="J460" s="604"/>
      <c r="K460" s="605"/>
    </row>
    <row r="461" spans="1:11" x14ac:dyDescent="0.5">
      <c r="A461" s="605"/>
      <c r="B461" s="606"/>
      <c r="C461" s="13" t="s">
        <v>15</v>
      </c>
      <c r="D461" s="16"/>
      <c r="E461" s="12"/>
      <c r="F461" s="604"/>
      <c r="G461" s="604"/>
      <c r="H461" s="604"/>
      <c r="I461" s="604"/>
      <c r="J461" s="604"/>
      <c r="K461" s="605"/>
    </row>
    <row r="462" spans="1:11" x14ac:dyDescent="0.5">
      <c r="A462" s="605"/>
      <c r="B462" s="606"/>
      <c r="C462" s="13" t="s">
        <v>7</v>
      </c>
      <c r="D462" s="16"/>
      <c r="E462" s="12"/>
      <c r="F462" s="604"/>
      <c r="G462" s="604"/>
      <c r="H462" s="604"/>
      <c r="I462" s="604"/>
      <c r="J462" s="604"/>
      <c r="K462" s="605"/>
    </row>
    <row r="463" spans="1:11" x14ac:dyDescent="0.5">
      <c r="A463" s="605"/>
      <c r="B463" s="606"/>
      <c r="C463" s="13" t="s">
        <v>8</v>
      </c>
      <c r="D463" s="16"/>
      <c r="E463" s="12"/>
      <c r="F463" s="604"/>
      <c r="G463" s="604"/>
      <c r="H463" s="604"/>
      <c r="I463" s="604"/>
      <c r="J463" s="604"/>
      <c r="K463" s="605"/>
    </row>
    <row r="464" spans="1:11" x14ac:dyDescent="0.5">
      <c r="A464" s="605"/>
      <c r="B464" s="606"/>
      <c r="C464" s="13" t="s">
        <v>9</v>
      </c>
      <c r="D464" s="16"/>
      <c r="E464" s="12"/>
      <c r="F464" s="604"/>
      <c r="G464" s="604"/>
      <c r="H464" s="604"/>
      <c r="I464" s="604"/>
      <c r="J464" s="604"/>
      <c r="K464" s="605"/>
    </row>
    <row r="465" spans="1:11" x14ac:dyDescent="0.5">
      <c r="A465" s="605"/>
      <c r="B465" s="606"/>
      <c r="C465" s="13" t="s">
        <v>11</v>
      </c>
      <c r="D465" s="16"/>
      <c r="E465" s="12"/>
      <c r="F465" s="604"/>
      <c r="G465" s="604"/>
      <c r="H465" s="604"/>
      <c r="I465" s="604"/>
      <c r="J465" s="604"/>
      <c r="K465" s="605"/>
    </row>
    <row r="466" spans="1:11" x14ac:dyDescent="0.5">
      <c r="A466" s="605"/>
      <c r="B466" s="606"/>
      <c r="C466" s="13" t="s">
        <v>495</v>
      </c>
      <c r="D466" s="16"/>
      <c r="E466" s="12"/>
      <c r="F466" s="604"/>
      <c r="G466" s="604"/>
      <c r="H466" s="604"/>
      <c r="I466" s="604"/>
      <c r="J466" s="604"/>
      <c r="K466" s="605"/>
    </row>
    <row r="467" spans="1:11" x14ac:dyDescent="0.5">
      <c r="A467" s="605"/>
      <c r="B467" s="606"/>
      <c r="C467" s="13" t="s">
        <v>496</v>
      </c>
      <c r="D467" s="16"/>
      <c r="E467" s="12"/>
      <c r="F467" s="604"/>
      <c r="G467" s="604"/>
      <c r="H467" s="604"/>
      <c r="I467" s="604"/>
      <c r="J467" s="604"/>
      <c r="K467" s="605"/>
    </row>
    <row r="468" spans="1:11" x14ac:dyDescent="0.5">
      <c r="A468" s="605"/>
      <c r="B468" s="606"/>
      <c r="C468" s="13" t="s">
        <v>242</v>
      </c>
      <c r="D468" s="16"/>
      <c r="E468" s="12"/>
      <c r="F468" s="604"/>
      <c r="G468" s="604"/>
      <c r="H468" s="604"/>
      <c r="I468" s="604"/>
      <c r="J468" s="604"/>
      <c r="K468" s="605"/>
    </row>
    <row r="469" spans="1:11" x14ac:dyDescent="0.5">
      <c r="A469" s="605"/>
      <c r="B469" s="606"/>
      <c r="C469" s="13" t="s">
        <v>497</v>
      </c>
      <c r="D469" s="16"/>
      <c r="E469" s="12"/>
      <c r="F469" s="604"/>
      <c r="G469" s="604"/>
      <c r="H469" s="604"/>
      <c r="I469" s="604"/>
      <c r="J469" s="604"/>
      <c r="K469" s="605"/>
    </row>
    <row r="470" spans="1:11" x14ac:dyDescent="0.5">
      <c r="A470" s="605"/>
      <c r="B470" s="606"/>
      <c r="C470" s="13" t="s">
        <v>498</v>
      </c>
      <c r="D470" s="16"/>
      <c r="E470" s="12"/>
      <c r="F470" s="604"/>
      <c r="G470" s="604"/>
      <c r="H470" s="604"/>
      <c r="I470" s="604"/>
      <c r="J470" s="604"/>
      <c r="K470" s="605"/>
    </row>
    <row r="471" spans="1:11" x14ac:dyDescent="0.5">
      <c r="A471" s="605"/>
      <c r="B471" s="606"/>
      <c r="C471" s="13" t="s">
        <v>18</v>
      </c>
      <c r="D471" s="16"/>
      <c r="E471" s="12"/>
      <c r="F471" s="604"/>
      <c r="G471" s="604"/>
      <c r="H471" s="604"/>
      <c r="I471" s="604"/>
      <c r="J471" s="604"/>
      <c r="K471" s="605"/>
    </row>
    <row r="472" spans="1:11" x14ac:dyDescent="0.5">
      <c r="A472" s="605"/>
      <c r="B472" s="606"/>
      <c r="C472" s="13" t="s">
        <v>17</v>
      </c>
      <c r="D472" s="16"/>
      <c r="E472" s="12"/>
      <c r="F472" s="604"/>
      <c r="G472" s="604"/>
      <c r="H472" s="604"/>
      <c r="I472" s="604"/>
      <c r="J472" s="604"/>
      <c r="K472" s="605"/>
    </row>
    <row r="473" spans="1:11" x14ac:dyDescent="0.5">
      <c r="A473" s="605"/>
      <c r="B473" s="606"/>
      <c r="C473" s="13" t="s">
        <v>336</v>
      </c>
      <c r="D473" s="16"/>
      <c r="E473" s="12"/>
      <c r="F473" s="604"/>
      <c r="G473" s="604"/>
      <c r="H473" s="604"/>
      <c r="I473" s="604"/>
      <c r="J473" s="604"/>
      <c r="K473" s="605"/>
    </row>
    <row r="474" spans="1:11" x14ac:dyDescent="0.5">
      <c r="A474" s="605"/>
      <c r="B474" s="606" t="s">
        <v>163</v>
      </c>
      <c r="C474" s="10" t="s">
        <v>164</v>
      </c>
      <c r="D474" s="16" t="s">
        <v>166</v>
      </c>
      <c r="E474" s="607"/>
      <c r="F474" s="604" t="s">
        <v>20</v>
      </c>
      <c r="G474" s="604" t="s">
        <v>26</v>
      </c>
      <c r="H474" s="604" t="s">
        <v>21</v>
      </c>
      <c r="I474" s="604" t="s">
        <v>23</v>
      </c>
      <c r="J474" s="604" t="s">
        <v>22</v>
      </c>
      <c r="K474" s="605"/>
    </row>
    <row r="475" spans="1:11" x14ac:dyDescent="0.5">
      <c r="A475" s="605"/>
      <c r="B475" s="606"/>
      <c r="C475" s="15" t="s">
        <v>177</v>
      </c>
      <c r="D475" s="16"/>
      <c r="E475" s="607"/>
      <c r="F475" s="604"/>
      <c r="G475" s="604"/>
      <c r="H475" s="604"/>
      <c r="I475" s="604"/>
      <c r="J475" s="604"/>
      <c r="K475" s="605"/>
    </row>
    <row r="476" spans="1:11" x14ac:dyDescent="0.5">
      <c r="A476" s="605"/>
      <c r="B476" s="606"/>
      <c r="C476" s="13" t="s">
        <v>66</v>
      </c>
      <c r="D476" s="16"/>
      <c r="E476" s="607"/>
      <c r="F476" s="604"/>
      <c r="G476" s="604"/>
      <c r="H476" s="604"/>
      <c r="I476" s="604"/>
      <c r="J476" s="604"/>
      <c r="K476" s="605"/>
    </row>
    <row r="477" spans="1:11" x14ac:dyDescent="0.5">
      <c r="A477" s="605"/>
      <c r="B477" s="606"/>
      <c r="C477" s="13" t="s">
        <v>67</v>
      </c>
      <c r="D477" s="16"/>
      <c r="E477" s="607"/>
      <c r="F477" s="604"/>
      <c r="G477" s="604"/>
      <c r="H477" s="604"/>
      <c r="I477" s="604"/>
      <c r="J477" s="604"/>
      <c r="K477" s="605"/>
    </row>
    <row r="478" spans="1:11" x14ac:dyDescent="0.5">
      <c r="A478" s="605"/>
      <c r="B478" s="606" t="s">
        <v>163</v>
      </c>
      <c r="C478" s="10" t="s">
        <v>164</v>
      </c>
      <c r="D478" s="16" t="s">
        <v>166</v>
      </c>
      <c r="E478" s="607"/>
      <c r="F478" s="604" t="s">
        <v>23</v>
      </c>
      <c r="G478" s="604" t="s">
        <v>76</v>
      </c>
      <c r="H478" s="604" t="s">
        <v>76</v>
      </c>
      <c r="I478" s="604" t="s">
        <v>73</v>
      </c>
      <c r="J478" s="604" t="s">
        <v>22</v>
      </c>
      <c r="K478" s="605"/>
    </row>
    <row r="479" spans="1:11" x14ac:dyDescent="0.5">
      <c r="A479" s="605"/>
      <c r="B479" s="606"/>
      <c r="C479" s="15" t="s">
        <v>607</v>
      </c>
      <c r="D479" s="16"/>
      <c r="E479" s="607"/>
      <c r="F479" s="604"/>
      <c r="G479" s="604"/>
      <c r="H479" s="604"/>
      <c r="I479" s="604"/>
      <c r="J479" s="604"/>
      <c r="K479" s="605"/>
    </row>
    <row r="480" spans="1:11" x14ac:dyDescent="0.5">
      <c r="A480" s="605"/>
      <c r="B480" s="606"/>
      <c r="C480" s="13" t="s">
        <v>96</v>
      </c>
      <c r="D480" s="16"/>
      <c r="E480" s="607"/>
      <c r="F480" s="604"/>
      <c r="G480" s="604"/>
      <c r="H480" s="604"/>
      <c r="I480" s="604"/>
      <c r="J480" s="604"/>
      <c r="K480" s="605"/>
    </row>
    <row r="481" spans="1:11" x14ac:dyDescent="0.5">
      <c r="A481" s="605"/>
      <c r="B481" s="606"/>
      <c r="C481" s="13" t="s">
        <v>71</v>
      </c>
      <c r="D481" s="16"/>
      <c r="E481" s="607"/>
      <c r="F481" s="604"/>
      <c r="G481" s="604"/>
      <c r="H481" s="604"/>
      <c r="I481" s="604"/>
      <c r="J481" s="604"/>
      <c r="K481" s="605"/>
    </row>
    <row r="482" spans="1:11" x14ac:dyDescent="0.5">
      <c r="A482" s="605"/>
      <c r="B482" s="606" t="s">
        <v>163</v>
      </c>
      <c r="C482" s="10" t="s">
        <v>164</v>
      </c>
      <c r="D482" s="16" t="s">
        <v>166</v>
      </c>
      <c r="E482" s="607"/>
      <c r="F482" s="604" t="s">
        <v>21</v>
      </c>
      <c r="G482" s="604" t="s">
        <v>299</v>
      </c>
      <c r="H482" s="604" t="s">
        <v>299</v>
      </c>
      <c r="I482" s="604" t="s">
        <v>73</v>
      </c>
      <c r="J482" s="604" t="s">
        <v>22</v>
      </c>
      <c r="K482" s="605"/>
    </row>
    <row r="483" spans="1:11" ht="42.75" x14ac:dyDescent="0.5">
      <c r="A483" s="605"/>
      <c r="B483" s="606"/>
      <c r="C483" s="15" t="s">
        <v>608</v>
      </c>
      <c r="D483" s="16"/>
      <c r="E483" s="607"/>
      <c r="F483" s="604"/>
      <c r="G483" s="604"/>
      <c r="H483" s="604"/>
      <c r="I483" s="604"/>
      <c r="J483" s="604"/>
      <c r="K483" s="605"/>
    </row>
    <row r="484" spans="1:11" x14ac:dyDescent="0.5">
      <c r="A484" s="605"/>
      <c r="B484" s="606"/>
      <c r="C484" s="13" t="s">
        <v>165</v>
      </c>
      <c r="D484" s="16"/>
      <c r="E484" s="607"/>
      <c r="F484" s="604"/>
      <c r="G484" s="604"/>
      <c r="H484" s="604"/>
      <c r="I484" s="604"/>
      <c r="J484" s="604"/>
      <c r="K484" s="605"/>
    </row>
    <row r="485" spans="1:11" x14ac:dyDescent="0.5">
      <c r="A485" s="605"/>
      <c r="B485" s="606" t="s">
        <v>168</v>
      </c>
      <c r="C485" s="10" t="s">
        <v>169</v>
      </c>
      <c r="D485" s="16" t="s">
        <v>166</v>
      </c>
      <c r="E485" s="607"/>
      <c r="F485" s="604" t="s">
        <v>20</v>
      </c>
      <c r="G485" s="604" t="s">
        <v>20</v>
      </c>
      <c r="H485" s="604" t="s">
        <v>20</v>
      </c>
      <c r="I485" s="604" t="s">
        <v>73</v>
      </c>
      <c r="J485" s="604" t="s">
        <v>22</v>
      </c>
      <c r="K485" s="605"/>
    </row>
    <row r="486" spans="1:11" ht="42.75" x14ac:dyDescent="0.5">
      <c r="A486" s="605"/>
      <c r="B486" s="606"/>
      <c r="C486" s="15" t="s">
        <v>608</v>
      </c>
      <c r="D486" s="16"/>
      <c r="E486" s="607"/>
      <c r="F486" s="604"/>
      <c r="G486" s="604"/>
      <c r="H486" s="604"/>
      <c r="I486" s="604"/>
      <c r="J486" s="604"/>
      <c r="K486" s="605"/>
    </row>
    <row r="487" spans="1:11" x14ac:dyDescent="0.5">
      <c r="A487" s="605"/>
      <c r="B487" s="606"/>
      <c r="C487" s="13" t="s">
        <v>368</v>
      </c>
      <c r="D487" s="16"/>
      <c r="E487" s="607"/>
      <c r="F487" s="604"/>
      <c r="G487" s="604"/>
      <c r="H487" s="604"/>
      <c r="I487" s="604"/>
      <c r="J487" s="604"/>
      <c r="K487" s="605"/>
    </row>
    <row r="488" spans="1:11" x14ac:dyDescent="0.5">
      <c r="A488" s="605"/>
      <c r="B488" s="606" t="s">
        <v>168</v>
      </c>
      <c r="C488" s="10" t="s">
        <v>169</v>
      </c>
      <c r="D488" s="16" t="s">
        <v>166</v>
      </c>
      <c r="E488" s="607"/>
      <c r="F488" s="604" t="s">
        <v>23</v>
      </c>
      <c r="G488" s="604" t="s">
        <v>20</v>
      </c>
      <c r="H488" s="604" t="s">
        <v>20</v>
      </c>
      <c r="I488" s="604" t="s">
        <v>73</v>
      </c>
      <c r="J488" s="604" t="s">
        <v>22</v>
      </c>
      <c r="K488" s="605"/>
    </row>
    <row r="489" spans="1:11" x14ac:dyDescent="0.5">
      <c r="A489" s="605"/>
      <c r="B489" s="606"/>
      <c r="C489" s="15" t="s">
        <v>609</v>
      </c>
      <c r="D489" s="16"/>
      <c r="E489" s="607"/>
      <c r="F489" s="604"/>
      <c r="G489" s="604"/>
      <c r="H489" s="604"/>
      <c r="I489" s="604"/>
      <c r="J489" s="604"/>
      <c r="K489" s="605"/>
    </row>
    <row r="490" spans="1:11" x14ac:dyDescent="0.5">
      <c r="A490" s="605"/>
      <c r="B490" s="606"/>
      <c r="C490" s="13" t="s">
        <v>50</v>
      </c>
      <c r="D490" s="16"/>
      <c r="E490" s="607"/>
      <c r="F490" s="604"/>
      <c r="G490" s="604"/>
      <c r="H490" s="604"/>
      <c r="I490" s="604"/>
      <c r="J490" s="604"/>
      <c r="K490" s="605"/>
    </row>
    <row r="491" spans="1:11" x14ac:dyDescent="0.5">
      <c r="A491" s="605"/>
      <c r="B491" s="606" t="s">
        <v>175</v>
      </c>
      <c r="C491" s="10" t="s">
        <v>176</v>
      </c>
      <c r="D491" s="16" t="s">
        <v>166</v>
      </c>
      <c r="E491" s="607"/>
      <c r="F491" s="604" t="s">
        <v>20</v>
      </c>
      <c r="G491" s="604" t="s">
        <v>23</v>
      </c>
      <c r="H491" s="604" t="s">
        <v>23</v>
      </c>
      <c r="I491" s="604" t="s">
        <v>73</v>
      </c>
      <c r="J491" s="604" t="s">
        <v>22</v>
      </c>
      <c r="K491" s="605"/>
    </row>
    <row r="492" spans="1:11" x14ac:dyDescent="0.5">
      <c r="A492" s="605"/>
      <c r="B492" s="606"/>
      <c r="C492" s="15" t="s">
        <v>173</v>
      </c>
      <c r="D492" s="16"/>
      <c r="E492" s="607"/>
      <c r="F492" s="604"/>
      <c r="G492" s="604"/>
      <c r="H492" s="604"/>
      <c r="I492" s="604"/>
      <c r="J492" s="604"/>
      <c r="K492" s="605"/>
    </row>
    <row r="493" spans="1:11" x14ac:dyDescent="0.5">
      <c r="A493" s="605"/>
      <c r="B493" s="606"/>
      <c r="C493" s="13" t="s">
        <v>13</v>
      </c>
      <c r="D493" s="16"/>
      <c r="E493" s="607"/>
      <c r="F493" s="604"/>
      <c r="G493" s="604"/>
      <c r="H493" s="604"/>
      <c r="I493" s="604"/>
      <c r="J493" s="604"/>
      <c r="K493" s="605"/>
    </row>
    <row r="494" spans="1:11" x14ac:dyDescent="0.5">
      <c r="A494" s="605"/>
      <c r="B494" s="606" t="s">
        <v>175</v>
      </c>
      <c r="C494" s="10" t="s">
        <v>176</v>
      </c>
      <c r="D494" s="16" t="s">
        <v>166</v>
      </c>
      <c r="E494" s="607"/>
      <c r="F494" s="604" t="s">
        <v>23</v>
      </c>
      <c r="G494" s="604" t="s">
        <v>26</v>
      </c>
      <c r="H494" s="604" t="s">
        <v>26</v>
      </c>
      <c r="I494" s="604" t="s">
        <v>73</v>
      </c>
      <c r="J494" s="604" t="s">
        <v>22</v>
      </c>
      <c r="K494" s="605"/>
    </row>
    <row r="495" spans="1:11" ht="42.75" x14ac:dyDescent="0.5">
      <c r="A495" s="605"/>
      <c r="B495" s="606"/>
      <c r="C495" s="15" t="s">
        <v>610</v>
      </c>
      <c r="D495" s="16"/>
      <c r="E495" s="607"/>
      <c r="F495" s="604"/>
      <c r="G495" s="604"/>
      <c r="H495" s="604"/>
      <c r="I495" s="604"/>
      <c r="J495" s="604"/>
      <c r="K495" s="605"/>
    </row>
    <row r="496" spans="1:11" x14ac:dyDescent="0.5">
      <c r="A496" s="605"/>
      <c r="B496" s="606"/>
      <c r="C496" s="13" t="s">
        <v>68</v>
      </c>
      <c r="D496" s="16"/>
      <c r="E496" s="607"/>
      <c r="F496" s="604"/>
      <c r="G496" s="604"/>
      <c r="H496" s="604"/>
      <c r="I496" s="604"/>
      <c r="J496" s="604"/>
      <c r="K496" s="605"/>
    </row>
    <row r="497" spans="1:11" x14ac:dyDescent="0.5">
      <c r="A497" s="605"/>
      <c r="B497" s="606" t="s">
        <v>180</v>
      </c>
      <c r="C497" s="10" t="s">
        <v>181</v>
      </c>
      <c r="D497" s="16" t="s">
        <v>33</v>
      </c>
      <c r="E497" s="12" t="s">
        <v>407</v>
      </c>
      <c r="F497" s="604" t="s">
        <v>20</v>
      </c>
      <c r="G497" s="604" t="s">
        <v>110</v>
      </c>
      <c r="H497" s="604" t="s">
        <v>182</v>
      </c>
      <c r="I497" s="604" t="s">
        <v>23</v>
      </c>
      <c r="J497" s="604" t="s">
        <v>22</v>
      </c>
      <c r="K497" s="605"/>
    </row>
    <row r="498" spans="1:11" x14ac:dyDescent="0.5">
      <c r="A498" s="605"/>
      <c r="B498" s="606"/>
      <c r="C498" s="13" t="s">
        <v>172</v>
      </c>
      <c r="D498" s="16"/>
      <c r="E498" s="12" t="s">
        <v>408</v>
      </c>
      <c r="F498" s="604"/>
      <c r="G498" s="604"/>
      <c r="H498" s="604"/>
      <c r="I498" s="604"/>
      <c r="J498" s="604"/>
      <c r="K498" s="605"/>
    </row>
    <row r="499" spans="1:11" x14ac:dyDescent="0.5">
      <c r="A499" s="605"/>
      <c r="B499" s="606" t="s">
        <v>186</v>
      </c>
      <c r="C499" s="10" t="s">
        <v>187</v>
      </c>
      <c r="D499" s="16" t="s">
        <v>33</v>
      </c>
      <c r="E499" s="12" t="s">
        <v>418</v>
      </c>
      <c r="F499" s="604" t="s">
        <v>20</v>
      </c>
      <c r="G499" s="604" t="s">
        <v>196</v>
      </c>
      <c r="H499" s="604" t="s">
        <v>73</v>
      </c>
      <c r="I499" s="604" t="s">
        <v>196</v>
      </c>
      <c r="J499" s="604" t="s">
        <v>74</v>
      </c>
      <c r="K499" s="605"/>
    </row>
    <row r="500" spans="1:11" x14ac:dyDescent="0.5">
      <c r="A500" s="605"/>
      <c r="B500" s="606"/>
      <c r="C500" s="15" t="s">
        <v>611</v>
      </c>
      <c r="D500" s="16"/>
      <c r="E500" s="12" t="s">
        <v>738</v>
      </c>
      <c r="F500" s="604"/>
      <c r="G500" s="604"/>
      <c r="H500" s="604"/>
      <c r="I500" s="604"/>
      <c r="J500" s="604"/>
      <c r="K500" s="605"/>
    </row>
    <row r="501" spans="1:11" x14ac:dyDescent="0.5">
      <c r="A501" s="605"/>
      <c r="B501" s="606"/>
      <c r="C501" s="13" t="s">
        <v>65</v>
      </c>
      <c r="D501" s="16"/>
      <c r="E501" s="12"/>
      <c r="F501" s="604"/>
      <c r="G501" s="604"/>
      <c r="H501" s="604"/>
      <c r="I501" s="604"/>
      <c r="J501" s="604"/>
      <c r="K501" s="605"/>
    </row>
    <row r="502" spans="1:11" x14ac:dyDescent="0.5">
      <c r="A502" s="605"/>
      <c r="B502" s="606"/>
      <c r="C502" s="13" t="s">
        <v>184</v>
      </c>
      <c r="D502" s="16"/>
      <c r="E502" s="12"/>
      <c r="F502" s="604"/>
      <c r="G502" s="604"/>
      <c r="H502" s="604"/>
      <c r="I502" s="604"/>
      <c r="J502" s="604"/>
      <c r="K502" s="605"/>
    </row>
    <row r="503" spans="1:11" x14ac:dyDescent="0.5">
      <c r="A503" s="605"/>
      <c r="B503" s="606" t="s">
        <v>194</v>
      </c>
      <c r="C503" s="10" t="s">
        <v>195</v>
      </c>
      <c r="D503" s="16" t="s">
        <v>53</v>
      </c>
      <c r="E503" s="608" t="s">
        <v>411</v>
      </c>
      <c r="F503" s="604" t="s">
        <v>20</v>
      </c>
      <c r="G503" s="604" t="s">
        <v>193</v>
      </c>
      <c r="H503" s="604" t="s">
        <v>522</v>
      </c>
      <c r="I503" s="604" t="s">
        <v>21</v>
      </c>
      <c r="J503" s="604" t="s">
        <v>22</v>
      </c>
      <c r="K503" s="605"/>
    </row>
    <row r="504" spans="1:11" x14ac:dyDescent="0.5">
      <c r="A504" s="605"/>
      <c r="B504" s="606"/>
      <c r="C504" s="13" t="s">
        <v>184</v>
      </c>
      <c r="D504" s="16"/>
      <c r="E504" s="608"/>
      <c r="F504" s="604"/>
      <c r="G504" s="604"/>
      <c r="H504" s="604"/>
      <c r="I504" s="604"/>
      <c r="J504" s="604"/>
      <c r="K504" s="605"/>
    </row>
    <row r="505" spans="1:11" x14ac:dyDescent="0.5">
      <c r="A505" s="605"/>
      <c r="B505" s="606" t="s">
        <v>197</v>
      </c>
      <c r="C505" s="10" t="s">
        <v>198</v>
      </c>
      <c r="D505" s="16" t="s">
        <v>33</v>
      </c>
      <c r="E505" s="12" t="s">
        <v>685</v>
      </c>
      <c r="F505" s="604" t="s">
        <v>20</v>
      </c>
      <c r="G505" s="604" t="s">
        <v>72</v>
      </c>
      <c r="H505" s="604" t="s">
        <v>25</v>
      </c>
      <c r="I505" s="604" t="s">
        <v>179</v>
      </c>
      <c r="J505" s="604" t="s">
        <v>22</v>
      </c>
      <c r="K505" s="605"/>
    </row>
    <row r="506" spans="1:11" x14ac:dyDescent="0.5">
      <c r="A506" s="605"/>
      <c r="B506" s="606"/>
      <c r="C506" s="15" t="s">
        <v>612</v>
      </c>
      <c r="D506" s="16"/>
      <c r="E506" s="12" t="s">
        <v>686</v>
      </c>
      <c r="F506" s="604"/>
      <c r="G506" s="604"/>
      <c r="H506" s="604"/>
      <c r="I506" s="604"/>
      <c r="J506" s="604"/>
      <c r="K506" s="605"/>
    </row>
    <row r="507" spans="1:11" x14ac:dyDescent="0.5">
      <c r="A507" s="605"/>
      <c r="B507" s="606"/>
      <c r="C507" s="13" t="s">
        <v>199</v>
      </c>
      <c r="D507" s="16"/>
      <c r="E507" s="12"/>
      <c r="F507" s="604"/>
      <c r="G507" s="604"/>
      <c r="H507" s="604"/>
      <c r="I507" s="604"/>
      <c r="J507" s="604"/>
      <c r="K507" s="605"/>
    </row>
    <row r="508" spans="1:11" x14ac:dyDescent="0.5">
      <c r="A508" s="605"/>
      <c r="B508" s="606"/>
      <c r="C508" s="13" t="s">
        <v>201</v>
      </c>
      <c r="D508" s="16"/>
      <c r="E508" s="12"/>
      <c r="F508" s="604"/>
      <c r="G508" s="604"/>
      <c r="H508" s="604"/>
      <c r="I508" s="604"/>
      <c r="J508" s="604"/>
      <c r="K508" s="605"/>
    </row>
    <row r="509" spans="1:11" x14ac:dyDescent="0.5">
      <c r="A509" s="605"/>
      <c r="B509" s="606"/>
      <c r="C509" s="13" t="s">
        <v>200</v>
      </c>
      <c r="D509" s="16"/>
      <c r="E509" s="12"/>
      <c r="F509" s="604"/>
      <c r="G509" s="604"/>
      <c r="H509" s="604"/>
      <c r="I509" s="604"/>
      <c r="J509" s="604"/>
      <c r="K509" s="605"/>
    </row>
    <row r="510" spans="1:11" x14ac:dyDescent="0.5">
      <c r="A510" s="605"/>
      <c r="B510" s="606" t="s">
        <v>204</v>
      </c>
      <c r="C510" s="10" t="s">
        <v>205</v>
      </c>
      <c r="D510" s="16" t="s">
        <v>19</v>
      </c>
      <c r="E510" s="12" t="s">
        <v>415</v>
      </c>
      <c r="F510" s="604" t="s">
        <v>20</v>
      </c>
      <c r="G510" s="604" t="s">
        <v>76</v>
      </c>
      <c r="H510" s="604" t="s">
        <v>28</v>
      </c>
      <c r="I510" s="604" t="s">
        <v>25</v>
      </c>
      <c r="J510" s="604" t="s">
        <v>22</v>
      </c>
      <c r="K510" s="605"/>
    </row>
    <row r="511" spans="1:11" x14ac:dyDescent="0.15">
      <c r="A511" s="605"/>
      <c r="B511" s="606"/>
      <c r="C511" s="15" t="s">
        <v>188</v>
      </c>
      <c r="D511" s="16"/>
      <c r="E511" s="12" t="s">
        <v>687</v>
      </c>
      <c r="F511" s="604"/>
      <c r="G511" s="604"/>
      <c r="H511" s="604"/>
      <c r="I511" s="604"/>
      <c r="J511" s="604"/>
      <c r="K511" s="605"/>
    </row>
    <row r="512" spans="1:11" x14ac:dyDescent="0.5">
      <c r="A512" s="605"/>
      <c r="B512" s="606"/>
      <c r="C512" s="13" t="s">
        <v>200</v>
      </c>
      <c r="D512" s="16"/>
      <c r="E512" s="12"/>
      <c r="F512" s="604"/>
      <c r="G512" s="604"/>
      <c r="H512" s="604"/>
      <c r="I512" s="604"/>
      <c r="J512" s="604"/>
      <c r="K512" s="605"/>
    </row>
    <row r="513" spans="1:11" x14ac:dyDescent="0.5">
      <c r="A513" s="605"/>
      <c r="B513" s="606" t="s">
        <v>206</v>
      </c>
      <c r="C513" s="10" t="s">
        <v>207</v>
      </c>
      <c r="D513" s="16" t="s">
        <v>33</v>
      </c>
      <c r="E513" s="12" t="s">
        <v>416</v>
      </c>
      <c r="F513" s="604" t="s">
        <v>20</v>
      </c>
      <c r="G513" s="604" t="s">
        <v>230</v>
      </c>
      <c r="H513" s="604" t="s">
        <v>507</v>
      </c>
      <c r="I513" s="604" t="s">
        <v>81</v>
      </c>
      <c r="J513" s="604" t="s">
        <v>22</v>
      </c>
      <c r="K513" s="605"/>
    </row>
    <row r="514" spans="1:11" x14ac:dyDescent="0.5">
      <c r="A514" s="605"/>
      <c r="B514" s="606"/>
      <c r="C514" s="11" t="s">
        <v>199</v>
      </c>
      <c r="D514" s="16"/>
      <c r="E514" s="12" t="s">
        <v>417</v>
      </c>
      <c r="F514" s="604"/>
      <c r="G514" s="604"/>
      <c r="H514" s="604"/>
      <c r="I514" s="604"/>
      <c r="J514" s="604"/>
      <c r="K514" s="605"/>
    </row>
    <row r="515" spans="1:11" x14ac:dyDescent="0.5">
      <c r="A515" s="605"/>
      <c r="B515" s="606" t="s">
        <v>206</v>
      </c>
      <c r="C515" s="10" t="s">
        <v>207</v>
      </c>
      <c r="D515" s="16" t="s">
        <v>33</v>
      </c>
      <c r="E515" s="12" t="s">
        <v>419</v>
      </c>
      <c r="F515" s="604" t="s">
        <v>23</v>
      </c>
      <c r="G515" s="604" t="s">
        <v>159</v>
      </c>
      <c r="H515" s="604" t="s">
        <v>135</v>
      </c>
      <c r="I515" s="604" t="s">
        <v>190</v>
      </c>
      <c r="J515" s="604" t="s">
        <v>22</v>
      </c>
      <c r="K515" s="605"/>
    </row>
    <row r="516" spans="1:11" x14ac:dyDescent="0.5">
      <c r="A516" s="605"/>
      <c r="B516" s="606"/>
      <c r="C516" s="13" t="s">
        <v>201</v>
      </c>
      <c r="D516" s="16"/>
      <c r="E516" s="12" t="s">
        <v>739</v>
      </c>
      <c r="F516" s="604"/>
      <c r="G516" s="604"/>
      <c r="H516" s="604"/>
      <c r="I516" s="604"/>
      <c r="J516" s="604"/>
      <c r="K516" s="605"/>
    </row>
    <row r="517" spans="1:11" x14ac:dyDescent="0.5">
      <c r="A517" s="605"/>
      <c r="B517" s="606" t="s">
        <v>209</v>
      </c>
      <c r="C517" s="10" t="s">
        <v>210</v>
      </c>
      <c r="D517" s="16" t="s">
        <v>33</v>
      </c>
      <c r="E517" s="12" t="s">
        <v>740</v>
      </c>
      <c r="F517" s="604" t="s">
        <v>20</v>
      </c>
      <c r="G517" s="604" t="s">
        <v>35</v>
      </c>
      <c r="H517" s="604" t="s">
        <v>111</v>
      </c>
      <c r="I517" s="604" t="s">
        <v>23</v>
      </c>
      <c r="J517" s="604" t="s">
        <v>22</v>
      </c>
      <c r="K517" s="605"/>
    </row>
    <row r="518" spans="1:11" x14ac:dyDescent="0.5">
      <c r="A518" s="605"/>
      <c r="B518" s="606"/>
      <c r="C518" s="13" t="s">
        <v>211</v>
      </c>
      <c r="D518" s="16"/>
      <c r="E518" s="12" t="s">
        <v>741</v>
      </c>
      <c r="F518" s="604"/>
      <c r="G518" s="604"/>
      <c r="H518" s="604"/>
      <c r="I518" s="604"/>
      <c r="J518" s="604"/>
      <c r="K518" s="605"/>
    </row>
    <row r="519" spans="1:11" x14ac:dyDescent="0.5">
      <c r="A519" s="605"/>
      <c r="B519" s="606" t="s">
        <v>216</v>
      </c>
      <c r="C519" s="10" t="s">
        <v>217</v>
      </c>
      <c r="D519" s="16" t="s">
        <v>33</v>
      </c>
      <c r="E519" s="12" t="s">
        <v>742</v>
      </c>
      <c r="F519" s="604" t="s">
        <v>20</v>
      </c>
      <c r="G519" s="604" t="s">
        <v>236</v>
      </c>
      <c r="H519" s="604" t="s">
        <v>236</v>
      </c>
      <c r="I519" s="604" t="s">
        <v>73</v>
      </c>
      <c r="J519" s="604" t="s">
        <v>22</v>
      </c>
      <c r="K519" s="605"/>
    </row>
    <row r="520" spans="1:11" x14ac:dyDescent="0.5">
      <c r="A520" s="605"/>
      <c r="B520" s="606"/>
      <c r="C520" s="13" t="s">
        <v>43</v>
      </c>
      <c r="D520" s="16"/>
      <c r="E520" s="12" t="s">
        <v>743</v>
      </c>
      <c r="F520" s="604"/>
      <c r="G520" s="604"/>
      <c r="H520" s="604"/>
      <c r="I520" s="604"/>
      <c r="J520" s="604"/>
      <c r="K520" s="605"/>
    </row>
    <row r="521" spans="1:11" x14ac:dyDescent="0.5">
      <c r="A521" s="605"/>
      <c r="B521" s="606" t="s">
        <v>218</v>
      </c>
      <c r="C521" s="10" t="s">
        <v>219</v>
      </c>
      <c r="D521" s="16" t="s">
        <v>19</v>
      </c>
      <c r="E521" s="608" t="s">
        <v>744</v>
      </c>
      <c r="F521" s="604" t="s">
        <v>20</v>
      </c>
      <c r="G521" s="604" t="s">
        <v>34</v>
      </c>
      <c r="H521" s="604" t="s">
        <v>299</v>
      </c>
      <c r="I521" s="604" t="s">
        <v>23</v>
      </c>
      <c r="J521" s="604" t="s">
        <v>22</v>
      </c>
      <c r="K521" s="605"/>
    </row>
    <row r="522" spans="1:11" x14ac:dyDescent="0.5">
      <c r="A522" s="605"/>
      <c r="B522" s="606"/>
      <c r="C522" s="13" t="s">
        <v>44</v>
      </c>
      <c r="D522" s="16"/>
      <c r="E522" s="608"/>
      <c r="F522" s="604"/>
      <c r="G522" s="604"/>
      <c r="H522" s="604"/>
      <c r="I522" s="604"/>
      <c r="J522" s="604"/>
      <c r="K522" s="605"/>
    </row>
    <row r="523" spans="1:11" x14ac:dyDescent="0.5">
      <c r="A523" s="605"/>
      <c r="B523" s="606" t="s">
        <v>221</v>
      </c>
      <c r="C523" s="10" t="s">
        <v>222</v>
      </c>
      <c r="D523" s="16" t="s">
        <v>33</v>
      </c>
      <c r="E523" s="12" t="s">
        <v>745</v>
      </c>
      <c r="F523" s="604" t="s">
        <v>20</v>
      </c>
      <c r="G523" s="604" t="s">
        <v>34</v>
      </c>
      <c r="H523" s="604" t="s">
        <v>179</v>
      </c>
      <c r="I523" s="604" t="s">
        <v>135</v>
      </c>
      <c r="J523" s="604" t="s">
        <v>22</v>
      </c>
      <c r="K523" s="605"/>
    </row>
    <row r="524" spans="1:11" x14ac:dyDescent="0.5">
      <c r="A524" s="605"/>
      <c r="B524" s="606"/>
      <c r="C524" s="13" t="s">
        <v>172</v>
      </c>
      <c r="D524" s="16"/>
      <c r="E524" s="12" t="s">
        <v>692</v>
      </c>
      <c r="F524" s="604"/>
      <c r="G524" s="604"/>
      <c r="H524" s="604"/>
      <c r="I524" s="604"/>
      <c r="J524" s="604"/>
      <c r="K524" s="605"/>
    </row>
    <row r="525" spans="1:11" x14ac:dyDescent="0.5">
      <c r="A525" s="605"/>
      <c r="B525" s="606"/>
      <c r="C525" s="13" t="s">
        <v>65</v>
      </c>
      <c r="D525" s="16"/>
      <c r="E525" s="12"/>
      <c r="F525" s="604"/>
      <c r="G525" s="604"/>
      <c r="H525" s="604"/>
      <c r="I525" s="604"/>
      <c r="J525" s="604"/>
      <c r="K525" s="605"/>
    </row>
    <row r="526" spans="1:11" x14ac:dyDescent="0.5">
      <c r="A526" s="605"/>
      <c r="B526" s="606" t="s">
        <v>221</v>
      </c>
      <c r="C526" s="10" t="s">
        <v>222</v>
      </c>
      <c r="D526" s="16" t="s">
        <v>33</v>
      </c>
      <c r="E526" s="12" t="s">
        <v>692</v>
      </c>
      <c r="F526" s="604" t="s">
        <v>23</v>
      </c>
      <c r="G526" s="604" t="s">
        <v>127</v>
      </c>
      <c r="H526" s="604" t="s">
        <v>134</v>
      </c>
      <c r="I526" s="604" t="s">
        <v>23</v>
      </c>
      <c r="J526" s="604" t="s">
        <v>22</v>
      </c>
      <c r="K526" s="605"/>
    </row>
    <row r="527" spans="1:11" x14ac:dyDescent="0.5">
      <c r="A527" s="605"/>
      <c r="B527" s="606"/>
      <c r="C527" s="13" t="s">
        <v>172</v>
      </c>
      <c r="D527" s="16"/>
      <c r="E527" s="12" t="s">
        <v>411</v>
      </c>
      <c r="F527" s="604"/>
      <c r="G527" s="604"/>
      <c r="H527" s="604"/>
      <c r="I527" s="604"/>
      <c r="J527" s="604"/>
      <c r="K527" s="605"/>
    </row>
    <row r="528" spans="1:11" x14ac:dyDescent="0.5">
      <c r="A528" s="605"/>
      <c r="B528" s="606"/>
      <c r="C528" s="13" t="s">
        <v>65</v>
      </c>
      <c r="D528" s="16"/>
      <c r="E528" s="12"/>
      <c r="F528" s="604"/>
      <c r="G528" s="604"/>
      <c r="H528" s="604"/>
      <c r="I528" s="604"/>
      <c r="J528" s="604"/>
      <c r="K528" s="605"/>
    </row>
    <row r="529" spans="1:11" x14ac:dyDescent="0.5">
      <c r="A529" s="605"/>
      <c r="B529" s="606" t="s">
        <v>224</v>
      </c>
      <c r="C529" s="10" t="s">
        <v>225</v>
      </c>
      <c r="D529" s="16" t="s">
        <v>33</v>
      </c>
      <c r="E529" s="12" t="s">
        <v>421</v>
      </c>
      <c r="F529" s="604" t="s">
        <v>20</v>
      </c>
      <c r="G529" s="604" t="s">
        <v>212</v>
      </c>
      <c r="H529" s="604" t="s">
        <v>190</v>
      </c>
      <c r="I529" s="604" t="s">
        <v>25</v>
      </c>
      <c r="J529" s="604" t="s">
        <v>22</v>
      </c>
      <c r="K529" s="605"/>
    </row>
    <row r="530" spans="1:11" x14ac:dyDescent="0.5">
      <c r="A530" s="605"/>
      <c r="B530" s="606"/>
      <c r="C530" s="13" t="s">
        <v>184</v>
      </c>
      <c r="D530" s="16"/>
      <c r="E530" s="12" t="s">
        <v>746</v>
      </c>
      <c r="F530" s="604"/>
      <c r="G530" s="604"/>
      <c r="H530" s="604"/>
      <c r="I530" s="604"/>
      <c r="J530" s="604"/>
      <c r="K530" s="605"/>
    </row>
    <row r="531" spans="1:11" x14ac:dyDescent="0.5">
      <c r="A531" s="605"/>
      <c r="B531" s="606" t="s">
        <v>224</v>
      </c>
      <c r="C531" s="10" t="s">
        <v>225</v>
      </c>
      <c r="D531" s="16" t="s">
        <v>33</v>
      </c>
      <c r="E531" s="12" t="s">
        <v>747</v>
      </c>
      <c r="F531" s="604" t="s">
        <v>23</v>
      </c>
      <c r="G531" s="604" t="s">
        <v>72</v>
      </c>
      <c r="H531" s="604" t="s">
        <v>72</v>
      </c>
      <c r="I531" s="604" t="s">
        <v>73</v>
      </c>
      <c r="J531" s="604" t="s">
        <v>22</v>
      </c>
      <c r="K531" s="605"/>
    </row>
    <row r="532" spans="1:11" x14ac:dyDescent="0.5">
      <c r="A532" s="605"/>
      <c r="B532" s="606"/>
      <c r="C532" s="13" t="s">
        <v>184</v>
      </c>
      <c r="D532" s="16"/>
      <c r="E532" s="12" t="s">
        <v>748</v>
      </c>
      <c r="F532" s="604"/>
      <c r="G532" s="604"/>
      <c r="H532" s="604"/>
      <c r="I532" s="604"/>
      <c r="J532" s="604"/>
      <c r="K532" s="605"/>
    </row>
    <row r="533" spans="1:11" x14ac:dyDescent="0.5">
      <c r="A533" s="605"/>
      <c r="B533" s="606" t="s">
        <v>228</v>
      </c>
      <c r="C533" s="10" t="s">
        <v>156</v>
      </c>
      <c r="D533" s="16" t="s">
        <v>157</v>
      </c>
      <c r="E533" s="607"/>
      <c r="F533" s="604" t="s">
        <v>20</v>
      </c>
      <c r="G533" s="604" t="s">
        <v>23</v>
      </c>
      <c r="H533" s="604" t="s">
        <v>23</v>
      </c>
      <c r="I533" s="604" t="s">
        <v>73</v>
      </c>
      <c r="J533" s="604" t="s">
        <v>22</v>
      </c>
      <c r="K533" s="605"/>
    </row>
    <row r="534" spans="1:11" x14ac:dyDescent="0.5">
      <c r="A534" s="605"/>
      <c r="B534" s="606"/>
      <c r="C534" s="13" t="s">
        <v>44</v>
      </c>
      <c r="D534" s="16"/>
      <c r="E534" s="607"/>
      <c r="F534" s="604"/>
      <c r="G534" s="604"/>
      <c r="H534" s="604"/>
      <c r="I534" s="604"/>
      <c r="J534" s="604"/>
      <c r="K534" s="605"/>
    </row>
    <row r="535" spans="1:11" x14ac:dyDescent="0.5">
      <c r="A535" s="605"/>
      <c r="B535" s="606" t="s">
        <v>228</v>
      </c>
      <c r="C535" s="10" t="s">
        <v>156</v>
      </c>
      <c r="D535" s="16" t="s">
        <v>157</v>
      </c>
      <c r="E535" s="607"/>
      <c r="F535" s="604" t="s">
        <v>23</v>
      </c>
      <c r="G535" s="604" t="s">
        <v>28</v>
      </c>
      <c r="H535" s="604" t="s">
        <v>21</v>
      </c>
      <c r="I535" s="604" t="s">
        <v>21</v>
      </c>
      <c r="J535" s="604" t="s">
        <v>22</v>
      </c>
      <c r="K535" s="605"/>
    </row>
    <row r="536" spans="1:11" x14ac:dyDescent="0.5">
      <c r="A536" s="605"/>
      <c r="B536" s="606"/>
      <c r="C536" s="13" t="s">
        <v>172</v>
      </c>
      <c r="D536" s="16"/>
      <c r="E536" s="607"/>
      <c r="F536" s="604"/>
      <c r="G536" s="604"/>
      <c r="H536" s="604"/>
      <c r="I536" s="604"/>
      <c r="J536" s="604"/>
      <c r="K536" s="605"/>
    </row>
    <row r="537" spans="1:11" x14ac:dyDescent="0.5">
      <c r="A537" s="605"/>
      <c r="B537" s="606" t="s">
        <v>228</v>
      </c>
      <c r="C537" s="10" t="s">
        <v>156</v>
      </c>
      <c r="D537" s="16" t="s">
        <v>157</v>
      </c>
      <c r="E537" s="607"/>
      <c r="F537" s="604" t="s">
        <v>21</v>
      </c>
      <c r="G537" s="604" t="s">
        <v>81</v>
      </c>
      <c r="H537" s="604" t="s">
        <v>21</v>
      </c>
      <c r="I537" s="604" t="s">
        <v>28</v>
      </c>
      <c r="J537" s="604" t="s">
        <v>22</v>
      </c>
      <c r="K537" s="605"/>
    </row>
    <row r="538" spans="1:11" x14ac:dyDescent="0.5">
      <c r="A538" s="605"/>
      <c r="B538" s="606"/>
      <c r="C538" s="13" t="s">
        <v>65</v>
      </c>
      <c r="D538" s="16"/>
      <c r="E538" s="607"/>
      <c r="F538" s="604"/>
      <c r="G538" s="604"/>
      <c r="H538" s="604"/>
      <c r="I538" s="604"/>
      <c r="J538" s="604"/>
      <c r="K538" s="605"/>
    </row>
    <row r="539" spans="1:11" x14ac:dyDescent="0.5">
      <c r="A539" s="10"/>
      <c r="B539" s="25" t="s">
        <v>228</v>
      </c>
      <c r="C539" s="10" t="s">
        <v>156</v>
      </c>
      <c r="D539" s="16" t="s">
        <v>157</v>
      </c>
      <c r="E539" s="29"/>
      <c r="F539" s="26" t="s">
        <v>25</v>
      </c>
      <c r="G539" s="26" t="s">
        <v>20</v>
      </c>
      <c r="H539" s="26" t="s">
        <v>73</v>
      </c>
      <c r="I539" s="26" t="s">
        <v>20</v>
      </c>
      <c r="J539" s="26" t="s">
        <v>74</v>
      </c>
      <c r="K539" s="10"/>
    </row>
    <row r="540" spans="1:11" x14ac:dyDescent="0.5">
      <c r="A540" s="605"/>
      <c r="B540" s="606" t="s">
        <v>229</v>
      </c>
      <c r="C540" s="10" t="s">
        <v>154</v>
      </c>
      <c r="D540" s="16" t="s">
        <v>82</v>
      </c>
      <c r="E540" s="608" t="s">
        <v>749</v>
      </c>
      <c r="F540" s="604" t="s">
        <v>20</v>
      </c>
      <c r="G540" s="604" t="s">
        <v>35</v>
      </c>
      <c r="H540" s="604" t="s">
        <v>35</v>
      </c>
      <c r="I540" s="604" t="s">
        <v>73</v>
      </c>
      <c r="J540" s="604" t="s">
        <v>22</v>
      </c>
      <c r="K540" s="605"/>
    </row>
    <row r="541" spans="1:11" x14ac:dyDescent="0.5">
      <c r="A541" s="605"/>
      <c r="B541" s="606"/>
      <c r="C541" s="13" t="s">
        <v>200</v>
      </c>
      <c r="D541" s="16"/>
      <c r="E541" s="608"/>
      <c r="F541" s="604"/>
      <c r="G541" s="604"/>
      <c r="H541" s="604"/>
      <c r="I541" s="604"/>
      <c r="J541" s="604"/>
      <c r="K541" s="605"/>
    </row>
    <row r="542" spans="1:11" x14ac:dyDescent="0.5">
      <c r="A542" s="605"/>
      <c r="B542" s="606"/>
      <c r="C542" s="13" t="s">
        <v>184</v>
      </c>
      <c r="D542" s="16"/>
      <c r="E542" s="608"/>
      <c r="F542" s="604"/>
      <c r="G542" s="604"/>
      <c r="H542" s="604"/>
      <c r="I542" s="604"/>
      <c r="J542" s="604"/>
      <c r="K542" s="605"/>
    </row>
    <row r="543" spans="1:11" x14ac:dyDescent="0.5">
      <c r="A543" s="605"/>
      <c r="B543" s="606"/>
      <c r="C543" s="13" t="s">
        <v>172</v>
      </c>
      <c r="D543" s="16"/>
      <c r="E543" s="608"/>
      <c r="F543" s="604"/>
      <c r="G543" s="604"/>
      <c r="H543" s="604"/>
      <c r="I543" s="604"/>
      <c r="J543" s="604"/>
      <c r="K543" s="605"/>
    </row>
    <row r="544" spans="1:11" x14ac:dyDescent="0.5">
      <c r="A544" s="605"/>
      <c r="B544" s="606"/>
      <c r="C544" s="13" t="s">
        <v>43</v>
      </c>
      <c r="D544" s="16"/>
      <c r="E544" s="608"/>
      <c r="F544" s="604"/>
      <c r="G544" s="604"/>
      <c r="H544" s="604"/>
      <c r="I544" s="604"/>
      <c r="J544" s="604"/>
      <c r="K544" s="605"/>
    </row>
    <row r="545" spans="1:11" x14ac:dyDescent="0.5">
      <c r="A545" s="605"/>
      <c r="B545" s="606"/>
      <c r="C545" s="13" t="s">
        <v>211</v>
      </c>
      <c r="D545" s="16"/>
      <c r="E545" s="608"/>
      <c r="F545" s="604"/>
      <c r="G545" s="604"/>
      <c r="H545" s="604"/>
      <c r="I545" s="604"/>
      <c r="J545" s="604"/>
      <c r="K545" s="605"/>
    </row>
    <row r="546" spans="1:11" x14ac:dyDescent="0.5">
      <c r="A546" s="605"/>
      <c r="B546" s="606"/>
      <c r="C546" s="13" t="s">
        <v>65</v>
      </c>
      <c r="D546" s="16"/>
      <c r="E546" s="608"/>
      <c r="F546" s="604"/>
      <c r="G546" s="604"/>
      <c r="H546" s="604"/>
      <c r="I546" s="604"/>
      <c r="J546" s="604"/>
      <c r="K546" s="605"/>
    </row>
    <row r="547" spans="1:11" x14ac:dyDescent="0.5">
      <c r="A547" s="605"/>
      <c r="B547" s="606"/>
      <c r="C547" s="13" t="s">
        <v>44</v>
      </c>
      <c r="D547" s="16"/>
      <c r="E547" s="608"/>
      <c r="F547" s="604"/>
      <c r="G547" s="604"/>
      <c r="H547" s="604"/>
      <c r="I547" s="604"/>
      <c r="J547" s="604"/>
      <c r="K547" s="605"/>
    </row>
    <row r="548" spans="1:11" x14ac:dyDescent="0.5">
      <c r="A548" s="605"/>
      <c r="B548" s="606"/>
      <c r="C548" s="13" t="s">
        <v>178</v>
      </c>
      <c r="D548" s="16"/>
      <c r="E548" s="608"/>
      <c r="F548" s="604"/>
      <c r="G548" s="604"/>
      <c r="H548" s="604"/>
      <c r="I548" s="604"/>
      <c r="J548" s="604"/>
      <c r="K548" s="605"/>
    </row>
    <row r="549" spans="1:11" x14ac:dyDescent="0.5">
      <c r="A549" s="605"/>
      <c r="B549" s="606"/>
      <c r="C549" s="13" t="s">
        <v>201</v>
      </c>
      <c r="D549" s="16"/>
      <c r="E549" s="608"/>
      <c r="F549" s="604"/>
      <c r="G549" s="604"/>
      <c r="H549" s="604"/>
      <c r="I549" s="604"/>
      <c r="J549" s="604"/>
      <c r="K549" s="605"/>
    </row>
    <row r="550" spans="1:11" x14ac:dyDescent="0.5">
      <c r="A550" s="605"/>
      <c r="B550" s="606" t="s">
        <v>613</v>
      </c>
      <c r="C550" s="10" t="s">
        <v>527</v>
      </c>
      <c r="D550" s="16" t="s">
        <v>53</v>
      </c>
      <c r="E550" s="612" t="s">
        <v>750</v>
      </c>
      <c r="F550" s="604" t="s">
        <v>20</v>
      </c>
      <c r="G550" s="604" t="s">
        <v>23</v>
      </c>
      <c r="H550" s="604" t="s">
        <v>23</v>
      </c>
      <c r="I550" s="604" t="s">
        <v>73</v>
      </c>
      <c r="J550" s="604" t="s">
        <v>22</v>
      </c>
      <c r="K550" s="605"/>
    </row>
    <row r="551" spans="1:11" x14ac:dyDescent="0.5">
      <c r="A551" s="605"/>
      <c r="B551" s="606"/>
      <c r="C551" s="15" t="s">
        <v>614</v>
      </c>
      <c r="D551" s="16"/>
      <c r="E551" s="612"/>
      <c r="F551" s="604"/>
      <c r="G551" s="604"/>
      <c r="H551" s="604"/>
      <c r="I551" s="604"/>
      <c r="J551" s="604"/>
      <c r="K551" s="605"/>
    </row>
    <row r="552" spans="1:11" x14ac:dyDescent="0.5">
      <c r="A552" s="605"/>
      <c r="B552" s="606"/>
      <c r="C552" s="13" t="s">
        <v>50</v>
      </c>
      <c r="D552" s="16"/>
      <c r="E552" s="612"/>
      <c r="F552" s="604"/>
      <c r="G552" s="604"/>
      <c r="H552" s="604"/>
      <c r="I552" s="604"/>
      <c r="J552" s="604"/>
      <c r="K552" s="605"/>
    </row>
    <row r="553" spans="1:11" x14ac:dyDescent="0.5">
      <c r="A553" s="605"/>
      <c r="B553" s="606" t="s">
        <v>231</v>
      </c>
      <c r="C553" s="10" t="s">
        <v>232</v>
      </c>
      <c r="D553" s="16" t="s">
        <v>33</v>
      </c>
      <c r="E553" s="12" t="s">
        <v>751</v>
      </c>
      <c r="F553" s="604" t="s">
        <v>20</v>
      </c>
      <c r="G553" s="604" t="s">
        <v>233</v>
      </c>
      <c r="H553" s="604" t="s">
        <v>23</v>
      </c>
      <c r="I553" s="604" t="s">
        <v>540</v>
      </c>
      <c r="J553" s="604" t="s">
        <v>22</v>
      </c>
      <c r="K553" s="605"/>
    </row>
    <row r="554" spans="1:11" x14ac:dyDescent="0.5">
      <c r="A554" s="605"/>
      <c r="B554" s="606"/>
      <c r="C554" s="13" t="s">
        <v>170</v>
      </c>
      <c r="D554" s="16"/>
      <c r="E554" s="14" t="s">
        <v>752</v>
      </c>
      <c r="F554" s="604"/>
      <c r="G554" s="604"/>
      <c r="H554" s="604"/>
      <c r="I554" s="604"/>
      <c r="J554" s="604"/>
      <c r="K554" s="605"/>
    </row>
    <row r="555" spans="1:11" x14ac:dyDescent="0.5">
      <c r="A555" s="605"/>
      <c r="B555" s="606" t="s">
        <v>231</v>
      </c>
      <c r="C555" s="10" t="s">
        <v>232</v>
      </c>
      <c r="D555" s="16" t="s">
        <v>33</v>
      </c>
      <c r="E555" s="14" t="s">
        <v>753</v>
      </c>
      <c r="F555" s="604" t="s">
        <v>23</v>
      </c>
      <c r="G555" s="604" t="s">
        <v>34</v>
      </c>
      <c r="H555" s="604" t="s">
        <v>72</v>
      </c>
      <c r="I555" s="604" t="s">
        <v>212</v>
      </c>
      <c r="J555" s="604" t="s">
        <v>22</v>
      </c>
      <c r="K555" s="605"/>
    </row>
    <row r="556" spans="1:11" x14ac:dyDescent="0.5">
      <c r="A556" s="605"/>
      <c r="B556" s="606"/>
      <c r="C556" s="13" t="s">
        <v>170</v>
      </c>
      <c r="D556" s="16"/>
      <c r="E556" s="14" t="s">
        <v>754</v>
      </c>
      <c r="F556" s="604"/>
      <c r="G556" s="604"/>
      <c r="H556" s="604"/>
      <c r="I556" s="604"/>
      <c r="J556" s="604"/>
      <c r="K556" s="605"/>
    </row>
    <row r="557" spans="1:11" x14ac:dyDescent="0.5">
      <c r="A557" s="605"/>
      <c r="B557" s="606" t="s">
        <v>615</v>
      </c>
      <c r="C557" s="10" t="s">
        <v>616</v>
      </c>
      <c r="D557" s="16" t="s">
        <v>33</v>
      </c>
      <c r="E557" s="14" t="s">
        <v>755</v>
      </c>
      <c r="F557" s="604" t="s">
        <v>20</v>
      </c>
      <c r="G557" s="604" t="s">
        <v>20</v>
      </c>
      <c r="H557" s="604" t="s">
        <v>20</v>
      </c>
      <c r="I557" s="604" t="s">
        <v>73</v>
      </c>
      <c r="J557" s="604" t="s">
        <v>22</v>
      </c>
      <c r="K557" s="605"/>
    </row>
    <row r="558" spans="1:11" x14ac:dyDescent="0.5">
      <c r="A558" s="605"/>
      <c r="B558" s="606"/>
      <c r="C558" s="15" t="s">
        <v>617</v>
      </c>
      <c r="D558" s="16"/>
      <c r="E558" s="14" t="s">
        <v>756</v>
      </c>
      <c r="F558" s="604"/>
      <c r="G558" s="604"/>
      <c r="H558" s="604"/>
      <c r="I558" s="604"/>
      <c r="J558" s="604"/>
      <c r="K558" s="605"/>
    </row>
    <row r="559" spans="1:11" x14ac:dyDescent="0.5">
      <c r="A559" s="605"/>
      <c r="B559" s="606"/>
      <c r="C559" s="13" t="s">
        <v>79</v>
      </c>
      <c r="D559" s="16"/>
      <c r="E559" s="14"/>
      <c r="F559" s="604"/>
      <c r="G559" s="604"/>
      <c r="H559" s="604"/>
      <c r="I559" s="604"/>
      <c r="J559" s="604"/>
      <c r="K559" s="605"/>
    </row>
    <row r="560" spans="1:11" x14ac:dyDescent="0.5">
      <c r="A560" s="605"/>
      <c r="B560" s="606" t="s">
        <v>245</v>
      </c>
      <c r="C560" s="10" t="s">
        <v>246</v>
      </c>
      <c r="D560" s="16" t="s">
        <v>33</v>
      </c>
      <c r="E560" s="14" t="s">
        <v>757</v>
      </c>
      <c r="F560" s="604" t="s">
        <v>20</v>
      </c>
      <c r="G560" s="604" t="s">
        <v>212</v>
      </c>
      <c r="H560" s="604" t="s">
        <v>23</v>
      </c>
      <c r="I560" s="604" t="s">
        <v>133</v>
      </c>
      <c r="J560" s="604" t="s">
        <v>22</v>
      </c>
      <c r="K560" s="605"/>
    </row>
    <row r="561" spans="1:11" x14ac:dyDescent="0.5">
      <c r="A561" s="605"/>
      <c r="B561" s="606"/>
      <c r="C561" s="13" t="s">
        <v>16</v>
      </c>
      <c r="D561" s="16"/>
      <c r="E561" s="14" t="s">
        <v>758</v>
      </c>
      <c r="F561" s="604"/>
      <c r="G561" s="604"/>
      <c r="H561" s="604"/>
      <c r="I561" s="604"/>
      <c r="J561" s="604"/>
      <c r="K561" s="605"/>
    </row>
    <row r="562" spans="1:11" x14ac:dyDescent="0.5">
      <c r="A562" s="605"/>
      <c r="B562" s="606" t="s">
        <v>247</v>
      </c>
      <c r="C562" s="10" t="s">
        <v>248</v>
      </c>
      <c r="D562" s="16" t="s">
        <v>33</v>
      </c>
      <c r="E562" s="12" t="s">
        <v>663</v>
      </c>
      <c r="F562" s="604" t="s">
        <v>20</v>
      </c>
      <c r="G562" s="604" t="s">
        <v>507</v>
      </c>
      <c r="H562" s="604" t="s">
        <v>507</v>
      </c>
      <c r="I562" s="604" t="s">
        <v>73</v>
      </c>
      <c r="J562" s="604" t="s">
        <v>22</v>
      </c>
      <c r="K562" s="605"/>
    </row>
    <row r="563" spans="1:11" x14ac:dyDescent="0.5">
      <c r="A563" s="605"/>
      <c r="B563" s="606"/>
      <c r="C563" s="13" t="s">
        <v>52</v>
      </c>
      <c r="D563" s="16"/>
      <c r="E563" s="12" t="s">
        <v>664</v>
      </c>
      <c r="F563" s="604"/>
      <c r="G563" s="604"/>
      <c r="H563" s="604"/>
      <c r="I563" s="604"/>
      <c r="J563" s="604"/>
      <c r="K563" s="605"/>
    </row>
    <row r="564" spans="1:11" x14ac:dyDescent="0.5">
      <c r="A564" s="605"/>
      <c r="B564" s="606"/>
      <c r="C564" s="13" t="s">
        <v>45</v>
      </c>
      <c r="D564" s="16"/>
      <c r="E564" s="12"/>
      <c r="F564" s="604"/>
      <c r="G564" s="604"/>
      <c r="H564" s="604"/>
      <c r="I564" s="604"/>
      <c r="J564" s="604"/>
      <c r="K564" s="605"/>
    </row>
    <row r="565" spans="1:11" x14ac:dyDescent="0.5">
      <c r="A565" s="605"/>
      <c r="B565" s="606"/>
      <c r="C565" s="13" t="s">
        <v>242</v>
      </c>
      <c r="D565" s="16"/>
      <c r="E565" s="12"/>
      <c r="F565" s="604"/>
      <c r="G565" s="604"/>
      <c r="H565" s="604"/>
      <c r="I565" s="604"/>
      <c r="J565" s="604"/>
      <c r="K565" s="605"/>
    </row>
    <row r="566" spans="1:11" x14ac:dyDescent="0.5">
      <c r="A566" s="605"/>
      <c r="B566" s="606"/>
      <c r="C566" s="13" t="s">
        <v>57</v>
      </c>
      <c r="D566" s="16"/>
      <c r="E566" s="12"/>
      <c r="F566" s="604"/>
      <c r="G566" s="604"/>
      <c r="H566" s="604"/>
      <c r="I566" s="604"/>
      <c r="J566" s="604"/>
      <c r="K566" s="605"/>
    </row>
    <row r="567" spans="1:11" x14ac:dyDescent="0.5">
      <c r="A567" s="605"/>
      <c r="B567" s="606"/>
      <c r="C567" s="13" t="s">
        <v>15</v>
      </c>
      <c r="D567" s="16"/>
      <c r="E567" s="12"/>
      <c r="F567" s="604"/>
      <c r="G567" s="604"/>
      <c r="H567" s="604"/>
      <c r="I567" s="604"/>
      <c r="J567" s="604"/>
      <c r="K567" s="605"/>
    </row>
    <row r="568" spans="1:11" x14ac:dyDescent="0.5">
      <c r="A568" s="605"/>
      <c r="B568" s="606"/>
      <c r="C568" s="13" t="s">
        <v>77</v>
      </c>
      <c r="D568" s="16"/>
      <c r="E568" s="12"/>
      <c r="F568" s="604"/>
      <c r="G568" s="604"/>
      <c r="H568" s="604"/>
      <c r="I568" s="604"/>
      <c r="J568" s="604"/>
      <c r="K568" s="605"/>
    </row>
    <row r="569" spans="1:11" x14ac:dyDescent="0.5">
      <c r="A569" s="605"/>
      <c r="B569" s="606" t="s">
        <v>249</v>
      </c>
      <c r="C569" s="10" t="s">
        <v>250</v>
      </c>
      <c r="D569" s="16" t="s">
        <v>33</v>
      </c>
      <c r="E569" s="12" t="s">
        <v>759</v>
      </c>
      <c r="F569" s="604" t="s">
        <v>20</v>
      </c>
      <c r="G569" s="604" t="s">
        <v>244</v>
      </c>
      <c r="H569" s="604" t="s">
        <v>618</v>
      </c>
      <c r="I569" s="604" t="s">
        <v>95</v>
      </c>
      <c r="J569" s="604" t="s">
        <v>22</v>
      </c>
      <c r="K569" s="605"/>
    </row>
    <row r="570" spans="1:11" x14ac:dyDescent="0.5">
      <c r="A570" s="605"/>
      <c r="B570" s="606"/>
      <c r="C570" s="15" t="s">
        <v>173</v>
      </c>
      <c r="D570" s="16"/>
      <c r="E570" s="12" t="s">
        <v>760</v>
      </c>
      <c r="F570" s="604"/>
      <c r="G570" s="604"/>
      <c r="H570" s="604"/>
      <c r="I570" s="604"/>
      <c r="J570" s="604"/>
      <c r="K570" s="605"/>
    </row>
    <row r="571" spans="1:11" x14ac:dyDescent="0.5">
      <c r="A571" s="605"/>
      <c r="B571" s="606"/>
      <c r="C571" s="13" t="s">
        <v>14</v>
      </c>
      <c r="D571" s="16"/>
      <c r="E571" s="12"/>
      <c r="F571" s="604"/>
      <c r="G571" s="604"/>
      <c r="H571" s="604"/>
      <c r="I571" s="604"/>
      <c r="J571" s="604"/>
      <c r="K571" s="605"/>
    </row>
    <row r="572" spans="1:11" x14ac:dyDescent="0.5">
      <c r="A572" s="605"/>
      <c r="B572" s="606" t="s">
        <v>619</v>
      </c>
      <c r="C572" s="10" t="s">
        <v>620</v>
      </c>
      <c r="D572" s="16" t="s">
        <v>33</v>
      </c>
      <c r="E572" s="14" t="s">
        <v>761</v>
      </c>
      <c r="F572" s="604" t="s">
        <v>20</v>
      </c>
      <c r="G572" s="604" t="s">
        <v>20</v>
      </c>
      <c r="H572" s="604" t="s">
        <v>20</v>
      </c>
      <c r="I572" s="604" t="s">
        <v>73</v>
      </c>
      <c r="J572" s="604" t="s">
        <v>22</v>
      </c>
      <c r="K572" s="605"/>
    </row>
    <row r="573" spans="1:11" ht="42.75" x14ac:dyDescent="0.5">
      <c r="A573" s="605"/>
      <c r="B573" s="606"/>
      <c r="C573" s="15" t="s">
        <v>621</v>
      </c>
      <c r="D573" s="16"/>
      <c r="E573" s="14" t="s">
        <v>762</v>
      </c>
      <c r="F573" s="604"/>
      <c r="G573" s="604"/>
      <c r="H573" s="604"/>
      <c r="I573" s="604"/>
      <c r="J573" s="604"/>
      <c r="K573" s="605"/>
    </row>
    <row r="574" spans="1:11" x14ac:dyDescent="0.5">
      <c r="A574" s="605"/>
      <c r="B574" s="606"/>
      <c r="C574" s="13" t="s">
        <v>240</v>
      </c>
      <c r="D574" s="16"/>
      <c r="E574" s="14"/>
      <c r="F574" s="604"/>
      <c r="G574" s="604"/>
      <c r="H574" s="604"/>
      <c r="I574" s="604"/>
      <c r="J574" s="604"/>
      <c r="K574" s="605"/>
    </row>
    <row r="575" spans="1:11" x14ac:dyDescent="0.5">
      <c r="A575" s="605"/>
      <c r="B575" s="606" t="s">
        <v>622</v>
      </c>
      <c r="C575" s="10" t="s">
        <v>547</v>
      </c>
      <c r="D575" s="16" t="s">
        <v>33</v>
      </c>
      <c r="E575" s="14" t="s">
        <v>661</v>
      </c>
      <c r="F575" s="604" t="s">
        <v>20</v>
      </c>
      <c r="G575" s="604" t="s">
        <v>212</v>
      </c>
      <c r="H575" s="604" t="s">
        <v>23</v>
      </c>
      <c r="I575" s="604" t="s">
        <v>133</v>
      </c>
      <c r="J575" s="604" t="s">
        <v>22</v>
      </c>
      <c r="K575" s="605"/>
    </row>
    <row r="576" spans="1:11" x14ac:dyDescent="0.5">
      <c r="A576" s="605"/>
      <c r="B576" s="606"/>
      <c r="C576" s="13" t="s">
        <v>52</v>
      </c>
      <c r="D576" s="16"/>
      <c r="E576" s="14" t="s">
        <v>662</v>
      </c>
      <c r="F576" s="604"/>
      <c r="G576" s="604"/>
      <c r="H576" s="604"/>
      <c r="I576" s="604"/>
      <c r="J576" s="604"/>
      <c r="K576" s="605"/>
    </row>
    <row r="577" spans="1:11" x14ac:dyDescent="0.5">
      <c r="A577" s="605"/>
      <c r="B577" s="606" t="s">
        <v>251</v>
      </c>
      <c r="C577" s="10" t="s">
        <v>252</v>
      </c>
      <c r="D577" s="16" t="s">
        <v>33</v>
      </c>
      <c r="E577" s="12" t="s">
        <v>427</v>
      </c>
      <c r="F577" s="604" t="s">
        <v>20</v>
      </c>
      <c r="G577" s="604" t="s">
        <v>34</v>
      </c>
      <c r="H577" s="604" t="s">
        <v>208</v>
      </c>
      <c r="I577" s="604" t="s">
        <v>80</v>
      </c>
      <c r="J577" s="604" t="s">
        <v>22</v>
      </c>
      <c r="K577" s="605"/>
    </row>
    <row r="578" spans="1:11" x14ac:dyDescent="0.5">
      <c r="A578" s="605"/>
      <c r="B578" s="606"/>
      <c r="C578" s="13" t="s">
        <v>79</v>
      </c>
      <c r="D578" s="16"/>
      <c r="E578" s="12" t="s">
        <v>763</v>
      </c>
      <c r="F578" s="604"/>
      <c r="G578" s="604"/>
      <c r="H578" s="604"/>
      <c r="I578" s="604"/>
      <c r="J578" s="604"/>
      <c r="K578" s="605"/>
    </row>
    <row r="579" spans="1:11" x14ac:dyDescent="0.5">
      <c r="A579" s="605"/>
      <c r="B579" s="606"/>
      <c r="C579" s="13" t="s">
        <v>57</v>
      </c>
      <c r="D579" s="16"/>
      <c r="E579" s="12" t="s">
        <v>764</v>
      </c>
      <c r="F579" s="604"/>
      <c r="G579" s="604"/>
      <c r="H579" s="604"/>
      <c r="I579" s="604"/>
      <c r="J579" s="604"/>
      <c r="K579" s="605"/>
    </row>
    <row r="580" spans="1:11" x14ac:dyDescent="0.5">
      <c r="A580" s="605"/>
      <c r="B580" s="606"/>
      <c r="C580" s="13" t="s">
        <v>13</v>
      </c>
      <c r="D580" s="16"/>
      <c r="E580" s="12"/>
      <c r="F580" s="604"/>
      <c r="G580" s="604"/>
      <c r="H580" s="604"/>
      <c r="I580" s="604"/>
      <c r="J580" s="604"/>
      <c r="K580" s="605"/>
    </row>
    <row r="581" spans="1:11" x14ac:dyDescent="0.5">
      <c r="A581" s="605"/>
      <c r="B581" s="606" t="s">
        <v>251</v>
      </c>
      <c r="C581" s="10" t="s">
        <v>252</v>
      </c>
      <c r="D581" s="16" t="s">
        <v>33</v>
      </c>
      <c r="E581" s="12" t="s">
        <v>763</v>
      </c>
      <c r="F581" s="604" t="s">
        <v>23</v>
      </c>
      <c r="G581" s="604" t="s">
        <v>507</v>
      </c>
      <c r="H581" s="604" t="s">
        <v>34</v>
      </c>
      <c r="I581" s="604" t="s">
        <v>23</v>
      </c>
      <c r="J581" s="604" t="s">
        <v>22</v>
      </c>
      <c r="K581" s="605"/>
    </row>
    <row r="582" spans="1:11" x14ac:dyDescent="0.5">
      <c r="A582" s="605"/>
      <c r="B582" s="606"/>
      <c r="C582" s="13" t="s">
        <v>79</v>
      </c>
      <c r="D582" s="16"/>
      <c r="E582" s="12" t="s">
        <v>428</v>
      </c>
      <c r="F582" s="604"/>
      <c r="G582" s="604"/>
      <c r="H582" s="604"/>
      <c r="I582" s="604"/>
      <c r="J582" s="604"/>
      <c r="K582" s="605"/>
    </row>
    <row r="583" spans="1:11" x14ac:dyDescent="0.5">
      <c r="A583" s="605"/>
      <c r="B583" s="606"/>
      <c r="C583" s="13" t="s">
        <v>57</v>
      </c>
      <c r="D583" s="16"/>
      <c r="E583" s="12" t="s">
        <v>764</v>
      </c>
      <c r="F583" s="604"/>
      <c r="G583" s="604"/>
      <c r="H583" s="604"/>
      <c r="I583" s="604"/>
      <c r="J583" s="604"/>
      <c r="K583" s="605"/>
    </row>
    <row r="584" spans="1:11" x14ac:dyDescent="0.5">
      <c r="A584" s="605"/>
      <c r="B584" s="606"/>
      <c r="C584" s="13" t="s">
        <v>13</v>
      </c>
      <c r="D584" s="16"/>
      <c r="E584" s="12"/>
      <c r="F584" s="604"/>
      <c r="G584" s="604"/>
      <c r="H584" s="604"/>
      <c r="I584" s="604"/>
      <c r="J584" s="604"/>
      <c r="K584" s="605"/>
    </row>
    <row r="585" spans="1:11" x14ac:dyDescent="0.5">
      <c r="A585" s="605"/>
      <c r="B585" s="606" t="s">
        <v>253</v>
      </c>
      <c r="C585" s="10" t="s">
        <v>254</v>
      </c>
      <c r="D585" s="16" t="s">
        <v>33</v>
      </c>
      <c r="E585" s="12" t="s">
        <v>765</v>
      </c>
      <c r="F585" s="604" t="s">
        <v>20</v>
      </c>
      <c r="G585" s="604" t="s">
        <v>244</v>
      </c>
      <c r="H585" s="604" t="s">
        <v>618</v>
      </c>
      <c r="I585" s="604" t="s">
        <v>95</v>
      </c>
      <c r="J585" s="604" t="s">
        <v>22</v>
      </c>
      <c r="K585" s="605"/>
    </row>
    <row r="586" spans="1:11" x14ac:dyDescent="0.5">
      <c r="A586" s="605"/>
      <c r="B586" s="606"/>
      <c r="C586" s="15" t="s">
        <v>173</v>
      </c>
      <c r="D586" s="16"/>
      <c r="E586" s="12" t="s">
        <v>766</v>
      </c>
      <c r="F586" s="604"/>
      <c r="G586" s="604"/>
      <c r="H586" s="604"/>
      <c r="I586" s="604"/>
      <c r="J586" s="604"/>
      <c r="K586" s="605"/>
    </row>
    <row r="587" spans="1:11" x14ac:dyDescent="0.5">
      <c r="A587" s="605"/>
      <c r="B587" s="606"/>
      <c r="C587" s="13" t="s">
        <v>13</v>
      </c>
      <c r="D587" s="16"/>
      <c r="E587" s="12"/>
      <c r="F587" s="604"/>
      <c r="G587" s="604"/>
      <c r="H587" s="604"/>
      <c r="I587" s="604"/>
      <c r="J587" s="604"/>
      <c r="K587" s="605"/>
    </row>
    <row r="588" spans="1:11" x14ac:dyDescent="0.5">
      <c r="A588" s="605"/>
      <c r="B588" s="606" t="s">
        <v>255</v>
      </c>
      <c r="C588" s="10" t="s">
        <v>256</v>
      </c>
      <c r="D588" s="16" t="s">
        <v>33</v>
      </c>
      <c r="E588" s="12" t="s">
        <v>767</v>
      </c>
      <c r="F588" s="604" t="s">
        <v>20</v>
      </c>
      <c r="G588" s="604" t="s">
        <v>212</v>
      </c>
      <c r="H588" s="604" t="s">
        <v>127</v>
      </c>
      <c r="I588" s="604" t="s">
        <v>94</v>
      </c>
      <c r="J588" s="604" t="s">
        <v>22</v>
      </c>
      <c r="K588" s="605"/>
    </row>
    <row r="589" spans="1:11" x14ac:dyDescent="0.5">
      <c r="A589" s="605"/>
      <c r="B589" s="606"/>
      <c r="C589" s="15" t="s">
        <v>171</v>
      </c>
      <c r="D589" s="16"/>
      <c r="E589" s="12" t="s">
        <v>768</v>
      </c>
      <c r="F589" s="604"/>
      <c r="G589" s="604"/>
      <c r="H589" s="604"/>
      <c r="I589" s="604"/>
      <c r="J589" s="604"/>
      <c r="K589" s="605"/>
    </row>
    <row r="590" spans="1:11" x14ac:dyDescent="0.5">
      <c r="A590" s="605"/>
      <c r="B590" s="606"/>
      <c r="C590" s="13" t="s">
        <v>75</v>
      </c>
      <c r="D590" s="16"/>
      <c r="E590" s="12"/>
      <c r="F590" s="604"/>
      <c r="G590" s="604"/>
      <c r="H590" s="604"/>
      <c r="I590" s="604"/>
      <c r="J590" s="604"/>
      <c r="K590" s="605"/>
    </row>
    <row r="591" spans="1:11" x14ac:dyDescent="0.5">
      <c r="A591" s="605"/>
      <c r="B591" s="606"/>
      <c r="C591" s="13" t="s">
        <v>50</v>
      </c>
      <c r="D591" s="16"/>
      <c r="E591" s="12"/>
      <c r="F591" s="604"/>
      <c r="G591" s="604"/>
      <c r="H591" s="604"/>
      <c r="I591" s="604"/>
      <c r="J591" s="604"/>
      <c r="K591" s="605"/>
    </row>
    <row r="592" spans="1:11" x14ac:dyDescent="0.5">
      <c r="A592" s="605"/>
      <c r="B592" s="606"/>
      <c r="C592" s="13" t="s">
        <v>240</v>
      </c>
      <c r="D592" s="16"/>
      <c r="E592" s="12"/>
      <c r="F592" s="604"/>
      <c r="G592" s="604"/>
      <c r="H592" s="604"/>
      <c r="I592" s="604"/>
      <c r="J592" s="604"/>
      <c r="K592" s="605"/>
    </row>
    <row r="593" spans="1:11" x14ac:dyDescent="0.5">
      <c r="A593" s="605"/>
      <c r="B593" s="606" t="s">
        <v>255</v>
      </c>
      <c r="C593" s="10" t="s">
        <v>256</v>
      </c>
      <c r="D593" s="16" t="s">
        <v>33</v>
      </c>
      <c r="E593" s="14" t="s">
        <v>769</v>
      </c>
      <c r="F593" s="604" t="s">
        <v>23</v>
      </c>
      <c r="G593" s="604" t="s">
        <v>47</v>
      </c>
      <c r="H593" s="604" t="s">
        <v>47</v>
      </c>
      <c r="I593" s="604" t="s">
        <v>73</v>
      </c>
      <c r="J593" s="604" t="s">
        <v>22</v>
      </c>
      <c r="K593" s="605"/>
    </row>
    <row r="594" spans="1:11" x14ac:dyDescent="0.5">
      <c r="A594" s="605"/>
      <c r="B594" s="606"/>
      <c r="C594" s="15" t="s">
        <v>623</v>
      </c>
      <c r="D594" s="16"/>
      <c r="E594" s="14" t="s">
        <v>770</v>
      </c>
      <c r="F594" s="604"/>
      <c r="G594" s="604"/>
      <c r="H594" s="604"/>
      <c r="I594" s="604"/>
      <c r="J594" s="604"/>
      <c r="K594" s="605"/>
    </row>
    <row r="595" spans="1:11" x14ac:dyDescent="0.5">
      <c r="A595" s="605"/>
      <c r="B595" s="606"/>
      <c r="C595" s="13" t="s">
        <v>77</v>
      </c>
      <c r="D595" s="16"/>
      <c r="E595" s="14"/>
      <c r="F595" s="604"/>
      <c r="G595" s="604"/>
      <c r="H595" s="604"/>
      <c r="I595" s="604"/>
      <c r="J595" s="604"/>
      <c r="K595" s="605"/>
    </row>
    <row r="596" spans="1:11" x14ac:dyDescent="0.5">
      <c r="A596" s="605"/>
      <c r="B596" s="606" t="s">
        <v>257</v>
      </c>
      <c r="C596" s="10" t="s">
        <v>258</v>
      </c>
      <c r="D596" s="16" t="s">
        <v>33</v>
      </c>
      <c r="E596" s="12" t="s">
        <v>771</v>
      </c>
      <c r="F596" s="604" t="s">
        <v>20</v>
      </c>
      <c r="G596" s="604" t="s">
        <v>93</v>
      </c>
      <c r="H596" s="604" t="s">
        <v>223</v>
      </c>
      <c r="I596" s="604" t="s">
        <v>47</v>
      </c>
      <c r="J596" s="604" t="s">
        <v>22</v>
      </c>
      <c r="K596" s="605"/>
    </row>
    <row r="597" spans="1:11" x14ac:dyDescent="0.5">
      <c r="A597" s="605"/>
      <c r="B597" s="606"/>
      <c r="C597" s="15" t="s">
        <v>171</v>
      </c>
      <c r="D597" s="16"/>
      <c r="E597" s="12" t="s">
        <v>772</v>
      </c>
      <c r="F597" s="604"/>
      <c r="G597" s="604"/>
      <c r="H597" s="604"/>
      <c r="I597" s="604"/>
      <c r="J597" s="604"/>
      <c r="K597" s="605"/>
    </row>
    <row r="598" spans="1:11" x14ac:dyDescent="0.5">
      <c r="A598" s="605"/>
      <c r="B598" s="606"/>
      <c r="C598" s="13" t="s">
        <v>240</v>
      </c>
      <c r="D598" s="16"/>
      <c r="E598" s="12"/>
      <c r="F598" s="604"/>
      <c r="G598" s="604"/>
      <c r="H598" s="604"/>
      <c r="I598" s="604"/>
      <c r="J598" s="604"/>
      <c r="K598" s="605"/>
    </row>
    <row r="599" spans="1:11" x14ac:dyDescent="0.5">
      <c r="A599" s="605"/>
      <c r="B599" s="606" t="s">
        <v>257</v>
      </c>
      <c r="C599" s="10" t="s">
        <v>258</v>
      </c>
      <c r="D599" s="16" t="s">
        <v>33</v>
      </c>
      <c r="E599" s="12" t="s">
        <v>773</v>
      </c>
      <c r="F599" s="604" t="s">
        <v>23</v>
      </c>
      <c r="G599" s="604" t="s">
        <v>20</v>
      </c>
      <c r="H599" s="604" t="s">
        <v>20</v>
      </c>
      <c r="I599" s="604" t="s">
        <v>73</v>
      </c>
      <c r="J599" s="604" t="s">
        <v>22</v>
      </c>
      <c r="K599" s="605"/>
    </row>
    <row r="600" spans="1:11" x14ac:dyDescent="0.5">
      <c r="A600" s="605"/>
      <c r="B600" s="606"/>
      <c r="C600" s="13" t="s">
        <v>240</v>
      </c>
      <c r="D600" s="16"/>
      <c r="E600" s="12" t="s">
        <v>771</v>
      </c>
      <c r="F600" s="604"/>
      <c r="G600" s="604"/>
      <c r="H600" s="604"/>
      <c r="I600" s="604"/>
      <c r="J600" s="604"/>
      <c r="K600" s="605"/>
    </row>
    <row r="601" spans="1:11" x14ac:dyDescent="0.5">
      <c r="A601" s="605"/>
      <c r="B601" s="606" t="s">
        <v>259</v>
      </c>
      <c r="C601" s="10" t="s">
        <v>260</v>
      </c>
      <c r="D601" s="16" t="s">
        <v>53</v>
      </c>
      <c r="E601" s="608" t="s">
        <v>774</v>
      </c>
      <c r="F601" s="604" t="s">
        <v>20</v>
      </c>
      <c r="G601" s="604" t="s">
        <v>93</v>
      </c>
      <c r="H601" s="604" t="s">
        <v>223</v>
      </c>
      <c r="I601" s="604" t="s">
        <v>47</v>
      </c>
      <c r="J601" s="604" t="s">
        <v>22</v>
      </c>
      <c r="K601" s="605"/>
    </row>
    <row r="602" spans="1:11" x14ac:dyDescent="0.5">
      <c r="A602" s="605"/>
      <c r="B602" s="606"/>
      <c r="C602" s="15" t="s">
        <v>171</v>
      </c>
      <c r="D602" s="16"/>
      <c r="E602" s="608"/>
      <c r="F602" s="604"/>
      <c r="G602" s="604"/>
      <c r="H602" s="604"/>
      <c r="I602" s="604"/>
      <c r="J602" s="604"/>
      <c r="K602" s="605"/>
    </row>
    <row r="603" spans="1:11" x14ac:dyDescent="0.5">
      <c r="A603" s="605"/>
      <c r="B603" s="606"/>
      <c r="C603" s="13" t="s">
        <v>78</v>
      </c>
      <c r="D603" s="16"/>
      <c r="E603" s="608"/>
      <c r="F603" s="604"/>
      <c r="G603" s="604"/>
      <c r="H603" s="604"/>
      <c r="I603" s="604"/>
      <c r="J603" s="604"/>
      <c r="K603" s="605"/>
    </row>
    <row r="604" spans="1:11" x14ac:dyDescent="0.5">
      <c r="A604" s="605"/>
      <c r="B604" s="606" t="s">
        <v>259</v>
      </c>
      <c r="C604" s="10" t="s">
        <v>260</v>
      </c>
      <c r="D604" s="16" t="s">
        <v>53</v>
      </c>
      <c r="E604" s="612" t="s">
        <v>444</v>
      </c>
      <c r="F604" s="604" t="s">
        <v>23</v>
      </c>
      <c r="G604" s="604" t="s">
        <v>507</v>
      </c>
      <c r="H604" s="604" t="s">
        <v>507</v>
      </c>
      <c r="I604" s="604" t="s">
        <v>73</v>
      </c>
      <c r="J604" s="604" t="s">
        <v>22</v>
      </c>
      <c r="K604" s="605"/>
    </row>
    <row r="605" spans="1:11" x14ac:dyDescent="0.5">
      <c r="A605" s="605"/>
      <c r="B605" s="606"/>
      <c r="C605" s="15" t="s">
        <v>241</v>
      </c>
      <c r="D605" s="16"/>
      <c r="E605" s="612"/>
      <c r="F605" s="604"/>
      <c r="G605" s="604"/>
      <c r="H605" s="604"/>
      <c r="I605" s="604"/>
      <c r="J605" s="604"/>
      <c r="K605" s="605"/>
    </row>
    <row r="606" spans="1:11" x14ac:dyDescent="0.5">
      <c r="A606" s="605"/>
      <c r="B606" s="606"/>
      <c r="C606" s="13" t="s">
        <v>77</v>
      </c>
      <c r="D606" s="16"/>
      <c r="E606" s="612"/>
      <c r="F606" s="604"/>
      <c r="G606" s="604"/>
      <c r="H606" s="604"/>
      <c r="I606" s="604"/>
      <c r="J606" s="604"/>
      <c r="K606" s="605"/>
    </row>
    <row r="607" spans="1:11" x14ac:dyDescent="0.5">
      <c r="A607" s="605"/>
      <c r="B607" s="606"/>
      <c r="C607" s="13" t="s">
        <v>242</v>
      </c>
      <c r="D607" s="16"/>
      <c r="E607" s="612"/>
      <c r="F607" s="604"/>
      <c r="G607" s="604"/>
      <c r="H607" s="604"/>
      <c r="I607" s="604"/>
      <c r="J607" s="604"/>
      <c r="K607" s="605"/>
    </row>
    <row r="608" spans="1:11" x14ac:dyDescent="0.5">
      <c r="A608" s="605"/>
      <c r="B608" s="606"/>
      <c r="C608" s="13" t="s">
        <v>45</v>
      </c>
      <c r="D608" s="16"/>
      <c r="E608" s="612"/>
      <c r="F608" s="604"/>
      <c r="G608" s="604"/>
      <c r="H608" s="604"/>
      <c r="I608" s="604"/>
      <c r="J608" s="604"/>
      <c r="K608" s="605"/>
    </row>
    <row r="609" spans="1:11" x14ac:dyDescent="0.5">
      <c r="A609" s="605"/>
      <c r="B609" s="606"/>
      <c r="C609" s="13" t="s">
        <v>52</v>
      </c>
      <c r="D609" s="16"/>
      <c r="E609" s="612"/>
      <c r="F609" s="604"/>
      <c r="G609" s="604"/>
      <c r="H609" s="604"/>
      <c r="I609" s="604"/>
      <c r="J609" s="604"/>
      <c r="K609" s="605"/>
    </row>
    <row r="610" spans="1:11" x14ac:dyDescent="0.5">
      <c r="A610" s="605"/>
      <c r="B610" s="606"/>
      <c r="C610" s="13" t="s">
        <v>15</v>
      </c>
      <c r="D610" s="16"/>
      <c r="E610" s="612"/>
      <c r="F610" s="604"/>
      <c r="G610" s="604"/>
      <c r="H610" s="604"/>
      <c r="I610" s="604"/>
      <c r="J610" s="604"/>
      <c r="K610" s="605"/>
    </row>
    <row r="611" spans="1:11" x14ac:dyDescent="0.5">
      <c r="A611" s="605"/>
      <c r="B611" s="606"/>
      <c r="C611" s="13" t="s">
        <v>57</v>
      </c>
      <c r="D611" s="16"/>
      <c r="E611" s="612"/>
      <c r="F611" s="604"/>
      <c r="G611" s="604"/>
      <c r="H611" s="604"/>
      <c r="I611" s="604"/>
      <c r="J611" s="604"/>
      <c r="K611" s="605"/>
    </row>
    <row r="612" spans="1:11" x14ac:dyDescent="0.5">
      <c r="A612" s="605"/>
      <c r="B612" s="606" t="s">
        <v>259</v>
      </c>
      <c r="C612" s="10" t="s">
        <v>260</v>
      </c>
      <c r="D612" s="16" t="s">
        <v>53</v>
      </c>
      <c r="E612" s="608" t="s">
        <v>775</v>
      </c>
      <c r="F612" s="604" t="s">
        <v>21</v>
      </c>
      <c r="G612" s="604" t="s">
        <v>244</v>
      </c>
      <c r="H612" s="604" t="s">
        <v>233</v>
      </c>
      <c r="I612" s="604" t="s">
        <v>39</v>
      </c>
      <c r="J612" s="604" t="s">
        <v>22</v>
      </c>
      <c r="K612" s="605"/>
    </row>
    <row r="613" spans="1:11" x14ac:dyDescent="0.5">
      <c r="A613" s="605"/>
      <c r="B613" s="606"/>
      <c r="C613" s="15" t="s">
        <v>173</v>
      </c>
      <c r="D613" s="16"/>
      <c r="E613" s="608"/>
      <c r="F613" s="604"/>
      <c r="G613" s="604"/>
      <c r="H613" s="604"/>
      <c r="I613" s="604"/>
      <c r="J613" s="604"/>
      <c r="K613" s="605"/>
    </row>
    <row r="614" spans="1:11" x14ac:dyDescent="0.5">
      <c r="A614" s="605"/>
      <c r="B614" s="606"/>
      <c r="C614" s="13" t="s">
        <v>13</v>
      </c>
      <c r="D614" s="16"/>
      <c r="E614" s="608"/>
      <c r="F614" s="604"/>
      <c r="G614" s="604"/>
      <c r="H614" s="604"/>
      <c r="I614" s="604"/>
      <c r="J614" s="604"/>
      <c r="K614" s="605"/>
    </row>
    <row r="615" spans="1:11" x14ac:dyDescent="0.5">
      <c r="A615" s="605"/>
      <c r="B615" s="606" t="s">
        <v>262</v>
      </c>
      <c r="C615" s="10" t="s">
        <v>263</v>
      </c>
      <c r="D615" s="16" t="s">
        <v>33</v>
      </c>
      <c r="E615" s="14" t="s">
        <v>776</v>
      </c>
      <c r="F615" s="604" t="s">
        <v>20</v>
      </c>
      <c r="G615" s="604" t="s">
        <v>34</v>
      </c>
      <c r="H615" s="604" t="s">
        <v>27</v>
      </c>
      <c r="I615" s="604" t="s">
        <v>238</v>
      </c>
      <c r="J615" s="604" t="s">
        <v>22</v>
      </c>
      <c r="K615" s="605"/>
    </row>
    <row r="616" spans="1:11" x14ac:dyDescent="0.5">
      <c r="A616" s="605"/>
      <c r="B616" s="606"/>
      <c r="C616" s="13" t="s">
        <v>15</v>
      </c>
      <c r="D616" s="16"/>
      <c r="E616" s="14" t="s">
        <v>777</v>
      </c>
      <c r="F616" s="604"/>
      <c r="G616" s="604"/>
      <c r="H616" s="604"/>
      <c r="I616" s="604"/>
      <c r="J616" s="604"/>
      <c r="K616" s="605"/>
    </row>
    <row r="617" spans="1:11" x14ac:dyDescent="0.5">
      <c r="A617" s="605"/>
      <c r="B617" s="606"/>
      <c r="C617" s="13" t="s">
        <v>242</v>
      </c>
      <c r="D617" s="16"/>
      <c r="E617" s="14"/>
      <c r="F617" s="604"/>
      <c r="G617" s="604"/>
      <c r="H617" s="604"/>
      <c r="I617" s="604"/>
      <c r="J617" s="604"/>
      <c r="K617" s="605"/>
    </row>
    <row r="618" spans="1:11" x14ac:dyDescent="0.5">
      <c r="A618" s="605"/>
      <c r="B618" s="606" t="s">
        <v>265</v>
      </c>
      <c r="C618" s="10" t="s">
        <v>266</v>
      </c>
      <c r="D618" s="16" t="s">
        <v>33</v>
      </c>
      <c r="E618" s="14" t="s">
        <v>432</v>
      </c>
      <c r="F618" s="604" t="s">
        <v>20</v>
      </c>
      <c r="G618" s="604" t="s">
        <v>244</v>
      </c>
      <c r="H618" s="604" t="s">
        <v>193</v>
      </c>
      <c r="I618" s="604" t="s">
        <v>132</v>
      </c>
      <c r="J618" s="604" t="s">
        <v>22</v>
      </c>
      <c r="K618" s="605"/>
    </row>
    <row r="619" spans="1:11" x14ac:dyDescent="0.5">
      <c r="A619" s="605"/>
      <c r="B619" s="606"/>
      <c r="C619" s="15" t="s">
        <v>173</v>
      </c>
      <c r="D619" s="16"/>
      <c r="E619" s="14" t="s">
        <v>433</v>
      </c>
      <c r="F619" s="604"/>
      <c r="G619" s="604"/>
      <c r="H619" s="604"/>
      <c r="I619" s="604"/>
      <c r="J619" s="604"/>
      <c r="K619" s="605"/>
    </row>
    <row r="620" spans="1:11" x14ac:dyDescent="0.5">
      <c r="A620" s="605"/>
      <c r="B620" s="606"/>
      <c r="C620" s="13" t="s">
        <v>500</v>
      </c>
      <c r="D620" s="16"/>
      <c r="E620" s="14"/>
      <c r="F620" s="604"/>
      <c r="G620" s="604"/>
      <c r="H620" s="604"/>
      <c r="I620" s="604"/>
      <c r="J620" s="604"/>
      <c r="K620" s="605"/>
    </row>
    <row r="621" spans="1:11" x14ac:dyDescent="0.5">
      <c r="A621" s="605"/>
      <c r="B621" s="606" t="s">
        <v>268</v>
      </c>
      <c r="C621" s="10" t="s">
        <v>269</v>
      </c>
      <c r="D621" s="16" t="s">
        <v>33</v>
      </c>
      <c r="E621" s="12" t="s">
        <v>434</v>
      </c>
      <c r="F621" s="604" t="s">
        <v>20</v>
      </c>
      <c r="G621" s="604" t="s">
        <v>236</v>
      </c>
      <c r="H621" s="604" t="s">
        <v>203</v>
      </c>
      <c r="I621" s="604" t="s">
        <v>223</v>
      </c>
      <c r="J621" s="604" t="s">
        <v>22</v>
      </c>
      <c r="K621" s="605"/>
    </row>
    <row r="622" spans="1:11" x14ac:dyDescent="0.5">
      <c r="A622" s="605"/>
      <c r="B622" s="606"/>
      <c r="C622" s="15" t="s">
        <v>270</v>
      </c>
      <c r="D622" s="16"/>
      <c r="E622" s="12" t="s">
        <v>778</v>
      </c>
      <c r="F622" s="604"/>
      <c r="G622" s="604"/>
      <c r="H622" s="604"/>
      <c r="I622" s="604"/>
      <c r="J622" s="604"/>
      <c r="K622" s="605"/>
    </row>
    <row r="623" spans="1:11" x14ac:dyDescent="0.5">
      <c r="A623" s="605"/>
      <c r="B623" s="606"/>
      <c r="C623" s="13" t="s">
        <v>45</v>
      </c>
      <c r="D623" s="16"/>
      <c r="E623" s="12"/>
      <c r="F623" s="604"/>
      <c r="G623" s="604"/>
      <c r="H623" s="604"/>
      <c r="I623" s="604"/>
      <c r="J623" s="604"/>
      <c r="K623" s="605"/>
    </row>
    <row r="624" spans="1:11" x14ac:dyDescent="0.5">
      <c r="A624" s="605"/>
      <c r="B624" s="606"/>
      <c r="C624" s="13" t="s">
        <v>240</v>
      </c>
      <c r="D624" s="16"/>
      <c r="E624" s="12"/>
      <c r="F624" s="604"/>
      <c r="G624" s="604"/>
      <c r="H624" s="604"/>
      <c r="I624" s="604"/>
      <c r="J624" s="604"/>
      <c r="K624" s="605"/>
    </row>
    <row r="625" spans="1:11" x14ac:dyDescent="0.5">
      <c r="A625" s="605"/>
      <c r="B625" s="606"/>
      <c r="C625" s="13" t="s">
        <v>14</v>
      </c>
      <c r="D625" s="16"/>
      <c r="E625" s="12"/>
      <c r="F625" s="604"/>
      <c r="G625" s="604"/>
      <c r="H625" s="604"/>
      <c r="I625" s="604"/>
      <c r="J625" s="604"/>
      <c r="K625" s="605"/>
    </row>
    <row r="626" spans="1:11" x14ac:dyDescent="0.5">
      <c r="A626" s="605"/>
      <c r="B626" s="606"/>
      <c r="C626" s="13" t="s">
        <v>77</v>
      </c>
      <c r="D626" s="16"/>
      <c r="E626" s="12"/>
      <c r="F626" s="604"/>
      <c r="G626" s="604"/>
      <c r="H626" s="604"/>
      <c r="I626" s="604"/>
      <c r="J626" s="604"/>
      <c r="K626" s="605"/>
    </row>
    <row r="627" spans="1:11" x14ac:dyDescent="0.5">
      <c r="A627" s="605"/>
      <c r="B627" s="606" t="s">
        <v>268</v>
      </c>
      <c r="C627" s="10" t="s">
        <v>269</v>
      </c>
      <c r="D627" s="16" t="s">
        <v>33</v>
      </c>
      <c r="E627" s="12" t="s">
        <v>779</v>
      </c>
      <c r="F627" s="604" t="s">
        <v>23</v>
      </c>
      <c r="G627" s="604" t="s">
        <v>182</v>
      </c>
      <c r="H627" s="604" t="s">
        <v>182</v>
      </c>
      <c r="I627" s="604" t="s">
        <v>73</v>
      </c>
      <c r="J627" s="604" t="s">
        <v>22</v>
      </c>
      <c r="K627" s="605"/>
    </row>
    <row r="628" spans="1:11" x14ac:dyDescent="0.5">
      <c r="A628" s="605"/>
      <c r="B628" s="606"/>
      <c r="C628" s="15" t="s">
        <v>271</v>
      </c>
      <c r="D628" s="16"/>
      <c r="E628" s="12" t="s">
        <v>434</v>
      </c>
      <c r="F628" s="604"/>
      <c r="G628" s="604"/>
      <c r="H628" s="604"/>
      <c r="I628" s="604"/>
      <c r="J628" s="604"/>
      <c r="K628" s="605"/>
    </row>
    <row r="629" spans="1:11" x14ac:dyDescent="0.5">
      <c r="A629" s="605"/>
      <c r="B629" s="606"/>
      <c r="C629" s="13" t="s">
        <v>45</v>
      </c>
      <c r="D629" s="16"/>
      <c r="E629" s="12"/>
      <c r="F629" s="604"/>
      <c r="G629" s="604"/>
      <c r="H629" s="604"/>
      <c r="I629" s="604"/>
      <c r="J629" s="604"/>
      <c r="K629" s="605"/>
    </row>
    <row r="630" spans="1:11" x14ac:dyDescent="0.5">
      <c r="A630" s="605"/>
      <c r="B630" s="606"/>
      <c r="C630" s="13" t="s">
        <v>240</v>
      </c>
      <c r="D630" s="16"/>
      <c r="E630" s="12"/>
      <c r="F630" s="604"/>
      <c r="G630" s="604"/>
      <c r="H630" s="604"/>
      <c r="I630" s="604"/>
      <c r="J630" s="604"/>
      <c r="K630" s="605"/>
    </row>
    <row r="631" spans="1:11" x14ac:dyDescent="0.5">
      <c r="A631" s="605"/>
      <c r="B631" s="606"/>
      <c r="C631" s="13" t="s">
        <v>14</v>
      </c>
      <c r="D631" s="16"/>
      <c r="E631" s="12"/>
      <c r="F631" s="604"/>
      <c r="G631" s="604"/>
      <c r="H631" s="604"/>
      <c r="I631" s="604"/>
      <c r="J631" s="604"/>
      <c r="K631" s="605"/>
    </row>
    <row r="632" spans="1:11" x14ac:dyDescent="0.5">
      <c r="A632" s="605"/>
      <c r="B632" s="606"/>
      <c r="C632" s="13" t="s">
        <v>77</v>
      </c>
      <c r="D632" s="16"/>
      <c r="E632" s="12"/>
      <c r="F632" s="604"/>
      <c r="G632" s="604"/>
      <c r="H632" s="604"/>
      <c r="I632" s="604"/>
      <c r="J632" s="604"/>
      <c r="K632" s="605"/>
    </row>
    <row r="633" spans="1:11" x14ac:dyDescent="0.5">
      <c r="A633" s="605"/>
      <c r="B633" s="606" t="s">
        <v>272</v>
      </c>
      <c r="C633" s="10" t="s">
        <v>273</v>
      </c>
      <c r="D633" s="16" t="s">
        <v>33</v>
      </c>
      <c r="E633" s="12" t="s">
        <v>780</v>
      </c>
      <c r="F633" s="604" t="s">
        <v>20</v>
      </c>
      <c r="G633" s="604" t="s">
        <v>220</v>
      </c>
      <c r="H633" s="604" t="s">
        <v>220</v>
      </c>
      <c r="I633" s="604" t="s">
        <v>73</v>
      </c>
      <c r="J633" s="604" t="s">
        <v>22</v>
      </c>
      <c r="K633" s="605"/>
    </row>
    <row r="634" spans="1:11" x14ac:dyDescent="0.5">
      <c r="A634" s="605"/>
      <c r="B634" s="606"/>
      <c r="C634" s="13" t="s">
        <v>77</v>
      </c>
      <c r="D634" s="16"/>
      <c r="E634" s="12" t="s">
        <v>781</v>
      </c>
      <c r="F634" s="604"/>
      <c r="G634" s="604"/>
      <c r="H634" s="604"/>
      <c r="I634" s="604"/>
      <c r="J634" s="604"/>
      <c r="K634" s="605"/>
    </row>
    <row r="635" spans="1:11" x14ac:dyDescent="0.5">
      <c r="A635" s="605"/>
      <c r="B635" s="606"/>
      <c r="C635" s="13" t="s">
        <v>15</v>
      </c>
      <c r="D635" s="16"/>
      <c r="E635" s="12"/>
      <c r="F635" s="604"/>
      <c r="G635" s="604"/>
      <c r="H635" s="604"/>
      <c r="I635" s="604"/>
      <c r="J635" s="604"/>
      <c r="K635" s="605"/>
    </row>
    <row r="636" spans="1:11" x14ac:dyDescent="0.5">
      <c r="A636" s="605"/>
      <c r="B636" s="606"/>
      <c r="C636" s="13" t="s">
        <v>52</v>
      </c>
      <c r="D636" s="16"/>
      <c r="E636" s="12"/>
      <c r="F636" s="604"/>
      <c r="G636" s="604"/>
      <c r="H636" s="604"/>
      <c r="I636" s="604"/>
      <c r="J636" s="604"/>
      <c r="K636" s="605"/>
    </row>
    <row r="637" spans="1:11" x14ac:dyDescent="0.5">
      <c r="A637" s="605"/>
      <c r="B637" s="606" t="s">
        <v>274</v>
      </c>
      <c r="C637" s="10" t="s">
        <v>275</v>
      </c>
      <c r="D637" s="16" t="s">
        <v>33</v>
      </c>
      <c r="E637" s="14" t="s">
        <v>782</v>
      </c>
      <c r="F637" s="604" t="s">
        <v>20</v>
      </c>
      <c r="G637" s="604" t="s">
        <v>20</v>
      </c>
      <c r="H637" s="604" t="s">
        <v>73</v>
      </c>
      <c r="I637" s="604" t="s">
        <v>20</v>
      </c>
      <c r="J637" s="604" t="s">
        <v>22</v>
      </c>
      <c r="K637" s="605"/>
    </row>
    <row r="638" spans="1:11" ht="42.75" x14ac:dyDescent="0.5">
      <c r="A638" s="605"/>
      <c r="B638" s="606"/>
      <c r="C638" s="15" t="s">
        <v>624</v>
      </c>
      <c r="D638" s="16"/>
      <c r="E638" s="14" t="s">
        <v>783</v>
      </c>
      <c r="F638" s="604"/>
      <c r="G638" s="604"/>
      <c r="H638" s="604"/>
      <c r="I638" s="604"/>
      <c r="J638" s="604"/>
      <c r="K638" s="605"/>
    </row>
    <row r="639" spans="1:11" x14ac:dyDescent="0.5">
      <c r="A639" s="605"/>
      <c r="B639" s="606"/>
      <c r="C639" s="13" t="s">
        <v>78</v>
      </c>
      <c r="D639" s="16"/>
      <c r="E639" s="14"/>
      <c r="F639" s="604"/>
      <c r="G639" s="604"/>
      <c r="H639" s="604"/>
      <c r="I639" s="604"/>
      <c r="J639" s="604"/>
      <c r="K639" s="605"/>
    </row>
    <row r="640" spans="1:11" x14ac:dyDescent="0.5">
      <c r="A640" s="605"/>
      <c r="B640" s="606" t="s">
        <v>276</v>
      </c>
      <c r="C640" s="10" t="s">
        <v>277</v>
      </c>
      <c r="D640" s="16" t="s">
        <v>33</v>
      </c>
      <c r="E640" s="12" t="s">
        <v>784</v>
      </c>
      <c r="F640" s="604" t="s">
        <v>20</v>
      </c>
      <c r="G640" s="604" t="s">
        <v>34</v>
      </c>
      <c r="H640" s="604" t="s">
        <v>237</v>
      </c>
      <c r="I640" s="604" t="s">
        <v>21</v>
      </c>
      <c r="J640" s="604" t="s">
        <v>22</v>
      </c>
      <c r="K640" s="605"/>
    </row>
    <row r="641" spans="1:11" x14ac:dyDescent="0.5">
      <c r="A641" s="605"/>
      <c r="B641" s="606"/>
      <c r="C641" s="15" t="s">
        <v>625</v>
      </c>
      <c r="D641" s="16"/>
      <c r="E641" s="12" t="s">
        <v>785</v>
      </c>
      <c r="F641" s="604"/>
      <c r="G641" s="604"/>
      <c r="H641" s="604"/>
      <c r="I641" s="604"/>
      <c r="J641" s="604"/>
      <c r="K641" s="605"/>
    </row>
    <row r="642" spans="1:11" x14ac:dyDescent="0.5">
      <c r="A642" s="605"/>
      <c r="B642" s="606"/>
      <c r="C642" s="13" t="s">
        <v>77</v>
      </c>
      <c r="D642" s="16"/>
      <c r="E642" s="12"/>
      <c r="F642" s="604"/>
      <c r="G642" s="604"/>
      <c r="H642" s="604"/>
      <c r="I642" s="604"/>
      <c r="J642" s="604"/>
      <c r="K642" s="605"/>
    </row>
    <row r="643" spans="1:11" x14ac:dyDescent="0.5">
      <c r="A643" s="605"/>
      <c r="B643" s="606" t="s">
        <v>278</v>
      </c>
      <c r="C643" s="10" t="s">
        <v>279</v>
      </c>
      <c r="D643" s="16" t="s">
        <v>33</v>
      </c>
      <c r="E643" s="12" t="s">
        <v>436</v>
      </c>
      <c r="F643" s="604" t="s">
        <v>20</v>
      </c>
      <c r="G643" s="604" t="s">
        <v>159</v>
      </c>
      <c r="H643" s="604" t="s">
        <v>125</v>
      </c>
      <c r="I643" s="604" t="s">
        <v>26</v>
      </c>
      <c r="J643" s="604" t="s">
        <v>22</v>
      </c>
      <c r="K643" s="605"/>
    </row>
    <row r="644" spans="1:11" x14ac:dyDescent="0.5">
      <c r="A644" s="605"/>
      <c r="B644" s="606"/>
      <c r="C644" s="13" t="s">
        <v>57</v>
      </c>
      <c r="D644" s="16"/>
      <c r="E644" s="12" t="s">
        <v>786</v>
      </c>
      <c r="F644" s="604"/>
      <c r="G644" s="604"/>
      <c r="H644" s="604"/>
      <c r="I644" s="604"/>
      <c r="J644" s="604"/>
      <c r="K644" s="605"/>
    </row>
    <row r="645" spans="1:11" x14ac:dyDescent="0.5">
      <c r="A645" s="605"/>
      <c r="B645" s="606" t="s">
        <v>280</v>
      </c>
      <c r="C645" s="10" t="s">
        <v>281</v>
      </c>
      <c r="D645" s="16" t="s">
        <v>33</v>
      </c>
      <c r="E645" s="12" t="s">
        <v>437</v>
      </c>
      <c r="F645" s="604" t="s">
        <v>20</v>
      </c>
      <c r="G645" s="604" t="s">
        <v>34</v>
      </c>
      <c r="H645" s="604" t="s">
        <v>132</v>
      </c>
      <c r="I645" s="604" t="s">
        <v>99</v>
      </c>
      <c r="J645" s="604" t="s">
        <v>22</v>
      </c>
      <c r="K645" s="605"/>
    </row>
    <row r="646" spans="1:11" x14ac:dyDescent="0.5">
      <c r="A646" s="605"/>
      <c r="B646" s="606"/>
      <c r="C646" s="13" t="s">
        <v>10</v>
      </c>
      <c r="D646" s="16"/>
      <c r="E646" s="12" t="s">
        <v>424</v>
      </c>
      <c r="F646" s="604"/>
      <c r="G646" s="604"/>
      <c r="H646" s="604"/>
      <c r="I646" s="604"/>
      <c r="J646" s="604"/>
      <c r="K646" s="605"/>
    </row>
    <row r="647" spans="1:11" x14ac:dyDescent="0.5">
      <c r="A647" s="605"/>
      <c r="B647" s="606"/>
      <c r="C647" s="13" t="s">
        <v>78</v>
      </c>
      <c r="D647" s="16"/>
      <c r="E647" s="12"/>
      <c r="F647" s="604"/>
      <c r="G647" s="604"/>
      <c r="H647" s="604"/>
      <c r="I647" s="604"/>
      <c r="J647" s="604"/>
      <c r="K647" s="605"/>
    </row>
    <row r="648" spans="1:11" x14ac:dyDescent="0.5">
      <c r="A648" s="605"/>
      <c r="B648" s="606" t="s">
        <v>280</v>
      </c>
      <c r="C648" s="10" t="s">
        <v>281</v>
      </c>
      <c r="D648" s="16" t="s">
        <v>33</v>
      </c>
      <c r="E648" s="12" t="s">
        <v>438</v>
      </c>
      <c r="F648" s="604" t="s">
        <v>23</v>
      </c>
      <c r="G648" s="604" t="s">
        <v>34</v>
      </c>
      <c r="H648" s="604" t="s">
        <v>27</v>
      </c>
      <c r="I648" s="604" t="s">
        <v>238</v>
      </c>
      <c r="J648" s="604" t="s">
        <v>22</v>
      </c>
      <c r="K648" s="605"/>
    </row>
    <row r="649" spans="1:11" x14ac:dyDescent="0.5">
      <c r="A649" s="605"/>
      <c r="B649" s="606"/>
      <c r="C649" s="13" t="s">
        <v>10</v>
      </c>
      <c r="D649" s="16"/>
      <c r="E649" s="12" t="s">
        <v>424</v>
      </c>
      <c r="F649" s="604"/>
      <c r="G649" s="604"/>
      <c r="H649" s="604"/>
      <c r="I649" s="604"/>
      <c r="J649" s="604"/>
      <c r="K649" s="605"/>
    </row>
    <row r="650" spans="1:11" x14ac:dyDescent="0.5">
      <c r="A650" s="605"/>
      <c r="B650" s="606"/>
      <c r="C650" s="13" t="s">
        <v>78</v>
      </c>
      <c r="D650" s="16"/>
      <c r="E650" s="12"/>
      <c r="F650" s="604"/>
      <c r="G650" s="604"/>
      <c r="H650" s="604"/>
      <c r="I650" s="604"/>
      <c r="J650" s="604"/>
      <c r="K650" s="605"/>
    </row>
    <row r="651" spans="1:11" x14ac:dyDescent="0.5">
      <c r="A651" s="605"/>
      <c r="B651" s="606" t="s">
        <v>280</v>
      </c>
      <c r="C651" s="10" t="s">
        <v>281</v>
      </c>
      <c r="D651" s="16" t="s">
        <v>33</v>
      </c>
      <c r="E651" s="12" t="s">
        <v>439</v>
      </c>
      <c r="F651" s="604" t="s">
        <v>21</v>
      </c>
      <c r="G651" s="604" t="s">
        <v>34</v>
      </c>
      <c r="H651" s="604" t="s">
        <v>99</v>
      </c>
      <c r="I651" s="604" t="s">
        <v>132</v>
      </c>
      <c r="J651" s="604" t="s">
        <v>22</v>
      </c>
      <c r="K651" s="605"/>
    </row>
    <row r="652" spans="1:11" x14ac:dyDescent="0.5">
      <c r="A652" s="605"/>
      <c r="B652" s="606"/>
      <c r="C652" s="13" t="s">
        <v>10</v>
      </c>
      <c r="D652" s="16"/>
      <c r="E652" s="12" t="s">
        <v>424</v>
      </c>
      <c r="F652" s="604"/>
      <c r="G652" s="604"/>
      <c r="H652" s="604"/>
      <c r="I652" s="604"/>
      <c r="J652" s="604"/>
      <c r="K652" s="605"/>
    </row>
    <row r="653" spans="1:11" x14ac:dyDescent="0.5">
      <c r="A653" s="605"/>
      <c r="B653" s="606"/>
      <c r="C653" s="13" t="s">
        <v>78</v>
      </c>
      <c r="D653" s="16"/>
      <c r="E653" s="12"/>
      <c r="F653" s="604"/>
      <c r="G653" s="604"/>
      <c r="H653" s="604"/>
      <c r="I653" s="604"/>
      <c r="J653" s="604"/>
      <c r="K653" s="605"/>
    </row>
    <row r="654" spans="1:11" x14ac:dyDescent="0.5">
      <c r="A654" s="605"/>
      <c r="B654" s="606" t="s">
        <v>282</v>
      </c>
      <c r="C654" s="10" t="s">
        <v>283</v>
      </c>
      <c r="D654" s="16" t="s">
        <v>33</v>
      </c>
      <c r="E654" s="12" t="s">
        <v>440</v>
      </c>
      <c r="F654" s="604" t="s">
        <v>20</v>
      </c>
      <c r="G654" s="604" t="s">
        <v>212</v>
      </c>
      <c r="H654" s="604" t="s">
        <v>21</v>
      </c>
      <c r="I654" s="604" t="s">
        <v>27</v>
      </c>
      <c r="J654" s="604" t="s">
        <v>22</v>
      </c>
      <c r="K654" s="605"/>
    </row>
    <row r="655" spans="1:11" x14ac:dyDescent="0.5">
      <c r="A655" s="605"/>
      <c r="B655" s="606"/>
      <c r="C655" s="13" t="s">
        <v>45</v>
      </c>
      <c r="D655" s="16"/>
      <c r="E655" s="12" t="s">
        <v>787</v>
      </c>
      <c r="F655" s="604"/>
      <c r="G655" s="604"/>
      <c r="H655" s="604"/>
      <c r="I655" s="604"/>
      <c r="J655" s="604"/>
      <c r="K655" s="605"/>
    </row>
    <row r="656" spans="1:11" x14ac:dyDescent="0.5">
      <c r="A656" s="605"/>
      <c r="B656" s="606" t="s">
        <v>284</v>
      </c>
      <c r="C656" s="10" t="s">
        <v>285</v>
      </c>
      <c r="D656" s="16" t="s">
        <v>33</v>
      </c>
      <c r="E656" s="12" t="s">
        <v>435</v>
      </c>
      <c r="F656" s="604" t="s">
        <v>20</v>
      </c>
      <c r="G656" s="604" t="s">
        <v>125</v>
      </c>
      <c r="H656" s="604" t="s">
        <v>160</v>
      </c>
      <c r="I656" s="604" t="s">
        <v>20</v>
      </c>
      <c r="J656" s="604" t="s">
        <v>22</v>
      </c>
      <c r="K656" s="605"/>
    </row>
    <row r="657" spans="1:11" x14ac:dyDescent="0.5">
      <c r="A657" s="605"/>
      <c r="B657" s="606"/>
      <c r="C657" s="13" t="s">
        <v>52</v>
      </c>
      <c r="D657" s="16"/>
      <c r="E657" s="12" t="s">
        <v>788</v>
      </c>
      <c r="F657" s="604"/>
      <c r="G657" s="604"/>
      <c r="H657" s="604"/>
      <c r="I657" s="604"/>
      <c r="J657" s="604"/>
      <c r="K657" s="605"/>
    </row>
    <row r="658" spans="1:11" x14ac:dyDescent="0.5">
      <c r="A658" s="605"/>
      <c r="B658" s="606" t="s">
        <v>286</v>
      </c>
      <c r="C658" s="10" t="s">
        <v>287</v>
      </c>
      <c r="D658" s="16" t="s">
        <v>33</v>
      </c>
      <c r="E658" s="12" t="s">
        <v>412</v>
      </c>
      <c r="F658" s="604" t="s">
        <v>20</v>
      </c>
      <c r="G658" s="604" t="s">
        <v>626</v>
      </c>
      <c r="H658" s="604" t="s">
        <v>627</v>
      </c>
      <c r="I658" s="604" t="s">
        <v>94</v>
      </c>
      <c r="J658" s="604" t="s">
        <v>22</v>
      </c>
      <c r="K658" s="605"/>
    </row>
    <row r="659" spans="1:11" x14ac:dyDescent="0.5">
      <c r="A659" s="605"/>
      <c r="B659" s="606"/>
      <c r="C659" s="13" t="s">
        <v>14</v>
      </c>
      <c r="D659" s="16"/>
      <c r="E659" s="12" t="s">
        <v>789</v>
      </c>
      <c r="F659" s="604"/>
      <c r="G659" s="604"/>
      <c r="H659" s="604"/>
      <c r="I659" s="604"/>
      <c r="J659" s="604"/>
      <c r="K659" s="605"/>
    </row>
    <row r="660" spans="1:11" x14ac:dyDescent="0.5">
      <c r="A660" s="605"/>
      <c r="B660" s="606"/>
      <c r="C660" s="13" t="s">
        <v>75</v>
      </c>
      <c r="D660" s="16"/>
      <c r="E660" s="12"/>
      <c r="F660" s="604"/>
      <c r="G660" s="604"/>
      <c r="H660" s="604"/>
      <c r="I660" s="604"/>
      <c r="J660" s="604"/>
      <c r="K660" s="605"/>
    </row>
    <row r="661" spans="1:11" x14ac:dyDescent="0.5">
      <c r="A661" s="605"/>
      <c r="B661" s="606"/>
      <c r="C661" s="13" t="s">
        <v>57</v>
      </c>
      <c r="D661" s="16"/>
      <c r="E661" s="12"/>
      <c r="F661" s="604"/>
      <c r="G661" s="604"/>
      <c r="H661" s="604"/>
      <c r="I661" s="604"/>
      <c r="J661" s="604"/>
      <c r="K661" s="605"/>
    </row>
    <row r="662" spans="1:11" x14ac:dyDescent="0.5">
      <c r="A662" s="605"/>
      <c r="B662" s="606"/>
      <c r="C662" s="13" t="s">
        <v>45</v>
      </c>
      <c r="D662" s="16"/>
      <c r="E662" s="12"/>
      <c r="F662" s="604"/>
      <c r="G662" s="604"/>
      <c r="H662" s="604"/>
      <c r="I662" s="604"/>
      <c r="J662" s="604"/>
      <c r="K662" s="605"/>
    </row>
    <row r="663" spans="1:11" x14ac:dyDescent="0.5">
      <c r="A663" s="605"/>
      <c r="B663" s="606"/>
      <c r="C663" s="13" t="s">
        <v>50</v>
      </c>
      <c r="D663" s="16"/>
      <c r="E663" s="12"/>
      <c r="F663" s="604"/>
      <c r="G663" s="604"/>
      <c r="H663" s="604"/>
      <c r="I663" s="604"/>
      <c r="J663" s="604"/>
      <c r="K663" s="605"/>
    </row>
    <row r="664" spans="1:11" x14ac:dyDescent="0.5">
      <c r="A664" s="605"/>
      <c r="B664" s="606"/>
      <c r="C664" s="13" t="s">
        <v>79</v>
      </c>
      <c r="D664" s="16"/>
      <c r="E664" s="12"/>
      <c r="F664" s="604"/>
      <c r="G664" s="604"/>
      <c r="H664" s="604"/>
      <c r="I664" s="604"/>
      <c r="J664" s="604"/>
      <c r="K664" s="605"/>
    </row>
    <row r="665" spans="1:11" x14ac:dyDescent="0.5">
      <c r="A665" s="605"/>
      <c r="B665" s="606" t="s">
        <v>286</v>
      </c>
      <c r="C665" s="10" t="s">
        <v>287</v>
      </c>
      <c r="D665" s="16" t="s">
        <v>33</v>
      </c>
      <c r="E665" s="14" t="s">
        <v>790</v>
      </c>
      <c r="F665" s="604" t="s">
        <v>23</v>
      </c>
      <c r="G665" s="604" t="s">
        <v>23</v>
      </c>
      <c r="H665" s="604" t="s">
        <v>23</v>
      </c>
      <c r="I665" s="604" t="s">
        <v>73</v>
      </c>
      <c r="J665" s="604" t="s">
        <v>22</v>
      </c>
      <c r="K665" s="605"/>
    </row>
    <row r="666" spans="1:11" x14ac:dyDescent="0.5">
      <c r="A666" s="605"/>
      <c r="B666" s="606"/>
      <c r="C666" s="13" t="s">
        <v>14</v>
      </c>
      <c r="D666" s="16"/>
      <c r="E666" s="14" t="s">
        <v>791</v>
      </c>
      <c r="F666" s="604"/>
      <c r="G666" s="604"/>
      <c r="H666" s="604"/>
      <c r="I666" s="604"/>
      <c r="J666" s="604"/>
      <c r="K666" s="605"/>
    </row>
    <row r="667" spans="1:11" x14ac:dyDescent="0.5">
      <c r="A667" s="605"/>
      <c r="B667" s="606" t="s">
        <v>288</v>
      </c>
      <c r="C667" s="10" t="s">
        <v>289</v>
      </c>
      <c r="D667" s="16" t="s">
        <v>33</v>
      </c>
      <c r="E667" s="14" t="s">
        <v>792</v>
      </c>
      <c r="F667" s="604" t="s">
        <v>20</v>
      </c>
      <c r="G667" s="604" t="s">
        <v>233</v>
      </c>
      <c r="H667" s="604" t="s">
        <v>152</v>
      </c>
      <c r="I667" s="604" t="s">
        <v>162</v>
      </c>
      <c r="J667" s="604" t="s">
        <v>22</v>
      </c>
      <c r="K667" s="605"/>
    </row>
    <row r="668" spans="1:11" x14ac:dyDescent="0.5">
      <c r="A668" s="605"/>
      <c r="B668" s="606"/>
      <c r="C668" s="13" t="s">
        <v>500</v>
      </c>
      <c r="D668" s="16"/>
      <c r="E668" s="14" t="s">
        <v>793</v>
      </c>
      <c r="F668" s="604"/>
      <c r="G668" s="604"/>
      <c r="H668" s="604"/>
      <c r="I668" s="604"/>
      <c r="J668" s="604"/>
      <c r="K668" s="605"/>
    </row>
    <row r="669" spans="1:11" x14ac:dyDescent="0.5">
      <c r="A669" s="605"/>
      <c r="B669" s="606" t="s">
        <v>290</v>
      </c>
      <c r="C669" s="10" t="s">
        <v>291</v>
      </c>
      <c r="D669" s="16" t="s">
        <v>33</v>
      </c>
      <c r="E669" s="12" t="s">
        <v>442</v>
      </c>
      <c r="F669" s="604" t="s">
        <v>20</v>
      </c>
      <c r="G669" s="604" t="s">
        <v>159</v>
      </c>
      <c r="H669" s="604" t="s">
        <v>159</v>
      </c>
      <c r="I669" s="604" t="s">
        <v>73</v>
      </c>
      <c r="J669" s="604" t="s">
        <v>22</v>
      </c>
      <c r="K669" s="605"/>
    </row>
    <row r="670" spans="1:11" x14ac:dyDescent="0.5">
      <c r="A670" s="605"/>
      <c r="B670" s="606"/>
      <c r="C670" s="13" t="s">
        <v>50</v>
      </c>
      <c r="D670" s="16"/>
      <c r="E670" s="12" t="s">
        <v>443</v>
      </c>
      <c r="F670" s="604"/>
      <c r="G670" s="604"/>
      <c r="H670" s="604"/>
      <c r="I670" s="604"/>
      <c r="J670" s="604"/>
      <c r="K670" s="605"/>
    </row>
    <row r="671" spans="1:11" x14ac:dyDescent="0.5">
      <c r="A671" s="605"/>
      <c r="B671" s="606" t="s">
        <v>290</v>
      </c>
      <c r="C671" s="10" t="s">
        <v>291</v>
      </c>
      <c r="D671" s="16" t="s">
        <v>33</v>
      </c>
      <c r="E671" s="12" t="s">
        <v>443</v>
      </c>
      <c r="F671" s="604" t="s">
        <v>23</v>
      </c>
      <c r="G671" s="604" t="s">
        <v>159</v>
      </c>
      <c r="H671" s="604" t="s">
        <v>159</v>
      </c>
      <c r="I671" s="604" t="s">
        <v>73</v>
      </c>
      <c r="J671" s="604" t="s">
        <v>22</v>
      </c>
      <c r="K671" s="605"/>
    </row>
    <row r="672" spans="1:11" x14ac:dyDescent="0.5">
      <c r="A672" s="605"/>
      <c r="B672" s="606"/>
      <c r="C672" s="13" t="s">
        <v>50</v>
      </c>
      <c r="D672" s="16"/>
      <c r="E672" s="12" t="s">
        <v>425</v>
      </c>
      <c r="F672" s="604"/>
      <c r="G672" s="604"/>
      <c r="H672" s="604"/>
      <c r="I672" s="604"/>
      <c r="J672" s="604"/>
      <c r="K672" s="605"/>
    </row>
    <row r="673" spans="1:11" x14ac:dyDescent="0.5">
      <c r="A673" s="605"/>
      <c r="B673" s="606" t="s">
        <v>290</v>
      </c>
      <c r="C673" s="10" t="s">
        <v>291</v>
      </c>
      <c r="D673" s="16" t="s">
        <v>33</v>
      </c>
      <c r="E673" s="12" t="s">
        <v>443</v>
      </c>
      <c r="F673" s="604" t="s">
        <v>21</v>
      </c>
      <c r="G673" s="604" t="s">
        <v>159</v>
      </c>
      <c r="H673" s="604" t="s">
        <v>27</v>
      </c>
      <c r="I673" s="604" t="s">
        <v>203</v>
      </c>
      <c r="J673" s="604" t="s">
        <v>22</v>
      </c>
      <c r="K673" s="605"/>
    </row>
    <row r="674" spans="1:11" x14ac:dyDescent="0.5">
      <c r="A674" s="605"/>
      <c r="B674" s="606"/>
      <c r="C674" s="13" t="s">
        <v>50</v>
      </c>
      <c r="D674" s="16"/>
      <c r="E674" s="12" t="s">
        <v>426</v>
      </c>
      <c r="F674" s="604"/>
      <c r="G674" s="604"/>
      <c r="H674" s="604"/>
      <c r="I674" s="604"/>
      <c r="J674" s="604"/>
      <c r="K674" s="605"/>
    </row>
    <row r="675" spans="1:11" x14ac:dyDescent="0.5">
      <c r="A675" s="605"/>
      <c r="B675" s="606" t="s">
        <v>292</v>
      </c>
      <c r="C675" s="10" t="s">
        <v>293</v>
      </c>
      <c r="D675" s="16" t="s">
        <v>33</v>
      </c>
      <c r="E675" s="14" t="s">
        <v>794</v>
      </c>
      <c r="F675" s="604" t="s">
        <v>20</v>
      </c>
      <c r="G675" s="604" t="s">
        <v>34</v>
      </c>
      <c r="H675" s="604" t="s">
        <v>83</v>
      </c>
      <c r="I675" s="604" t="s">
        <v>298</v>
      </c>
      <c r="J675" s="604" t="s">
        <v>22</v>
      </c>
      <c r="K675" s="605"/>
    </row>
    <row r="676" spans="1:11" x14ac:dyDescent="0.5">
      <c r="A676" s="605"/>
      <c r="B676" s="606"/>
      <c r="C676" s="13" t="s">
        <v>15</v>
      </c>
      <c r="D676" s="16"/>
      <c r="E676" s="14" t="s">
        <v>770</v>
      </c>
      <c r="F676" s="604"/>
      <c r="G676" s="604"/>
      <c r="H676" s="604"/>
      <c r="I676" s="604"/>
      <c r="J676" s="604"/>
      <c r="K676" s="605"/>
    </row>
    <row r="677" spans="1:11" x14ac:dyDescent="0.5">
      <c r="A677" s="605"/>
      <c r="B677" s="606" t="s">
        <v>294</v>
      </c>
      <c r="C677" s="10" t="s">
        <v>295</v>
      </c>
      <c r="D677" s="16" t="s">
        <v>33</v>
      </c>
      <c r="E677" s="14" t="s">
        <v>795</v>
      </c>
      <c r="F677" s="604" t="s">
        <v>20</v>
      </c>
      <c r="G677" s="604" t="s">
        <v>233</v>
      </c>
      <c r="H677" s="604" t="s">
        <v>212</v>
      </c>
      <c r="I677" s="604" t="s">
        <v>34</v>
      </c>
      <c r="J677" s="604" t="s">
        <v>22</v>
      </c>
      <c r="K677" s="605"/>
    </row>
    <row r="678" spans="1:11" x14ac:dyDescent="0.5">
      <c r="A678" s="605"/>
      <c r="B678" s="606"/>
      <c r="C678" s="13" t="s">
        <v>170</v>
      </c>
      <c r="D678" s="16"/>
      <c r="E678" s="12" t="s">
        <v>796</v>
      </c>
      <c r="F678" s="604"/>
      <c r="G678" s="604"/>
      <c r="H678" s="604"/>
      <c r="I678" s="604"/>
      <c r="J678" s="604"/>
      <c r="K678" s="605"/>
    </row>
    <row r="679" spans="1:11" x14ac:dyDescent="0.5">
      <c r="A679" s="605"/>
      <c r="B679" s="606"/>
      <c r="C679" s="13" t="s">
        <v>500</v>
      </c>
      <c r="D679" s="16"/>
      <c r="E679" s="12"/>
      <c r="F679" s="604"/>
      <c r="G679" s="604"/>
      <c r="H679" s="604"/>
      <c r="I679" s="604"/>
      <c r="J679" s="604"/>
      <c r="K679" s="605"/>
    </row>
    <row r="680" spans="1:11" x14ac:dyDescent="0.5">
      <c r="A680" s="605"/>
      <c r="B680" s="606" t="s">
        <v>296</v>
      </c>
      <c r="C680" s="10" t="s">
        <v>297</v>
      </c>
      <c r="D680" s="16" t="s">
        <v>33</v>
      </c>
      <c r="E680" s="12" t="s">
        <v>797</v>
      </c>
      <c r="F680" s="604" t="s">
        <v>20</v>
      </c>
      <c r="G680" s="604" t="s">
        <v>233</v>
      </c>
      <c r="H680" s="604" t="s">
        <v>93</v>
      </c>
      <c r="I680" s="604" t="s">
        <v>40</v>
      </c>
      <c r="J680" s="604" t="s">
        <v>22</v>
      </c>
      <c r="K680" s="605"/>
    </row>
    <row r="681" spans="1:11" x14ac:dyDescent="0.5">
      <c r="A681" s="605"/>
      <c r="B681" s="606"/>
      <c r="C681" s="13" t="s">
        <v>170</v>
      </c>
      <c r="D681" s="16"/>
      <c r="E681" s="12" t="s">
        <v>798</v>
      </c>
      <c r="F681" s="604"/>
      <c r="G681" s="604"/>
      <c r="H681" s="604"/>
      <c r="I681" s="604"/>
      <c r="J681" s="604"/>
      <c r="K681" s="605"/>
    </row>
    <row r="682" spans="1:11" x14ac:dyDescent="0.5">
      <c r="A682" s="605"/>
      <c r="B682" s="606"/>
      <c r="C682" s="13" t="s">
        <v>14</v>
      </c>
      <c r="D682" s="16"/>
      <c r="E682" s="12"/>
      <c r="F682" s="604"/>
      <c r="G682" s="604"/>
      <c r="H682" s="604"/>
      <c r="I682" s="604"/>
      <c r="J682" s="604"/>
      <c r="K682" s="605"/>
    </row>
    <row r="683" spans="1:11" x14ac:dyDescent="0.5">
      <c r="A683" s="605"/>
      <c r="B683" s="606" t="s">
        <v>300</v>
      </c>
      <c r="C683" s="10" t="s">
        <v>226</v>
      </c>
      <c r="D683" s="16" t="s">
        <v>227</v>
      </c>
      <c r="E683" s="607"/>
      <c r="F683" s="604" t="s">
        <v>20</v>
      </c>
      <c r="G683" s="604" t="s">
        <v>125</v>
      </c>
      <c r="H683" s="604" t="s">
        <v>167</v>
      </c>
      <c r="I683" s="604" t="s">
        <v>28</v>
      </c>
      <c r="J683" s="604" t="s">
        <v>22</v>
      </c>
      <c r="K683" s="605"/>
    </row>
    <row r="684" spans="1:11" x14ac:dyDescent="0.5">
      <c r="A684" s="605"/>
      <c r="B684" s="606"/>
      <c r="C684" s="15" t="s">
        <v>628</v>
      </c>
      <c r="D684" s="16"/>
      <c r="E684" s="607"/>
      <c r="F684" s="604"/>
      <c r="G684" s="604"/>
      <c r="H684" s="604"/>
      <c r="I684" s="604"/>
      <c r="J684" s="604"/>
      <c r="K684" s="605"/>
    </row>
    <row r="685" spans="1:11" x14ac:dyDescent="0.5">
      <c r="A685" s="605"/>
      <c r="B685" s="606"/>
      <c r="C685" s="13" t="s">
        <v>77</v>
      </c>
      <c r="D685" s="16"/>
      <c r="E685" s="607"/>
      <c r="F685" s="604"/>
      <c r="G685" s="604"/>
      <c r="H685" s="604"/>
      <c r="I685" s="604"/>
      <c r="J685" s="604"/>
      <c r="K685" s="605"/>
    </row>
    <row r="686" spans="1:11" x14ac:dyDescent="0.5">
      <c r="A686" s="605"/>
      <c r="B686" s="606" t="s">
        <v>301</v>
      </c>
      <c r="C686" s="10" t="s">
        <v>156</v>
      </c>
      <c r="D686" s="16" t="s">
        <v>302</v>
      </c>
      <c r="E686" s="607"/>
      <c r="F686" s="604" t="s">
        <v>20</v>
      </c>
      <c r="G686" s="604" t="s">
        <v>125</v>
      </c>
      <c r="H686" s="604" t="s">
        <v>220</v>
      </c>
      <c r="I686" s="604" t="s">
        <v>23</v>
      </c>
      <c r="J686" s="604" t="s">
        <v>22</v>
      </c>
      <c r="K686" s="605"/>
    </row>
    <row r="687" spans="1:11" x14ac:dyDescent="0.5">
      <c r="A687" s="605"/>
      <c r="B687" s="606"/>
      <c r="C687" s="15" t="s">
        <v>628</v>
      </c>
      <c r="D687" s="16"/>
      <c r="E687" s="607"/>
      <c r="F687" s="604"/>
      <c r="G687" s="604"/>
      <c r="H687" s="604"/>
      <c r="I687" s="604"/>
      <c r="J687" s="604"/>
      <c r="K687" s="605"/>
    </row>
    <row r="688" spans="1:11" x14ac:dyDescent="0.5">
      <c r="A688" s="605"/>
      <c r="B688" s="606"/>
      <c r="C688" s="13" t="s">
        <v>77</v>
      </c>
      <c r="D688" s="16"/>
      <c r="E688" s="607"/>
      <c r="F688" s="604"/>
      <c r="G688" s="604"/>
      <c r="H688" s="604"/>
      <c r="I688" s="604"/>
      <c r="J688" s="604"/>
      <c r="K688" s="605"/>
    </row>
    <row r="689" spans="1:11" x14ac:dyDescent="0.5">
      <c r="A689" s="605"/>
      <c r="B689" s="606"/>
      <c r="C689" s="13" t="s">
        <v>45</v>
      </c>
      <c r="D689" s="16"/>
      <c r="E689" s="607"/>
      <c r="F689" s="604"/>
      <c r="G689" s="604"/>
      <c r="H689" s="604"/>
      <c r="I689" s="604"/>
      <c r="J689" s="604"/>
      <c r="K689" s="605"/>
    </row>
    <row r="690" spans="1:11" x14ac:dyDescent="0.5">
      <c r="A690" s="605"/>
      <c r="B690" s="606"/>
      <c r="C690" s="13" t="s">
        <v>57</v>
      </c>
      <c r="D690" s="16"/>
      <c r="E690" s="607"/>
      <c r="F690" s="604"/>
      <c r="G690" s="604"/>
      <c r="H690" s="604"/>
      <c r="I690" s="604"/>
      <c r="J690" s="604"/>
      <c r="K690" s="605"/>
    </row>
    <row r="691" spans="1:11" x14ac:dyDescent="0.5">
      <c r="A691" s="605"/>
      <c r="B691" s="606"/>
      <c r="C691" s="13" t="s">
        <v>52</v>
      </c>
      <c r="D691" s="16"/>
      <c r="E691" s="607"/>
      <c r="F691" s="604"/>
      <c r="G691" s="604"/>
      <c r="H691" s="604"/>
      <c r="I691" s="604"/>
      <c r="J691" s="604"/>
      <c r="K691" s="605"/>
    </row>
    <row r="692" spans="1:11" x14ac:dyDescent="0.5">
      <c r="A692" s="605"/>
      <c r="B692" s="606"/>
      <c r="C692" s="13" t="s">
        <v>15</v>
      </c>
      <c r="D692" s="16"/>
      <c r="E692" s="607"/>
      <c r="F692" s="604"/>
      <c r="G692" s="604"/>
      <c r="H692" s="604"/>
      <c r="I692" s="604"/>
      <c r="J692" s="604"/>
      <c r="K692" s="605"/>
    </row>
    <row r="693" spans="1:11" x14ac:dyDescent="0.5">
      <c r="A693" s="605"/>
      <c r="B693" s="606" t="s">
        <v>301</v>
      </c>
      <c r="C693" s="10" t="s">
        <v>156</v>
      </c>
      <c r="D693" s="16" t="s">
        <v>302</v>
      </c>
      <c r="E693" s="607"/>
      <c r="F693" s="604" t="s">
        <v>23</v>
      </c>
      <c r="G693" s="604" t="s">
        <v>23</v>
      </c>
      <c r="H693" s="604" t="s">
        <v>23</v>
      </c>
      <c r="I693" s="604" t="s">
        <v>73</v>
      </c>
      <c r="J693" s="604" t="s">
        <v>22</v>
      </c>
      <c r="K693" s="605"/>
    </row>
    <row r="694" spans="1:11" x14ac:dyDescent="0.5">
      <c r="A694" s="605"/>
      <c r="B694" s="606"/>
      <c r="C694" s="15" t="s">
        <v>629</v>
      </c>
      <c r="D694" s="16"/>
      <c r="E694" s="607"/>
      <c r="F694" s="604"/>
      <c r="G694" s="604"/>
      <c r="H694" s="604"/>
      <c r="I694" s="604"/>
      <c r="J694" s="604"/>
      <c r="K694" s="605"/>
    </row>
    <row r="695" spans="1:11" x14ac:dyDescent="0.5">
      <c r="A695" s="605"/>
      <c r="B695" s="606"/>
      <c r="C695" s="13" t="s">
        <v>75</v>
      </c>
      <c r="D695" s="16"/>
      <c r="E695" s="607"/>
      <c r="F695" s="604"/>
      <c r="G695" s="604"/>
      <c r="H695" s="604"/>
      <c r="I695" s="604"/>
      <c r="J695" s="604"/>
      <c r="K695" s="605"/>
    </row>
    <row r="696" spans="1:11" x14ac:dyDescent="0.5">
      <c r="A696" s="605"/>
      <c r="B696" s="606" t="s">
        <v>301</v>
      </c>
      <c r="C696" s="10" t="s">
        <v>156</v>
      </c>
      <c r="D696" s="16" t="s">
        <v>302</v>
      </c>
      <c r="E696" s="607"/>
      <c r="F696" s="604" t="s">
        <v>21</v>
      </c>
      <c r="G696" s="604" t="s">
        <v>23</v>
      </c>
      <c r="H696" s="604" t="s">
        <v>20</v>
      </c>
      <c r="I696" s="604" t="s">
        <v>20</v>
      </c>
      <c r="J696" s="604" t="s">
        <v>22</v>
      </c>
      <c r="K696" s="605"/>
    </row>
    <row r="697" spans="1:11" x14ac:dyDescent="0.5">
      <c r="A697" s="605"/>
      <c r="B697" s="606"/>
      <c r="C697" s="13" t="s">
        <v>79</v>
      </c>
      <c r="D697" s="16"/>
      <c r="E697" s="607"/>
      <c r="F697" s="604"/>
      <c r="G697" s="604"/>
      <c r="H697" s="604"/>
      <c r="I697" s="604"/>
      <c r="J697" s="604"/>
      <c r="K697" s="605"/>
    </row>
    <row r="698" spans="1:11" x14ac:dyDescent="0.5">
      <c r="A698" s="605"/>
      <c r="B698" s="606" t="s">
        <v>303</v>
      </c>
      <c r="C698" s="10" t="s">
        <v>154</v>
      </c>
      <c r="D698" s="16" t="s">
        <v>304</v>
      </c>
      <c r="E698" s="608" t="s">
        <v>799</v>
      </c>
      <c r="F698" s="604" t="s">
        <v>20</v>
      </c>
      <c r="G698" s="604" t="s">
        <v>212</v>
      </c>
      <c r="H698" s="604" t="s">
        <v>72</v>
      </c>
      <c r="I698" s="604" t="s">
        <v>76</v>
      </c>
      <c r="J698" s="604" t="s">
        <v>22</v>
      </c>
      <c r="K698" s="605"/>
    </row>
    <row r="699" spans="1:11" x14ac:dyDescent="0.5">
      <c r="A699" s="605"/>
      <c r="B699" s="606"/>
      <c r="C699" s="15" t="s">
        <v>171</v>
      </c>
      <c r="D699" s="16"/>
      <c r="E699" s="608"/>
      <c r="F699" s="604"/>
      <c r="G699" s="604"/>
      <c r="H699" s="604"/>
      <c r="I699" s="604"/>
      <c r="J699" s="604"/>
      <c r="K699" s="605"/>
    </row>
    <row r="700" spans="1:11" x14ac:dyDescent="0.5">
      <c r="A700" s="605"/>
      <c r="B700" s="606"/>
      <c r="C700" s="13" t="s">
        <v>75</v>
      </c>
      <c r="D700" s="16"/>
      <c r="E700" s="608"/>
      <c r="F700" s="604"/>
      <c r="G700" s="604"/>
      <c r="H700" s="604"/>
      <c r="I700" s="604"/>
      <c r="J700" s="604"/>
      <c r="K700" s="605"/>
    </row>
    <row r="701" spans="1:11" x14ac:dyDescent="0.5">
      <c r="A701" s="605"/>
      <c r="B701" s="606"/>
      <c r="C701" s="13" t="s">
        <v>50</v>
      </c>
      <c r="D701" s="16"/>
      <c r="E701" s="608"/>
      <c r="F701" s="604"/>
      <c r="G701" s="604"/>
      <c r="H701" s="604"/>
      <c r="I701" s="604"/>
      <c r="J701" s="604"/>
      <c r="K701" s="605"/>
    </row>
    <row r="702" spans="1:11" x14ac:dyDescent="0.5">
      <c r="A702" s="605"/>
      <c r="B702" s="606"/>
      <c r="C702" s="13" t="s">
        <v>240</v>
      </c>
      <c r="D702" s="16"/>
      <c r="E702" s="608"/>
      <c r="F702" s="604"/>
      <c r="G702" s="604"/>
      <c r="H702" s="604"/>
      <c r="I702" s="604"/>
      <c r="J702" s="604"/>
      <c r="K702" s="605"/>
    </row>
    <row r="703" spans="1:11" x14ac:dyDescent="0.5">
      <c r="A703" s="605"/>
      <c r="B703" s="606" t="s">
        <v>303</v>
      </c>
      <c r="C703" s="10" t="s">
        <v>154</v>
      </c>
      <c r="D703" s="16" t="s">
        <v>304</v>
      </c>
      <c r="E703" s="608" t="s">
        <v>800</v>
      </c>
      <c r="F703" s="604" t="s">
        <v>23</v>
      </c>
      <c r="G703" s="604" t="s">
        <v>159</v>
      </c>
      <c r="H703" s="604" t="s">
        <v>160</v>
      </c>
      <c r="I703" s="604" t="s">
        <v>28</v>
      </c>
      <c r="J703" s="604" t="s">
        <v>22</v>
      </c>
      <c r="K703" s="605"/>
    </row>
    <row r="704" spans="1:11" x14ac:dyDescent="0.5">
      <c r="A704" s="605"/>
      <c r="B704" s="606"/>
      <c r="C704" s="15" t="s">
        <v>241</v>
      </c>
      <c r="D704" s="16"/>
      <c r="E704" s="608"/>
      <c r="F704" s="604"/>
      <c r="G704" s="604"/>
      <c r="H704" s="604"/>
      <c r="I704" s="604"/>
      <c r="J704" s="604"/>
      <c r="K704" s="605"/>
    </row>
    <row r="705" spans="1:11" x14ac:dyDescent="0.5">
      <c r="A705" s="605"/>
      <c r="B705" s="606"/>
      <c r="C705" s="13" t="s">
        <v>57</v>
      </c>
      <c r="D705" s="16"/>
      <c r="E705" s="608"/>
      <c r="F705" s="604"/>
      <c r="G705" s="604"/>
      <c r="H705" s="604"/>
      <c r="I705" s="604"/>
      <c r="J705" s="604"/>
      <c r="K705" s="605"/>
    </row>
    <row r="706" spans="1:11" x14ac:dyDescent="0.5">
      <c r="A706" s="605"/>
      <c r="B706" s="606" t="s">
        <v>303</v>
      </c>
      <c r="C706" s="10" t="s">
        <v>154</v>
      </c>
      <c r="D706" s="16" t="s">
        <v>304</v>
      </c>
      <c r="E706" s="608" t="s">
        <v>430</v>
      </c>
      <c r="F706" s="604" t="s">
        <v>21</v>
      </c>
      <c r="G706" s="604" t="s">
        <v>233</v>
      </c>
      <c r="H706" s="604" t="s">
        <v>230</v>
      </c>
      <c r="I706" s="604" t="s">
        <v>127</v>
      </c>
      <c r="J706" s="604" t="s">
        <v>22</v>
      </c>
      <c r="K706" s="605"/>
    </row>
    <row r="707" spans="1:11" x14ac:dyDescent="0.5">
      <c r="A707" s="605"/>
      <c r="B707" s="606"/>
      <c r="C707" s="15" t="s">
        <v>173</v>
      </c>
      <c r="D707" s="16"/>
      <c r="E707" s="608"/>
      <c r="F707" s="604"/>
      <c r="G707" s="604"/>
      <c r="H707" s="604"/>
      <c r="I707" s="604"/>
      <c r="J707" s="604"/>
      <c r="K707" s="605"/>
    </row>
    <row r="708" spans="1:11" x14ac:dyDescent="0.5">
      <c r="A708" s="605"/>
      <c r="B708" s="606"/>
      <c r="C708" s="13" t="s">
        <v>13</v>
      </c>
      <c r="D708" s="16"/>
      <c r="E708" s="608"/>
      <c r="F708" s="604"/>
      <c r="G708" s="604"/>
      <c r="H708" s="604"/>
      <c r="I708" s="604"/>
      <c r="J708" s="604"/>
      <c r="K708" s="605"/>
    </row>
    <row r="709" spans="1:11" x14ac:dyDescent="0.5">
      <c r="A709" s="605"/>
      <c r="B709" s="606"/>
      <c r="C709" s="13" t="s">
        <v>500</v>
      </c>
      <c r="D709" s="16"/>
      <c r="E709" s="608"/>
      <c r="F709" s="604"/>
      <c r="G709" s="604"/>
      <c r="H709" s="604"/>
      <c r="I709" s="604"/>
      <c r="J709" s="604"/>
      <c r="K709" s="605"/>
    </row>
    <row r="710" spans="1:11" x14ac:dyDescent="0.5">
      <c r="A710" s="605"/>
      <c r="B710" s="606" t="s">
        <v>305</v>
      </c>
      <c r="C710" s="10" t="s">
        <v>306</v>
      </c>
      <c r="D710" s="16" t="s">
        <v>59</v>
      </c>
      <c r="E710" s="12" t="s">
        <v>449</v>
      </c>
      <c r="F710" s="604" t="s">
        <v>20</v>
      </c>
      <c r="G710" s="604" t="s">
        <v>321</v>
      </c>
      <c r="H710" s="604" t="s">
        <v>321</v>
      </c>
      <c r="I710" s="604" t="s">
        <v>73</v>
      </c>
      <c r="J710" s="604" t="s">
        <v>22</v>
      </c>
      <c r="K710" s="605"/>
    </row>
    <row r="711" spans="1:11" x14ac:dyDescent="0.5">
      <c r="A711" s="605"/>
      <c r="B711" s="606"/>
      <c r="C711" s="13" t="s">
        <v>307</v>
      </c>
      <c r="D711" s="16"/>
      <c r="E711" s="12" t="s">
        <v>450</v>
      </c>
      <c r="F711" s="604"/>
      <c r="G711" s="604"/>
      <c r="H711" s="604"/>
      <c r="I711" s="604"/>
      <c r="J711" s="604"/>
      <c r="K711" s="605"/>
    </row>
    <row r="712" spans="1:11" x14ac:dyDescent="0.15">
      <c r="A712" s="605"/>
      <c r="B712" s="606"/>
      <c r="D712" s="16"/>
      <c r="E712" s="12" t="s">
        <v>451</v>
      </c>
      <c r="F712" s="604"/>
      <c r="G712" s="604"/>
      <c r="H712" s="604"/>
      <c r="I712" s="604"/>
      <c r="J712" s="604"/>
      <c r="K712" s="605"/>
    </row>
    <row r="713" spans="1:11" x14ac:dyDescent="0.5">
      <c r="A713" s="605"/>
      <c r="B713" s="606" t="s">
        <v>305</v>
      </c>
      <c r="C713" s="10" t="s">
        <v>306</v>
      </c>
      <c r="D713" s="16" t="s">
        <v>59</v>
      </c>
      <c r="E713" s="12" t="s">
        <v>450</v>
      </c>
      <c r="F713" s="604" t="s">
        <v>23</v>
      </c>
      <c r="G713" s="604" t="s">
        <v>213</v>
      </c>
      <c r="H713" s="604" t="s">
        <v>27</v>
      </c>
      <c r="I713" s="604" t="s">
        <v>25</v>
      </c>
      <c r="J713" s="604" t="s">
        <v>22</v>
      </c>
      <c r="K713" s="605"/>
    </row>
    <row r="714" spans="1:11" x14ac:dyDescent="0.5">
      <c r="A714" s="605"/>
      <c r="B714" s="606"/>
      <c r="C714" s="13" t="s">
        <v>307</v>
      </c>
      <c r="D714" s="16"/>
      <c r="E714" s="12" t="s">
        <v>451</v>
      </c>
      <c r="F714" s="604"/>
      <c r="G714" s="604"/>
      <c r="H714" s="604"/>
      <c r="I714" s="604"/>
      <c r="J714" s="604"/>
      <c r="K714" s="605"/>
    </row>
    <row r="715" spans="1:11" x14ac:dyDescent="0.15">
      <c r="A715" s="605"/>
      <c r="B715" s="606"/>
      <c r="D715" s="16"/>
      <c r="E715" s="12" t="s">
        <v>452</v>
      </c>
      <c r="F715" s="604"/>
      <c r="G715" s="604"/>
      <c r="H715" s="604"/>
      <c r="I715" s="604"/>
      <c r="J715" s="604"/>
      <c r="K715" s="605"/>
    </row>
    <row r="716" spans="1:11" x14ac:dyDescent="0.5">
      <c r="A716" s="605"/>
      <c r="B716" s="606" t="s">
        <v>308</v>
      </c>
      <c r="C716" s="10" t="s">
        <v>309</v>
      </c>
      <c r="D716" s="16" t="s">
        <v>33</v>
      </c>
      <c r="E716" s="12" t="s">
        <v>463</v>
      </c>
      <c r="F716" s="604" t="s">
        <v>20</v>
      </c>
      <c r="G716" s="604" t="s">
        <v>540</v>
      </c>
      <c r="H716" s="604" t="s">
        <v>541</v>
      </c>
      <c r="I716" s="604" t="s">
        <v>20</v>
      </c>
      <c r="J716" s="604" t="s">
        <v>22</v>
      </c>
      <c r="K716" s="605"/>
    </row>
    <row r="717" spans="1:11" x14ac:dyDescent="0.5">
      <c r="A717" s="605"/>
      <c r="B717" s="606"/>
      <c r="C717" s="13" t="s">
        <v>123</v>
      </c>
      <c r="D717" s="16"/>
      <c r="E717" s="12" t="s">
        <v>801</v>
      </c>
      <c r="F717" s="604"/>
      <c r="G717" s="604"/>
      <c r="H717" s="604"/>
      <c r="I717" s="604"/>
      <c r="J717" s="604"/>
      <c r="K717" s="605"/>
    </row>
    <row r="718" spans="1:11" x14ac:dyDescent="0.5">
      <c r="A718" s="605"/>
      <c r="B718" s="606"/>
      <c r="C718" s="13" t="s">
        <v>174</v>
      </c>
      <c r="D718" s="16"/>
      <c r="E718" s="12"/>
      <c r="F718" s="604"/>
      <c r="G718" s="604"/>
      <c r="H718" s="604"/>
      <c r="I718" s="604"/>
      <c r="J718" s="604"/>
      <c r="K718" s="605"/>
    </row>
    <row r="719" spans="1:11" x14ac:dyDescent="0.5">
      <c r="A719" s="605"/>
      <c r="B719" s="606" t="s">
        <v>310</v>
      </c>
      <c r="C719" s="10" t="s">
        <v>311</v>
      </c>
      <c r="D719" s="16" t="s">
        <v>33</v>
      </c>
      <c r="E719" s="12" t="s">
        <v>802</v>
      </c>
      <c r="F719" s="604" t="s">
        <v>20</v>
      </c>
      <c r="G719" s="604" t="s">
        <v>114</v>
      </c>
      <c r="H719" s="604" t="s">
        <v>114</v>
      </c>
      <c r="I719" s="604" t="s">
        <v>73</v>
      </c>
      <c r="J719" s="604" t="s">
        <v>22</v>
      </c>
      <c r="K719" s="605"/>
    </row>
    <row r="720" spans="1:11" x14ac:dyDescent="0.5">
      <c r="A720" s="605"/>
      <c r="B720" s="606"/>
      <c r="C720" s="13" t="s">
        <v>307</v>
      </c>
      <c r="D720" s="16"/>
      <c r="E720" s="12" t="s">
        <v>456</v>
      </c>
      <c r="F720" s="604"/>
      <c r="G720" s="604"/>
      <c r="H720" s="604"/>
      <c r="I720" s="604"/>
      <c r="J720" s="604"/>
      <c r="K720" s="605"/>
    </row>
    <row r="721" spans="1:11" x14ac:dyDescent="0.5">
      <c r="A721" s="605"/>
      <c r="B721" s="606" t="s">
        <v>312</v>
      </c>
      <c r="C721" s="10" t="s">
        <v>313</v>
      </c>
      <c r="D721" s="16" t="s">
        <v>33</v>
      </c>
      <c r="E721" s="12" t="s">
        <v>803</v>
      </c>
      <c r="F721" s="604" t="s">
        <v>20</v>
      </c>
      <c r="G721" s="604" t="s">
        <v>114</v>
      </c>
      <c r="H721" s="604" t="s">
        <v>114</v>
      </c>
      <c r="I721" s="604" t="s">
        <v>73</v>
      </c>
      <c r="J721" s="604" t="s">
        <v>22</v>
      </c>
      <c r="K721" s="605"/>
    </row>
    <row r="722" spans="1:11" x14ac:dyDescent="0.5">
      <c r="A722" s="605"/>
      <c r="B722" s="606"/>
      <c r="C722" s="13" t="s">
        <v>174</v>
      </c>
      <c r="D722" s="16"/>
      <c r="E722" s="12" t="s">
        <v>804</v>
      </c>
      <c r="F722" s="604"/>
      <c r="G722" s="604"/>
      <c r="H722" s="604"/>
      <c r="I722" s="604"/>
      <c r="J722" s="604"/>
      <c r="K722" s="605"/>
    </row>
    <row r="723" spans="1:11" x14ac:dyDescent="0.5">
      <c r="A723" s="605"/>
      <c r="B723" s="606" t="s">
        <v>314</v>
      </c>
      <c r="C723" s="10" t="s">
        <v>315</v>
      </c>
      <c r="D723" s="16" t="s">
        <v>33</v>
      </c>
      <c r="E723" s="12" t="s">
        <v>805</v>
      </c>
      <c r="F723" s="604" t="s">
        <v>20</v>
      </c>
      <c r="G723" s="604" t="s">
        <v>114</v>
      </c>
      <c r="H723" s="604" t="s">
        <v>114</v>
      </c>
      <c r="I723" s="604" t="s">
        <v>73</v>
      </c>
      <c r="J723" s="604" t="s">
        <v>22</v>
      </c>
      <c r="K723" s="605"/>
    </row>
    <row r="724" spans="1:11" x14ac:dyDescent="0.5">
      <c r="A724" s="605"/>
      <c r="B724" s="606"/>
      <c r="C724" s="13" t="s">
        <v>123</v>
      </c>
      <c r="D724" s="16"/>
      <c r="E724" s="12" t="s">
        <v>806</v>
      </c>
      <c r="F724" s="604"/>
      <c r="G724" s="604"/>
      <c r="H724" s="604"/>
      <c r="I724" s="604"/>
      <c r="J724" s="604"/>
      <c r="K724" s="605"/>
    </row>
    <row r="725" spans="1:11" x14ac:dyDescent="0.5">
      <c r="A725" s="605"/>
      <c r="B725" s="606" t="s">
        <v>316</v>
      </c>
      <c r="C725" s="10" t="s">
        <v>317</v>
      </c>
      <c r="D725" s="16" t="s">
        <v>33</v>
      </c>
      <c r="E725" s="12" t="s">
        <v>807</v>
      </c>
      <c r="F725" s="604" t="s">
        <v>20</v>
      </c>
      <c r="G725" s="604" t="s">
        <v>114</v>
      </c>
      <c r="H725" s="604" t="s">
        <v>114</v>
      </c>
      <c r="I725" s="604" t="s">
        <v>73</v>
      </c>
      <c r="J725" s="604" t="s">
        <v>22</v>
      </c>
      <c r="K725" s="605"/>
    </row>
    <row r="726" spans="1:11" x14ac:dyDescent="0.5">
      <c r="A726" s="605"/>
      <c r="B726" s="606"/>
      <c r="C726" s="13" t="s">
        <v>307</v>
      </c>
      <c r="D726" s="16"/>
      <c r="E726" s="12" t="s">
        <v>458</v>
      </c>
      <c r="F726" s="604"/>
      <c r="G726" s="604"/>
      <c r="H726" s="604"/>
      <c r="I726" s="604"/>
      <c r="J726" s="604"/>
      <c r="K726" s="605"/>
    </row>
    <row r="727" spans="1:11" x14ac:dyDescent="0.5">
      <c r="A727" s="605"/>
      <c r="B727" s="606" t="s">
        <v>318</v>
      </c>
      <c r="C727" s="10" t="s">
        <v>319</v>
      </c>
      <c r="D727" s="16" t="s">
        <v>59</v>
      </c>
      <c r="E727" s="12" t="s">
        <v>808</v>
      </c>
      <c r="F727" s="604" t="s">
        <v>20</v>
      </c>
      <c r="G727" s="604" t="s">
        <v>134</v>
      </c>
      <c r="H727" s="604" t="s">
        <v>134</v>
      </c>
      <c r="I727" s="604" t="s">
        <v>73</v>
      </c>
      <c r="J727" s="604" t="s">
        <v>22</v>
      </c>
      <c r="K727" s="605"/>
    </row>
    <row r="728" spans="1:11" x14ac:dyDescent="0.5">
      <c r="A728" s="605"/>
      <c r="B728" s="606"/>
      <c r="C728" s="13" t="s">
        <v>32</v>
      </c>
      <c r="D728" s="16"/>
      <c r="E728" s="12" t="s">
        <v>809</v>
      </c>
      <c r="F728" s="604"/>
      <c r="G728" s="604"/>
      <c r="H728" s="604"/>
      <c r="I728" s="604"/>
      <c r="J728" s="604"/>
      <c r="K728" s="605"/>
    </row>
    <row r="729" spans="1:11" x14ac:dyDescent="0.5">
      <c r="A729" s="605"/>
      <c r="B729" s="606"/>
      <c r="C729" s="13" t="s">
        <v>97</v>
      </c>
      <c r="D729" s="16"/>
      <c r="E729" s="12" t="s">
        <v>810</v>
      </c>
      <c r="F729" s="604"/>
      <c r="G729" s="604"/>
      <c r="H729" s="604"/>
      <c r="I729" s="604"/>
      <c r="J729" s="604"/>
      <c r="K729" s="605"/>
    </row>
    <row r="730" spans="1:11" x14ac:dyDescent="0.5">
      <c r="A730" s="605"/>
      <c r="B730" s="606"/>
      <c r="C730" s="13" t="s">
        <v>320</v>
      </c>
      <c r="D730" s="16"/>
      <c r="E730" s="12"/>
      <c r="F730" s="604"/>
      <c r="G730" s="604"/>
      <c r="H730" s="604"/>
      <c r="I730" s="604"/>
      <c r="J730" s="604"/>
      <c r="K730" s="605"/>
    </row>
    <row r="731" spans="1:11" x14ac:dyDescent="0.5">
      <c r="A731" s="605"/>
      <c r="B731" s="606" t="s">
        <v>322</v>
      </c>
      <c r="C731" s="10" t="s">
        <v>323</v>
      </c>
      <c r="D731" s="16" t="s">
        <v>33</v>
      </c>
      <c r="E731" s="12" t="s">
        <v>811</v>
      </c>
      <c r="F731" s="604" t="s">
        <v>20</v>
      </c>
      <c r="G731" s="604" t="s">
        <v>95</v>
      </c>
      <c r="H731" s="604" t="s">
        <v>94</v>
      </c>
      <c r="I731" s="604" t="s">
        <v>21</v>
      </c>
      <c r="J731" s="604" t="s">
        <v>22</v>
      </c>
      <c r="K731" s="605"/>
    </row>
    <row r="732" spans="1:11" x14ac:dyDescent="0.5">
      <c r="A732" s="605"/>
      <c r="B732" s="606"/>
      <c r="C732" s="13" t="s">
        <v>320</v>
      </c>
      <c r="D732" s="16"/>
      <c r="E732" s="12" t="s">
        <v>812</v>
      </c>
      <c r="F732" s="604"/>
      <c r="G732" s="604"/>
      <c r="H732" s="604"/>
      <c r="I732" s="604"/>
      <c r="J732" s="604"/>
      <c r="K732" s="605"/>
    </row>
    <row r="733" spans="1:11" x14ac:dyDescent="0.5">
      <c r="A733" s="605"/>
      <c r="B733" s="606" t="s">
        <v>324</v>
      </c>
      <c r="C733" s="10" t="s">
        <v>325</v>
      </c>
      <c r="D733" s="16" t="s">
        <v>33</v>
      </c>
      <c r="E733" s="12" t="s">
        <v>459</v>
      </c>
      <c r="F733" s="604" t="s">
        <v>20</v>
      </c>
      <c r="G733" s="604" t="s">
        <v>98</v>
      </c>
      <c r="H733" s="604" t="s">
        <v>99</v>
      </c>
      <c r="I733" s="604" t="s">
        <v>20</v>
      </c>
      <c r="J733" s="604" t="s">
        <v>22</v>
      </c>
      <c r="K733" s="605"/>
    </row>
    <row r="734" spans="1:11" x14ac:dyDescent="0.5">
      <c r="A734" s="605"/>
      <c r="B734" s="606"/>
      <c r="C734" s="13" t="s">
        <v>320</v>
      </c>
      <c r="D734" s="16"/>
      <c r="E734" s="12" t="s">
        <v>460</v>
      </c>
      <c r="F734" s="604"/>
      <c r="G734" s="604"/>
      <c r="H734" s="604"/>
      <c r="I734" s="604"/>
      <c r="J734" s="604"/>
      <c r="K734" s="605"/>
    </row>
    <row r="735" spans="1:11" x14ac:dyDescent="0.5">
      <c r="A735" s="605"/>
      <c r="B735" s="606" t="s">
        <v>326</v>
      </c>
      <c r="C735" s="10" t="s">
        <v>327</v>
      </c>
      <c r="D735" s="16" t="s">
        <v>33</v>
      </c>
      <c r="E735" s="12" t="s">
        <v>813</v>
      </c>
      <c r="F735" s="604" t="s">
        <v>20</v>
      </c>
      <c r="G735" s="604" t="s">
        <v>95</v>
      </c>
      <c r="H735" s="604" t="s">
        <v>94</v>
      </c>
      <c r="I735" s="604" t="s">
        <v>21</v>
      </c>
      <c r="J735" s="604" t="s">
        <v>22</v>
      </c>
      <c r="K735" s="605"/>
    </row>
    <row r="736" spans="1:11" x14ac:dyDescent="0.5">
      <c r="A736" s="605"/>
      <c r="B736" s="606"/>
      <c r="C736" s="13" t="s">
        <v>320</v>
      </c>
      <c r="D736" s="16"/>
      <c r="E736" s="12" t="s">
        <v>814</v>
      </c>
      <c r="F736" s="604"/>
      <c r="G736" s="604"/>
      <c r="H736" s="604"/>
      <c r="I736" s="604"/>
      <c r="J736" s="604"/>
      <c r="K736" s="605"/>
    </row>
    <row r="737" spans="1:11" x14ac:dyDescent="0.5">
      <c r="A737" s="605"/>
      <c r="B737" s="606" t="s">
        <v>328</v>
      </c>
      <c r="C737" s="10" t="s">
        <v>329</v>
      </c>
      <c r="D737" s="16" t="s">
        <v>33</v>
      </c>
      <c r="E737" s="12" t="s">
        <v>815</v>
      </c>
      <c r="F737" s="604" t="s">
        <v>20</v>
      </c>
      <c r="G737" s="604" t="s">
        <v>95</v>
      </c>
      <c r="H737" s="604" t="s">
        <v>94</v>
      </c>
      <c r="I737" s="604" t="s">
        <v>21</v>
      </c>
      <c r="J737" s="604" t="s">
        <v>22</v>
      </c>
      <c r="K737" s="605"/>
    </row>
    <row r="738" spans="1:11" x14ac:dyDescent="0.5">
      <c r="A738" s="605"/>
      <c r="B738" s="606"/>
      <c r="C738" s="13" t="s">
        <v>97</v>
      </c>
      <c r="D738" s="16"/>
      <c r="E738" s="12" t="s">
        <v>816</v>
      </c>
      <c r="F738" s="604"/>
      <c r="G738" s="604"/>
      <c r="H738" s="604"/>
      <c r="I738" s="604"/>
      <c r="J738" s="604"/>
      <c r="K738" s="605"/>
    </row>
    <row r="739" spans="1:11" x14ac:dyDescent="0.5">
      <c r="A739" s="605"/>
      <c r="B739" s="606"/>
      <c r="C739" s="13" t="s">
        <v>320</v>
      </c>
      <c r="D739" s="16"/>
      <c r="E739" s="12"/>
      <c r="F739" s="604"/>
      <c r="G739" s="604"/>
      <c r="H739" s="604"/>
      <c r="I739" s="604"/>
      <c r="J739" s="604"/>
      <c r="K739" s="605"/>
    </row>
    <row r="740" spans="1:11" x14ac:dyDescent="0.5">
      <c r="A740" s="605"/>
      <c r="B740" s="606" t="s">
        <v>330</v>
      </c>
      <c r="C740" s="10" t="s">
        <v>331</v>
      </c>
      <c r="D740" s="16" t="s">
        <v>33</v>
      </c>
      <c r="E740" s="12" t="s">
        <v>464</v>
      </c>
      <c r="F740" s="604" t="s">
        <v>20</v>
      </c>
      <c r="G740" s="604" t="s">
        <v>93</v>
      </c>
      <c r="H740" s="604" t="s">
        <v>223</v>
      </c>
      <c r="I740" s="604" t="s">
        <v>47</v>
      </c>
      <c r="J740" s="604" t="s">
        <v>22</v>
      </c>
      <c r="K740" s="605"/>
    </row>
    <row r="741" spans="1:11" x14ac:dyDescent="0.5">
      <c r="A741" s="605"/>
      <c r="B741" s="606"/>
      <c r="C741" s="13" t="s">
        <v>32</v>
      </c>
      <c r="D741" s="16"/>
      <c r="E741" s="12" t="s">
        <v>465</v>
      </c>
      <c r="F741" s="604"/>
      <c r="G741" s="604"/>
      <c r="H741" s="604"/>
      <c r="I741" s="604"/>
      <c r="J741" s="604"/>
      <c r="K741" s="605"/>
    </row>
    <row r="742" spans="1:11" x14ac:dyDescent="0.5">
      <c r="A742" s="605"/>
      <c r="B742" s="606" t="s">
        <v>334</v>
      </c>
      <c r="C742" s="10" t="s">
        <v>335</v>
      </c>
      <c r="D742" s="16" t="s">
        <v>33</v>
      </c>
      <c r="E742" s="12" t="s">
        <v>817</v>
      </c>
      <c r="F742" s="604" t="s">
        <v>20</v>
      </c>
      <c r="G742" s="604" t="s">
        <v>72</v>
      </c>
      <c r="H742" s="604" t="s">
        <v>39</v>
      </c>
      <c r="I742" s="604" t="s">
        <v>26</v>
      </c>
      <c r="J742" s="604" t="s">
        <v>22</v>
      </c>
      <c r="K742" s="605"/>
    </row>
    <row r="743" spans="1:11" x14ac:dyDescent="0.5">
      <c r="A743" s="605"/>
      <c r="B743" s="606"/>
      <c r="C743" s="15" t="s">
        <v>333</v>
      </c>
      <c r="D743" s="16"/>
      <c r="E743" s="12" t="s">
        <v>467</v>
      </c>
      <c r="F743" s="604"/>
      <c r="G743" s="604"/>
      <c r="H743" s="604"/>
      <c r="I743" s="604"/>
      <c r="J743" s="604"/>
      <c r="K743" s="605"/>
    </row>
    <row r="744" spans="1:11" x14ac:dyDescent="0.5">
      <c r="A744" s="605"/>
      <c r="B744" s="606"/>
      <c r="C744" s="13" t="s">
        <v>336</v>
      </c>
      <c r="D744" s="16"/>
      <c r="E744" s="12"/>
      <c r="F744" s="604"/>
      <c r="G744" s="604"/>
      <c r="H744" s="604"/>
      <c r="I744" s="604"/>
      <c r="J744" s="604"/>
      <c r="K744" s="605"/>
    </row>
    <row r="745" spans="1:11" x14ac:dyDescent="0.5">
      <c r="A745" s="605"/>
      <c r="B745" s="606" t="s">
        <v>337</v>
      </c>
      <c r="C745" s="10" t="s">
        <v>338</v>
      </c>
      <c r="D745" s="16" t="s">
        <v>33</v>
      </c>
      <c r="E745" s="12" t="s">
        <v>818</v>
      </c>
      <c r="F745" s="604" t="s">
        <v>20</v>
      </c>
      <c r="G745" s="604" t="s">
        <v>72</v>
      </c>
      <c r="H745" s="604" t="s">
        <v>39</v>
      </c>
      <c r="I745" s="604" t="s">
        <v>26</v>
      </c>
      <c r="J745" s="604" t="s">
        <v>22</v>
      </c>
      <c r="K745" s="605"/>
    </row>
    <row r="746" spans="1:11" x14ac:dyDescent="0.5">
      <c r="A746" s="605"/>
      <c r="B746" s="606"/>
      <c r="C746" s="15" t="s">
        <v>333</v>
      </c>
      <c r="D746" s="16"/>
      <c r="E746" s="12" t="s">
        <v>819</v>
      </c>
      <c r="F746" s="604"/>
      <c r="G746" s="604"/>
      <c r="H746" s="604"/>
      <c r="I746" s="604"/>
      <c r="J746" s="604"/>
      <c r="K746" s="605"/>
    </row>
    <row r="747" spans="1:11" x14ac:dyDescent="0.5">
      <c r="A747" s="605"/>
      <c r="B747" s="606"/>
      <c r="C747" s="13" t="s">
        <v>88</v>
      </c>
      <c r="D747" s="16"/>
      <c r="E747" s="12"/>
      <c r="F747" s="604"/>
      <c r="G747" s="604"/>
      <c r="H747" s="604"/>
      <c r="I747" s="604"/>
      <c r="J747" s="604"/>
      <c r="K747" s="605"/>
    </row>
    <row r="748" spans="1:11" x14ac:dyDescent="0.5">
      <c r="A748" s="605"/>
      <c r="B748" s="606"/>
      <c r="C748" s="13" t="s">
        <v>339</v>
      </c>
      <c r="D748" s="16"/>
      <c r="E748" s="12"/>
      <c r="F748" s="604"/>
      <c r="G748" s="604"/>
      <c r="H748" s="604"/>
      <c r="I748" s="604"/>
      <c r="J748" s="604"/>
      <c r="K748" s="605"/>
    </row>
    <row r="749" spans="1:11" x14ac:dyDescent="0.5">
      <c r="A749" s="605"/>
      <c r="B749" s="606" t="s">
        <v>340</v>
      </c>
      <c r="C749" s="10" t="s">
        <v>341</v>
      </c>
      <c r="D749" s="16" t="s">
        <v>33</v>
      </c>
      <c r="E749" s="12" t="s">
        <v>469</v>
      </c>
      <c r="F749" s="604" t="s">
        <v>20</v>
      </c>
      <c r="G749" s="604" t="s">
        <v>72</v>
      </c>
      <c r="H749" s="604" t="s">
        <v>39</v>
      </c>
      <c r="I749" s="604" t="s">
        <v>26</v>
      </c>
      <c r="J749" s="604" t="s">
        <v>22</v>
      </c>
      <c r="K749" s="605"/>
    </row>
    <row r="750" spans="1:11" x14ac:dyDescent="0.5">
      <c r="A750" s="605"/>
      <c r="B750" s="606"/>
      <c r="C750" s="15" t="s">
        <v>333</v>
      </c>
      <c r="D750" s="16"/>
      <c r="E750" s="12" t="s">
        <v>696</v>
      </c>
      <c r="F750" s="604"/>
      <c r="G750" s="604"/>
      <c r="H750" s="604"/>
      <c r="I750" s="604"/>
      <c r="J750" s="604"/>
      <c r="K750" s="605"/>
    </row>
    <row r="751" spans="1:11" x14ac:dyDescent="0.5">
      <c r="A751" s="605"/>
      <c r="B751" s="606"/>
      <c r="C751" s="13" t="s">
        <v>342</v>
      </c>
      <c r="D751" s="16"/>
      <c r="E751" s="12"/>
      <c r="F751" s="604"/>
      <c r="G751" s="604"/>
      <c r="H751" s="604"/>
      <c r="I751" s="604"/>
      <c r="J751" s="604"/>
      <c r="K751" s="605"/>
    </row>
    <row r="752" spans="1:11" x14ac:dyDescent="0.5">
      <c r="A752" s="605"/>
      <c r="B752" s="606" t="s">
        <v>345</v>
      </c>
      <c r="C752" s="10" t="s">
        <v>346</v>
      </c>
      <c r="D752" s="16" t="s">
        <v>33</v>
      </c>
      <c r="E752" s="12" t="s">
        <v>697</v>
      </c>
      <c r="F752" s="604" t="s">
        <v>20</v>
      </c>
      <c r="G752" s="604" t="s">
        <v>60</v>
      </c>
      <c r="H752" s="604" t="s">
        <v>114</v>
      </c>
      <c r="I752" s="604" t="s">
        <v>84</v>
      </c>
      <c r="J752" s="604" t="s">
        <v>22</v>
      </c>
      <c r="K752" s="605"/>
    </row>
    <row r="753" spans="1:11" x14ac:dyDescent="0.5">
      <c r="A753" s="605"/>
      <c r="B753" s="606"/>
      <c r="C753" s="15" t="s">
        <v>333</v>
      </c>
      <c r="D753" s="16"/>
      <c r="E753" s="12" t="s">
        <v>698</v>
      </c>
      <c r="F753" s="604"/>
      <c r="G753" s="604"/>
      <c r="H753" s="604"/>
      <c r="I753" s="604"/>
      <c r="J753" s="604"/>
      <c r="K753" s="605"/>
    </row>
    <row r="754" spans="1:11" x14ac:dyDescent="0.5">
      <c r="A754" s="605"/>
      <c r="B754" s="606"/>
      <c r="C754" s="13" t="s">
        <v>64</v>
      </c>
      <c r="D754" s="16"/>
      <c r="E754" s="12"/>
      <c r="F754" s="604"/>
      <c r="G754" s="604"/>
      <c r="H754" s="604"/>
      <c r="I754" s="604"/>
      <c r="J754" s="604"/>
      <c r="K754" s="605"/>
    </row>
    <row r="755" spans="1:11" x14ac:dyDescent="0.5">
      <c r="A755" s="605"/>
      <c r="B755" s="606"/>
      <c r="C755" s="13" t="s">
        <v>339</v>
      </c>
      <c r="D755" s="16"/>
      <c r="E755" s="12"/>
      <c r="F755" s="604"/>
      <c r="G755" s="604"/>
      <c r="H755" s="604"/>
      <c r="I755" s="604"/>
      <c r="J755" s="604"/>
      <c r="K755" s="605"/>
    </row>
    <row r="756" spans="1:11" x14ac:dyDescent="0.5">
      <c r="A756" s="605"/>
      <c r="B756" s="606"/>
      <c r="C756" s="13" t="s">
        <v>347</v>
      </c>
      <c r="D756" s="16"/>
      <c r="E756" s="12"/>
      <c r="F756" s="604"/>
      <c r="G756" s="604"/>
      <c r="H756" s="604"/>
      <c r="I756" s="604"/>
      <c r="J756" s="604"/>
      <c r="K756" s="605"/>
    </row>
    <row r="757" spans="1:11" ht="42.75" x14ac:dyDescent="0.5">
      <c r="A757" s="605"/>
      <c r="B757" s="606" t="s">
        <v>348</v>
      </c>
      <c r="C757" s="10" t="s">
        <v>349</v>
      </c>
      <c r="D757" s="16" t="s">
        <v>33</v>
      </c>
      <c r="E757" s="12" t="s">
        <v>468</v>
      </c>
      <c r="F757" s="604" t="s">
        <v>20</v>
      </c>
      <c r="G757" s="604" t="s">
        <v>72</v>
      </c>
      <c r="H757" s="604" t="s">
        <v>95</v>
      </c>
      <c r="I757" s="604" t="s">
        <v>28</v>
      </c>
      <c r="J757" s="604" t="s">
        <v>22</v>
      </c>
      <c r="K757" s="605"/>
    </row>
    <row r="758" spans="1:11" x14ac:dyDescent="0.5">
      <c r="A758" s="605"/>
      <c r="B758" s="606"/>
      <c r="C758" s="15" t="s">
        <v>333</v>
      </c>
      <c r="D758" s="16"/>
      <c r="E758" s="12" t="s">
        <v>820</v>
      </c>
      <c r="F758" s="604"/>
      <c r="G758" s="604"/>
      <c r="H758" s="604"/>
      <c r="I758" s="604"/>
      <c r="J758" s="604"/>
      <c r="K758" s="605"/>
    </row>
    <row r="759" spans="1:11" x14ac:dyDescent="0.5">
      <c r="A759" s="605"/>
      <c r="B759" s="606"/>
      <c r="C759" s="13" t="s">
        <v>339</v>
      </c>
      <c r="D759" s="16"/>
      <c r="E759" s="12"/>
      <c r="F759" s="604"/>
      <c r="G759" s="604"/>
      <c r="H759" s="604"/>
      <c r="I759" s="604"/>
      <c r="J759" s="604"/>
      <c r="K759" s="605"/>
    </row>
    <row r="760" spans="1:11" x14ac:dyDescent="0.5">
      <c r="A760" s="605"/>
      <c r="B760" s="606"/>
      <c r="C760" s="13" t="s">
        <v>88</v>
      </c>
      <c r="D760" s="16"/>
      <c r="E760" s="12"/>
      <c r="F760" s="604"/>
      <c r="G760" s="604"/>
      <c r="H760" s="604"/>
      <c r="I760" s="604"/>
      <c r="J760" s="604"/>
      <c r="K760" s="605"/>
    </row>
    <row r="761" spans="1:11" x14ac:dyDescent="0.5">
      <c r="A761" s="605"/>
      <c r="B761" s="606" t="s">
        <v>350</v>
      </c>
      <c r="C761" s="10" t="s">
        <v>351</v>
      </c>
      <c r="D761" s="16" t="s">
        <v>33</v>
      </c>
      <c r="E761" s="12" t="s">
        <v>821</v>
      </c>
      <c r="F761" s="604" t="s">
        <v>20</v>
      </c>
      <c r="G761" s="604" t="s">
        <v>60</v>
      </c>
      <c r="H761" s="604" t="s">
        <v>73</v>
      </c>
      <c r="I761" s="604" t="s">
        <v>60</v>
      </c>
      <c r="J761" s="604" t="s">
        <v>22</v>
      </c>
      <c r="K761" s="605"/>
    </row>
    <row r="762" spans="1:11" x14ac:dyDescent="0.5">
      <c r="A762" s="605"/>
      <c r="B762" s="606"/>
      <c r="C762" s="13" t="s">
        <v>342</v>
      </c>
      <c r="D762" s="16"/>
      <c r="E762" s="12" t="s">
        <v>822</v>
      </c>
      <c r="F762" s="604"/>
      <c r="G762" s="604"/>
      <c r="H762" s="604"/>
      <c r="I762" s="604"/>
      <c r="J762" s="604"/>
      <c r="K762" s="605"/>
    </row>
    <row r="763" spans="1:11" x14ac:dyDescent="0.5">
      <c r="A763" s="605"/>
      <c r="B763" s="606" t="s">
        <v>352</v>
      </c>
      <c r="C763" s="10" t="s">
        <v>353</v>
      </c>
      <c r="D763" s="16" t="s">
        <v>33</v>
      </c>
      <c r="E763" s="12" t="s">
        <v>823</v>
      </c>
      <c r="F763" s="604" t="s">
        <v>20</v>
      </c>
      <c r="G763" s="604" t="s">
        <v>93</v>
      </c>
      <c r="H763" s="604" t="s">
        <v>95</v>
      </c>
      <c r="I763" s="604" t="s">
        <v>213</v>
      </c>
      <c r="J763" s="604" t="s">
        <v>22</v>
      </c>
      <c r="K763" s="605"/>
    </row>
    <row r="764" spans="1:11" x14ac:dyDescent="0.5">
      <c r="A764" s="605"/>
      <c r="B764" s="606"/>
      <c r="C764" s="13" t="s">
        <v>85</v>
      </c>
      <c r="D764" s="16"/>
      <c r="E764" s="12" t="s">
        <v>824</v>
      </c>
      <c r="F764" s="604"/>
      <c r="G764" s="604"/>
      <c r="H764" s="604"/>
      <c r="I764" s="604"/>
      <c r="J764" s="604"/>
      <c r="K764" s="605"/>
    </row>
    <row r="765" spans="1:11" x14ac:dyDescent="0.5">
      <c r="A765" s="605"/>
      <c r="B765" s="606" t="s">
        <v>354</v>
      </c>
      <c r="C765" s="10" t="s">
        <v>154</v>
      </c>
      <c r="D765" s="16" t="s">
        <v>355</v>
      </c>
      <c r="E765" s="608" t="s">
        <v>472</v>
      </c>
      <c r="F765" s="604" t="s">
        <v>20</v>
      </c>
      <c r="G765" s="604" t="s">
        <v>72</v>
      </c>
      <c r="H765" s="604" t="s">
        <v>114</v>
      </c>
      <c r="I765" s="604" t="s">
        <v>80</v>
      </c>
      <c r="J765" s="604" t="s">
        <v>22</v>
      </c>
      <c r="K765" s="605"/>
    </row>
    <row r="766" spans="1:11" x14ac:dyDescent="0.5">
      <c r="A766" s="605"/>
      <c r="B766" s="606"/>
      <c r="C766" s="15" t="s">
        <v>333</v>
      </c>
      <c r="D766" s="16"/>
      <c r="E766" s="608"/>
      <c r="F766" s="604"/>
      <c r="G766" s="604"/>
      <c r="H766" s="604"/>
      <c r="I766" s="604"/>
      <c r="J766" s="604"/>
      <c r="K766" s="605"/>
    </row>
    <row r="767" spans="1:11" x14ac:dyDescent="0.5">
      <c r="A767" s="605"/>
      <c r="B767" s="606"/>
      <c r="C767" s="13" t="s">
        <v>64</v>
      </c>
      <c r="D767" s="16"/>
      <c r="E767" s="608"/>
      <c r="F767" s="604"/>
      <c r="G767" s="604"/>
      <c r="H767" s="604"/>
      <c r="I767" s="604"/>
      <c r="J767" s="604"/>
      <c r="K767" s="605"/>
    </row>
    <row r="768" spans="1:11" x14ac:dyDescent="0.5">
      <c r="A768" s="605"/>
      <c r="B768" s="606" t="s">
        <v>356</v>
      </c>
      <c r="C768" s="10" t="s">
        <v>156</v>
      </c>
      <c r="D768" s="16" t="s">
        <v>157</v>
      </c>
      <c r="E768" s="607"/>
      <c r="F768" s="604" t="s">
        <v>20</v>
      </c>
      <c r="G768" s="604" t="s">
        <v>28</v>
      </c>
      <c r="H768" s="604" t="s">
        <v>25</v>
      </c>
      <c r="I768" s="604" t="s">
        <v>23</v>
      </c>
      <c r="J768" s="604" t="s">
        <v>22</v>
      </c>
      <c r="K768" s="605"/>
    </row>
    <row r="769" spans="1:11" ht="42.75" x14ac:dyDescent="0.5">
      <c r="A769" s="605"/>
      <c r="B769" s="606"/>
      <c r="C769" s="15" t="s">
        <v>630</v>
      </c>
      <c r="D769" s="16"/>
      <c r="E769" s="607"/>
      <c r="F769" s="604"/>
      <c r="G769" s="604"/>
      <c r="H769" s="604"/>
      <c r="I769" s="604"/>
      <c r="J769" s="604"/>
      <c r="K769" s="605"/>
    </row>
    <row r="770" spans="1:11" x14ac:dyDescent="0.5">
      <c r="A770" s="605"/>
      <c r="B770" s="606"/>
      <c r="C770" s="13" t="s">
        <v>64</v>
      </c>
      <c r="D770" s="16"/>
      <c r="E770" s="607"/>
      <c r="F770" s="604"/>
      <c r="G770" s="604"/>
      <c r="H770" s="604"/>
      <c r="I770" s="604"/>
      <c r="J770" s="604"/>
      <c r="K770" s="605"/>
    </row>
    <row r="771" spans="1:11" x14ac:dyDescent="0.5">
      <c r="A771" s="605"/>
      <c r="B771" s="606" t="s">
        <v>356</v>
      </c>
      <c r="C771" s="10" t="s">
        <v>156</v>
      </c>
      <c r="D771" s="16" t="s">
        <v>157</v>
      </c>
      <c r="E771" s="607"/>
      <c r="F771" s="604" t="s">
        <v>23</v>
      </c>
      <c r="G771" s="604" t="s">
        <v>28</v>
      </c>
      <c r="H771" s="604" t="s">
        <v>25</v>
      </c>
      <c r="I771" s="604" t="s">
        <v>23</v>
      </c>
      <c r="J771" s="604" t="s">
        <v>22</v>
      </c>
      <c r="K771" s="605"/>
    </row>
    <row r="772" spans="1:11" ht="42.75" x14ac:dyDescent="0.5">
      <c r="A772" s="605"/>
      <c r="B772" s="606"/>
      <c r="C772" s="15" t="s">
        <v>631</v>
      </c>
      <c r="D772" s="16"/>
      <c r="E772" s="607"/>
      <c r="F772" s="604"/>
      <c r="G772" s="604"/>
      <c r="H772" s="604"/>
      <c r="I772" s="604"/>
      <c r="J772" s="604"/>
      <c r="K772" s="605"/>
    </row>
    <row r="773" spans="1:11" x14ac:dyDescent="0.5">
      <c r="A773" s="605"/>
      <c r="B773" s="606"/>
      <c r="C773" s="13" t="s">
        <v>342</v>
      </c>
      <c r="D773" s="16"/>
      <c r="E773" s="607"/>
      <c r="F773" s="604"/>
      <c r="G773" s="604"/>
      <c r="H773" s="604"/>
      <c r="I773" s="604"/>
      <c r="J773" s="604"/>
      <c r="K773" s="605"/>
    </row>
    <row r="774" spans="1:11" x14ac:dyDescent="0.5">
      <c r="A774" s="605"/>
      <c r="B774" s="606" t="s">
        <v>356</v>
      </c>
      <c r="C774" s="10" t="s">
        <v>156</v>
      </c>
      <c r="D774" s="16" t="s">
        <v>157</v>
      </c>
      <c r="E774" s="607"/>
      <c r="F774" s="604" t="s">
        <v>21</v>
      </c>
      <c r="G774" s="604" t="s">
        <v>28</v>
      </c>
      <c r="H774" s="604" t="s">
        <v>23</v>
      </c>
      <c r="I774" s="604" t="s">
        <v>25</v>
      </c>
      <c r="J774" s="604" t="s">
        <v>22</v>
      </c>
      <c r="K774" s="605"/>
    </row>
    <row r="775" spans="1:11" ht="42.75" x14ac:dyDescent="0.5">
      <c r="A775" s="605"/>
      <c r="B775" s="606"/>
      <c r="C775" s="15" t="s">
        <v>632</v>
      </c>
      <c r="D775" s="16"/>
      <c r="E775" s="607"/>
      <c r="F775" s="604"/>
      <c r="G775" s="604"/>
      <c r="H775" s="604"/>
      <c r="I775" s="604"/>
      <c r="J775" s="604"/>
      <c r="K775" s="605"/>
    </row>
    <row r="776" spans="1:11" x14ac:dyDescent="0.5">
      <c r="A776" s="605"/>
      <c r="B776" s="606"/>
      <c r="C776" s="13" t="s">
        <v>88</v>
      </c>
      <c r="D776" s="16"/>
      <c r="E776" s="607"/>
      <c r="F776" s="604"/>
      <c r="G776" s="604"/>
      <c r="H776" s="604"/>
      <c r="I776" s="604"/>
      <c r="J776" s="604"/>
      <c r="K776" s="605"/>
    </row>
    <row r="777" spans="1:11" x14ac:dyDescent="0.5">
      <c r="A777" s="605"/>
      <c r="B777" s="606" t="s">
        <v>356</v>
      </c>
      <c r="C777" s="10" t="s">
        <v>156</v>
      </c>
      <c r="D777" s="16" t="s">
        <v>157</v>
      </c>
      <c r="E777" s="607"/>
      <c r="F777" s="604" t="s">
        <v>25</v>
      </c>
      <c r="G777" s="604" t="s">
        <v>28</v>
      </c>
      <c r="H777" s="604" t="s">
        <v>21</v>
      </c>
      <c r="I777" s="604" t="s">
        <v>21</v>
      </c>
      <c r="J777" s="604" t="s">
        <v>22</v>
      </c>
      <c r="K777" s="605"/>
    </row>
    <row r="778" spans="1:11" ht="42.75" x14ac:dyDescent="0.5">
      <c r="A778" s="605"/>
      <c r="B778" s="606"/>
      <c r="C778" s="15" t="s">
        <v>633</v>
      </c>
      <c r="D778" s="16"/>
      <c r="E778" s="607"/>
      <c r="F778" s="604"/>
      <c r="G778" s="604"/>
      <c r="H778" s="604"/>
      <c r="I778" s="604"/>
      <c r="J778" s="604"/>
      <c r="K778" s="605"/>
    </row>
    <row r="779" spans="1:11" x14ac:dyDescent="0.5">
      <c r="A779" s="605"/>
      <c r="B779" s="606"/>
      <c r="C779" s="13" t="s">
        <v>339</v>
      </c>
      <c r="D779" s="16"/>
      <c r="E779" s="607"/>
      <c r="F779" s="604"/>
      <c r="G779" s="604"/>
      <c r="H779" s="604"/>
      <c r="I779" s="604"/>
      <c r="J779" s="604"/>
      <c r="K779" s="605"/>
    </row>
    <row r="780" spans="1:11" x14ac:dyDescent="0.5">
      <c r="A780" s="605"/>
      <c r="B780" s="606"/>
      <c r="C780" s="13" t="s">
        <v>88</v>
      </c>
      <c r="D780" s="16"/>
      <c r="E780" s="607"/>
      <c r="F780" s="604"/>
      <c r="G780" s="604"/>
      <c r="H780" s="604"/>
      <c r="I780" s="604"/>
      <c r="J780" s="604"/>
      <c r="K780" s="605"/>
    </row>
    <row r="781" spans="1:11" x14ac:dyDescent="0.5">
      <c r="A781" s="605"/>
      <c r="B781" s="606" t="s">
        <v>357</v>
      </c>
      <c r="C781" s="10" t="s">
        <v>358</v>
      </c>
      <c r="D781" s="16" t="s">
        <v>86</v>
      </c>
      <c r="E781" s="12" t="s">
        <v>825</v>
      </c>
      <c r="F781" s="604" t="s">
        <v>20</v>
      </c>
      <c r="G781" s="604" t="s">
        <v>125</v>
      </c>
      <c r="H781" s="604" t="s">
        <v>237</v>
      </c>
      <c r="I781" s="604" t="s">
        <v>47</v>
      </c>
      <c r="J781" s="604" t="s">
        <v>22</v>
      </c>
      <c r="K781" s="605"/>
    </row>
    <row r="782" spans="1:11" x14ac:dyDescent="0.5">
      <c r="A782" s="605"/>
      <c r="B782" s="606"/>
      <c r="C782" s="15" t="s">
        <v>359</v>
      </c>
      <c r="D782" s="16"/>
      <c r="E782" s="12" t="s">
        <v>826</v>
      </c>
      <c r="F782" s="604"/>
      <c r="G782" s="604"/>
      <c r="H782" s="604"/>
      <c r="I782" s="604"/>
      <c r="J782" s="604"/>
      <c r="K782" s="605"/>
    </row>
    <row r="783" spans="1:11" x14ac:dyDescent="0.5">
      <c r="A783" s="605"/>
      <c r="B783" s="606"/>
      <c r="C783" s="13" t="s">
        <v>90</v>
      </c>
      <c r="D783" s="16"/>
      <c r="E783" s="12"/>
      <c r="F783" s="604"/>
      <c r="G783" s="604"/>
      <c r="H783" s="604"/>
      <c r="I783" s="604"/>
      <c r="J783" s="604"/>
      <c r="K783" s="605"/>
    </row>
    <row r="784" spans="1:11" x14ac:dyDescent="0.5">
      <c r="A784" s="605"/>
      <c r="B784" s="606"/>
      <c r="C784" s="13" t="s">
        <v>342</v>
      </c>
      <c r="D784" s="16"/>
      <c r="E784" s="12"/>
      <c r="F784" s="604"/>
      <c r="G784" s="604"/>
      <c r="H784" s="604"/>
      <c r="I784" s="604"/>
      <c r="J784" s="604"/>
      <c r="K784" s="605"/>
    </row>
    <row r="785" spans="1:11" x14ac:dyDescent="0.5">
      <c r="A785" s="605"/>
      <c r="B785" s="606" t="s">
        <v>362</v>
      </c>
      <c r="C785" s="10" t="s">
        <v>363</v>
      </c>
      <c r="D785" s="16" t="s">
        <v>86</v>
      </c>
      <c r="E785" s="12" t="s">
        <v>473</v>
      </c>
      <c r="F785" s="604" t="s">
        <v>20</v>
      </c>
      <c r="G785" s="604" t="s">
        <v>34</v>
      </c>
      <c r="H785" s="604" t="s">
        <v>40</v>
      </c>
      <c r="I785" s="604" t="s">
        <v>39</v>
      </c>
      <c r="J785" s="604" t="s">
        <v>22</v>
      </c>
      <c r="K785" s="605"/>
    </row>
    <row r="786" spans="1:11" x14ac:dyDescent="0.5">
      <c r="A786" s="605"/>
      <c r="B786" s="606"/>
      <c r="C786" s="15" t="s">
        <v>364</v>
      </c>
      <c r="D786" s="16"/>
      <c r="E786" s="12" t="s">
        <v>474</v>
      </c>
      <c r="F786" s="604"/>
      <c r="G786" s="604"/>
      <c r="H786" s="604"/>
      <c r="I786" s="604"/>
      <c r="J786" s="604"/>
      <c r="K786" s="605"/>
    </row>
    <row r="787" spans="1:11" x14ac:dyDescent="0.5">
      <c r="A787" s="605"/>
      <c r="B787" s="606"/>
      <c r="C787" s="13" t="s">
        <v>89</v>
      </c>
      <c r="D787" s="16"/>
      <c r="E787" s="12"/>
      <c r="F787" s="604"/>
      <c r="G787" s="604"/>
      <c r="H787" s="604"/>
      <c r="I787" s="604"/>
      <c r="J787" s="604"/>
      <c r="K787" s="605"/>
    </row>
    <row r="788" spans="1:11" x14ac:dyDescent="0.5">
      <c r="A788" s="605"/>
      <c r="B788" s="606" t="s">
        <v>365</v>
      </c>
      <c r="C788" s="10" t="s">
        <v>366</v>
      </c>
      <c r="D788" s="16" t="s">
        <v>86</v>
      </c>
      <c r="E788" s="12" t="s">
        <v>475</v>
      </c>
      <c r="F788" s="604" t="s">
        <v>20</v>
      </c>
      <c r="G788" s="604" t="s">
        <v>125</v>
      </c>
      <c r="H788" s="604" t="s">
        <v>237</v>
      </c>
      <c r="I788" s="604" t="s">
        <v>47</v>
      </c>
      <c r="J788" s="604" t="s">
        <v>22</v>
      </c>
      <c r="K788" s="605"/>
    </row>
    <row r="789" spans="1:11" x14ac:dyDescent="0.5">
      <c r="A789" s="605"/>
      <c r="B789" s="606"/>
      <c r="C789" s="15" t="s">
        <v>359</v>
      </c>
      <c r="D789" s="16"/>
      <c r="E789" s="12" t="s">
        <v>476</v>
      </c>
      <c r="F789" s="604"/>
      <c r="G789" s="604"/>
      <c r="H789" s="604"/>
      <c r="I789" s="604"/>
      <c r="J789" s="604"/>
      <c r="K789" s="605"/>
    </row>
    <row r="790" spans="1:11" x14ac:dyDescent="0.5">
      <c r="A790" s="605"/>
      <c r="B790" s="606"/>
      <c r="C790" s="13" t="s">
        <v>368</v>
      </c>
      <c r="D790" s="16"/>
      <c r="E790" s="12"/>
      <c r="F790" s="604"/>
      <c r="G790" s="604"/>
      <c r="H790" s="604"/>
      <c r="I790" s="604"/>
      <c r="J790" s="604"/>
      <c r="K790" s="605"/>
    </row>
    <row r="791" spans="1:11" x14ac:dyDescent="0.5">
      <c r="A791" s="605"/>
      <c r="B791" s="606"/>
      <c r="C791" s="13" t="s">
        <v>367</v>
      </c>
      <c r="D791" s="16"/>
      <c r="E791" s="12"/>
      <c r="F791" s="604"/>
      <c r="G791" s="604"/>
      <c r="H791" s="604"/>
      <c r="I791" s="604"/>
      <c r="J791" s="604"/>
      <c r="K791" s="605"/>
    </row>
    <row r="792" spans="1:11" x14ac:dyDescent="0.5">
      <c r="A792" s="605"/>
      <c r="B792" s="606" t="s">
        <v>372</v>
      </c>
      <c r="C792" s="10" t="s">
        <v>373</v>
      </c>
      <c r="D792" s="16" t="s">
        <v>19</v>
      </c>
      <c r="E792" s="608" t="s">
        <v>827</v>
      </c>
      <c r="F792" s="604" t="s">
        <v>20</v>
      </c>
      <c r="G792" s="604" t="s">
        <v>125</v>
      </c>
      <c r="H792" s="604" t="s">
        <v>167</v>
      </c>
      <c r="I792" s="604" t="s">
        <v>28</v>
      </c>
      <c r="J792" s="604" t="s">
        <v>22</v>
      </c>
      <c r="K792" s="605"/>
    </row>
    <row r="793" spans="1:11" x14ac:dyDescent="0.5">
      <c r="A793" s="605"/>
      <c r="B793" s="606"/>
      <c r="C793" s="15" t="s">
        <v>359</v>
      </c>
      <c r="D793" s="16"/>
      <c r="E793" s="608"/>
      <c r="F793" s="604"/>
      <c r="G793" s="604"/>
      <c r="H793" s="604"/>
      <c r="I793" s="604"/>
      <c r="J793" s="604"/>
      <c r="K793" s="605"/>
    </row>
    <row r="794" spans="1:11" x14ac:dyDescent="0.5">
      <c r="A794" s="605"/>
      <c r="B794" s="606"/>
      <c r="C794" s="13" t="s">
        <v>91</v>
      </c>
      <c r="D794" s="16"/>
      <c r="E794" s="608"/>
      <c r="F794" s="604"/>
      <c r="G794" s="604"/>
      <c r="H794" s="604"/>
      <c r="I794" s="604"/>
      <c r="J794" s="604"/>
      <c r="K794" s="605"/>
    </row>
    <row r="795" spans="1:11" x14ac:dyDescent="0.5">
      <c r="A795" s="605"/>
      <c r="B795" s="606" t="s">
        <v>374</v>
      </c>
      <c r="C795" s="10" t="s">
        <v>375</v>
      </c>
      <c r="D795" s="16" t="s">
        <v>86</v>
      </c>
      <c r="E795" s="12" t="s">
        <v>828</v>
      </c>
      <c r="F795" s="604" t="s">
        <v>20</v>
      </c>
      <c r="G795" s="604" t="s">
        <v>34</v>
      </c>
      <c r="H795" s="604" t="s">
        <v>203</v>
      </c>
      <c r="I795" s="604" t="s">
        <v>134</v>
      </c>
      <c r="J795" s="604" t="s">
        <v>22</v>
      </c>
      <c r="K795" s="605"/>
    </row>
    <row r="796" spans="1:11" x14ac:dyDescent="0.5">
      <c r="A796" s="605"/>
      <c r="B796" s="606"/>
      <c r="C796" s="15" t="s">
        <v>364</v>
      </c>
      <c r="D796" s="16"/>
      <c r="E796" s="12" t="s">
        <v>829</v>
      </c>
      <c r="F796" s="604"/>
      <c r="G796" s="604"/>
      <c r="H796" s="604"/>
      <c r="I796" s="604"/>
      <c r="J796" s="604"/>
      <c r="K796" s="605"/>
    </row>
    <row r="797" spans="1:11" x14ac:dyDescent="0.5">
      <c r="A797" s="605"/>
      <c r="B797" s="606"/>
      <c r="C797" s="13" t="s">
        <v>368</v>
      </c>
      <c r="D797" s="16"/>
      <c r="E797" s="12"/>
      <c r="F797" s="604"/>
      <c r="G797" s="604"/>
      <c r="H797" s="604"/>
      <c r="I797" s="604"/>
      <c r="J797" s="604"/>
      <c r="K797" s="605"/>
    </row>
    <row r="798" spans="1:11" x14ac:dyDescent="0.5">
      <c r="A798" s="605"/>
      <c r="B798" s="606"/>
      <c r="C798" s="13" t="s">
        <v>376</v>
      </c>
      <c r="D798" s="16"/>
      <c r="E798" s="12"/>
      <c r="F798" s="604"/>
      <c r="G798" s="604"/>
      <c r="H798" s="604"/>
      <c r="I798" s="604"/>
      <c r="J798" s="604"/>
      <c r="K798" s="605"/>
    </row>
    <row r="799" spans="1:11" x14ac:dyDescent="0.5">
      <c r="A799" s="605"/>
      <c r="B799" s="606" t="s">
        <v>377</v>
      </c>
      <c r="C799" s="10" t="s">
        <v>378</v>
      </c>
      <c r="D799" s="16" t="s">
        <v>19</v>
      </c>
      <c r="E799" s="608" t="s">
        <v>830</v>
      </c>
      <c r="F799" s="604" t="s">
        <v>20</v>
      </c>
      <c r="G799" s="604" t="s">
        <v>34</v>
      </c>
      <c r="H799" s="604" t="s">
        <v>135</v>
      </c>
      <c r="I799" s="604" t="s">
        <v>179</v>
      </c>
      <c r="J799" s="604" t="s">
        <v>22</v>
      </c>
      <c r="K799" s="605"/>
    </row>
    <row r="800" spans="1:11" x14ac:dyDescent="0.5">
      <c r="A800" s="605"/>
      <c r="B800" s="606"/>
      <c r="C800" s="15" t="s">
        <v>364</v>
      </c>
      <c r="D800" s="16"/>
      <c r="E800" s="608"/>
      <c r="F800" s="604"/>
      <c r="G800" s="604"/>
      <c r="H800" s="604"/>
      <c r="I800" s="604"/>
      <c r="J800" s="604"/>
      <c r="K800" s="605"/>
    </row>
    <row r="801" spans="1:11" x14ac:dyDescent="0.5">
      <c r="A801" s="605"/>
      <c r="B801" s="606"/>
      <c r="C801" s="13" t="s">
        <v>376</v>
      </c>
      <c r="D801" s="16"/>
      <c r="E801" s="608"/>
      <c r="F801" s="604"/>
      <c r="G801" s="604"/>
      <c r="H801" s="604"/>
      <c r="I801" s="604"/>
      <c r="J801" s="604"/>
      <c r="K801" s="605"/>
    </row>
    <row r="802" spans="1:11" x14ac:dyDescent="0.5">
      <c r="A802" s="605"/>
      <c r="B802" s="606" t="s">
        <v>379</v>
      </c>
      <c r="C802" s="10" t="s">
        <v>380</v>
      </c>
      <c r="D802" s="16" t="s">
        <v>86</v>
      </c>
      <c r="E802" s="12" t="s">
        <v>831</v>
      </c>
      <c r="F802" s="604" t="s">
        <v>20</v>
      </c>
      <c r="G802" s="604" t="s">
        <v>34</v>
      </c>
      <c r="H802" s="604" t="s">
        <v>135</v>
      </c>
      <c r="I802" s="604" t="s">
        <v>179</v>
      </c>
      <c r="J802" s="604" t="s">
        <v>22</v>
      </c>
      <c r="K802" s="605"/>
    </row>
    <row r="803" spans="1:11" x14ac:dyDescent="0.5">
      <c r="A803" s="605"/>
      <c r="B803" s="606"/>
      <c r="C803" s="15" t="s">
        <v>364</v>
      </c>
      <c r="D803" s="16"/>
      <c r="E803" s="12" t="s">
        <v>832</v>
      </c>
      <c r="F803" s="604"/>
      <c r="G803" s="604"/>
      <c r="H803" s="604"/>
      <c r="I803" s="604"/>
      <c r="J803" s="604"/>
      <c r="K803" s="605"/>
    </row>
    <row r="804" spans="1:11" x14ac:dyDescent="0.5">
      <c r="A804" s="605"/>
      <c r="B804" s="606"/>
      <c r="C804" s="13" t="s">
        <v>89</v>
      </c>
      <c r="D804" s="16"/>
      <c r="E804" s="12"/>
      <c r="F804" s="604"/>
      <c r="G804" s="604"/>
      <c r="H804" s="604"/>
      <c r="I804" s="604"/>
      <c r="J804" s="604"/>
      <c r="K804" s="605"/>
    </row>
    <row r="805" spans="1:11" x14ac:dyDescent="0.5">
      <c r="A805" s="605"/>
      <c r="B805" s="606" t="s">
        <v>379</v>
      </c>
      <c r="C805" s="10" t="s">
        <v>380</v>
      </c>
      <c r="D805" s="16" t="s">
        <v>86</v>
      </c>
      <c r="E805" s="12" t="s">
        <v>483</v>
      </c>
      <c r="F805" s="604" t="s">
        <v>23</v>
      </c>
      <c r="G805" s="604" t="s">
        <v>159</v>
      </c>
      <c r="H805" s="604" t="s">
        <v>182</v>
      </c>
      <c r="I805" s="604" t="s">
        <v>25</v>
      </c>
      <c r="J805" s="604" t="s">
        <v>22</v>
      </c>
      <c r="K805" s="605"/>
    </row>
    <row r="806" spans="1:11" x14ac:dyDescent="0.5">
      <c r="A806" s="605"/>
      <c r="B806" s="606"/>
      <c r="C806" s="15" t="s">
        <v>371</v>
      </c>
      <c r="D806" s="16"/>
      <c r="E806" s="12" t="s">
        <v>484</v>
      </c>
      <c r="F806" s="604"/>
      <c r="G806" s="604"/>
      <c r="H806" s="604"/>
      <c r="I806" s="604"/>
      <c r="J806" s="604"/>
      <c r="K806" s="605"/>
    </row>
    <row r="807" spans="1:11" x14ac:dyDescent="0.5">
      <c r="A807" s="605"/>
      <c r="B807" s="606"/>
      <c r="C807" s="13" t="s">
        <v>89</v>
      </c>
      <c r="D807" s="16"/>
      <c r="E807" s="12"/>
      <c r="F807" s="604"/>
      <c r="G807" s="604"/>
      <c r="H807" s="604"/>
      <c r="I807" s="604"/>
      <c r="J807" s="604"/>
      <c r="K807" s="605"/>
    </row>
    <row r="808" spans="1:11" x14ac:dyDescent="0.5">
      <c r="A808" s="605"/>
      <c r="B808" s="606" t="s">
        <v>381</v>
      </c>
      <c r="C808" s="10" t="s">
        <v>382</v>
      </c>
      <c r="D808" s="16" t="s">
        <v>86</v>
      </c>
      <c r="E808" s="12" t="s">
        <v>833</v>
      </c>
      <c r="F808" s="604" t="s">
        <v>20</v>
      </c>
      <c r="G808" s="604" t="s">
        <v>159</v>
      </c>
      <c r="H808" s="604" t="s">
        <v>182</v>
      </c>
      <c r="I808" s="604" t="s">
        <v>25</v>
      </c>
      <c r="J808" s="604" t="s">
        <v>22</v>
      </c>
      <c r="K808" s="605"/>
    </row>
    <row r="809" spans="1:11" x14ac:dyDescent="0.5">
      <c r="A809" s="605"/>
      <c r="B809" s="606"/>
      <c r="C809" s="15" t="s">
        <v>371</v>
      </c>
      <c r="D809" s="16"/>
      <c r="E809" s="12" t="s">
        <v>834</v>
      </c>
      <c r="F809" s="604"/>
      <c r="G809" s="604"/>
      <c r="H809" s="604"/>
      <c r="I809" s="604"/>
      <c r="J809" s="604"/>
      <c r="K809" s="605"/>
    </row>
    <row r="810" spans="1:11" x14ac:dyDescent="0.5">
      <c r="A810" s="605"/>
      <c r="B810" s="606"/>
      <c r="C810" s="13" t="s">
        <v>91</v>
      </c>
      <c r="D810" s="16"/>
      <c r="E810" s="12"/>
      <c r="F810" s="604"/>
      <c r="G810" s="604"/>
      <c r="H810" s="604"/>
      <c r="I810" s="604"/>
      <c r="J810" s="604"/>
      <c r="K810" s="605"/>
    </row>
    <row r="811" spans="1:11" x14ac:dyDescent="0.5">
      <c r="A811" s="605"/>
      <c r="B811" s="606" t="s">
        <v>383</v>
      </c>
      <c r="C811" s="10" t="s">
        <v>154</v>
      </c>
      <c r="D811" s="16" t="s">
        <v>82</v>
      </c>
      <c r="E811" s="608" t="s">
        <v>835</v>
      </c>
      <c r="F811" s="604" t="s">
        <v>20</v>
      </c>
      <c r="G811" s="604" t="s">
        <v>159</v>
      </c>
      <c r="H811" s="604" t="s">
        <v>182</v>
      </c>
      <c r="I811" s="604" t="s">
        <v>25</v>
      </c>
      <c r="J811" s="604" t="s">
        <v>22</v>
      </c>
      <c r="K811" s="605"/>
    </row>
    <row r="812" spans="1:11" x14ac:dyDescent="0.5">
      <c r="A812" s="605"/>
      <c r="B812" s="606"/>
      <c r="C812" s="15" t="s">
        <v>371</v>
      </c>
      <c r="D812" s="16"/>
      <c r="E812" s="608"/>
      <c r="F812" s="604"/>
      <c r="G812" s="604"/>
      <c r="H812" s="604"/>
      <c r="I812" s="604"/>
      <c r="J812" s="604"/>
      <c r="K812" s="605"/>
    </row>
    <row r="813" spans="1:11" x14ac:dyDescent="0.5">
      <c r="A813" s="605"/>
      <c r="B813" s="606"/>
      <c r="C813" s="13" t="s">
        <v>92</v>
      </c>
      <c r="D813" s="16"/>
      <c r="E813" s="608"/>
      <c r="F813" s="604"/>
      <c r="G813" s="604"/>
      <c r="H813" s="604"/>
      <c r="I813" s="604"/>
      <c r="J813" s="604"/>
      <c r="K813" s="605"/>
    </row>
    <row r="814" spans="1:11" x14ac:dyDescent="0.5">
      <c r="A814" s="605"/>
      <c r="B814" s="606" t="s">
        <v>634</v>
      </c>
      <c r="C814" s="10" t="s">
        <v>635</v>
      </c>
      <c r="D814" s="16" t="s">
        <v>104</v>
      </c>
      <c r="E814" s="612" t="s">
        <v>836</v>
      </c>
      <c r="F814" s="604" t="s">
        <v>20</v>
      </c>
      <c r="G814" s="604" t="s">
        <v>134</v>
      </c>
      <c r="H814" s="604" t="s">
        <v>134</v>
      </c>
      <c r="I814" s="604" t="s">
        <v>73</v>
      </c>
      <c r="J814" s="604" t="s">
        <v>22</v>
      </c>
      <c r="K814" s="605"/>
    </row>
    <row r="815" spans="1:11" x14ac:dyDescent="0.5">
      <c r="A815" s="605"/>
      <c r="B815" s="606"/>
      <c r="C815" s="13" t="s">
        <v>70</v>
      </c>
      <c r="D815" s="16"/>
      <c r="E815" s="612"/>
      <c r="F815" s="604"/>
      <c r="G815" s="604"/>
      <c r="H815" s="604"/>
      <c r="I815" s="604"/>
      <c r="J815" s="604"/>
      <c r="K815" s="605"/>
    </row>
    <row r="816" spans="1:11" x14ac:dyDescent="0.5">
      <c r="A816" s="605"/>
      <c r="B816" s="606" t="s">
        <v>384</v>
      </c>
      <c r="C816" s="10" t="s">
        <v>385</v>
      </c>
      <c r="D816" s="16" t="s">
        <v>33</v>
      </c>
      <c r="E816" s="12" t="s">
        <v>837</v>
      </c>
      <c r="F816" s="604" t="s">
        <v>20</v>
      </c>
      <c r="G816" s="604" t="s">
        <v>152</v>
      </c>
      <c r="H816" s="604" t="s">
        <v>223</v>
      </c>
      <c r="I816" s="604" t="s">
        <v>23</v>
      </c>
      <c r="J816" s="604" t="s">
        <v>22</v>
      </c>
      <c r="K816" s="605"/>
    </row>
    <row r="817" spans="1:11" x14ac:dyDescent="0.5">
      <c r="A817" s="605"/>
      <c r="B817" s="606"/>
      <c r="C817" s="13" t="s">
        <v>117</v>
      </c>
      <c r="D817" s="16"/>
      <c r="E817" s="12" t="s">
        <v>401</v>
      </c>
      <c r="F817" s="604"/>
      <c r="G817" s="604"/>
      <c r="H817" s="604"/>
      <c r="I817" s="604"/>
      <c r="J817" s="604"/>
      <c r="K817" s="605"/>
    </row>
    <row r="818" spans="1:11" x14ac:dyDescent="0.5">
      <c r="A818" s="605"/>
      <c r="B818" s="606"/>
      <c r="C818" s="13" t="s">
        <v>123</v>
      </c>
      <c r="D818" s="16"/>
      <c r="E818" s="12"/>
      <c r="F818" s="604"/>
      <c r="G818" s="604"/>
      <c r="H818" s="604"/>
      <c r="I818" s="604"/>
      <c r="J818" s="604"/>
      <c r="K818" s="605"/>
    </row>
    <row r="819" spans="1:11" x14ac:dyDescent="0.5">
      <c r="A819" s="605"/>
      <c r="B819" s="606"/>
      <c r="C819" s="13" t="s">
        <v>32</v>
      </c>
      <c r="D819" s="16"/>
      <c r="E819" s="12"/>
      <c r="F819" s="604"/>
      <c r="G819" s="604"/>
      <c r="H819" s="604"/>
      <c r="I819" s="604"/>
      <c r="J819" s="604"/>
      <c r="K819" s="605"/>
    </row>
    <row r="820" spans="1:11" x14ac:dyDescent="0.5">
      <c r="A820" s="605"/>
      <c r="B820" s="606" t="s">
        <v>386</v>
      </c>
      <c r="C820" s="10" t="s">
        <v>154</v>
      </c>
      <c r="D820" s="16" t="s">
        <v>82</v>
      </c>
      <c r="E820" s="608" t="s">
        <v>453</v>
      </c>
      <c r="F820" s="604" t="s">
        <v>20</v>
      </c>
      <c r="G820" s="604" t="s">
        <v>94</v>
      </c>
      <c r="H820" s="604" t="s">
        <v>94</v>
      </c>
      <c r="I820" s="604" t="s">
        <v>73</v>
      </c>
      <c r="J820" s="604" t="s">
        <v>22</v>
      </c>
      <c r="K820" s="605"/>
    </row>
    <row r="821" spans="1:11" x14ac:dyDescent="0.5">
      <c r="A821" s="605"/>
      <c r="B821" s="606"/>
      <c r="C821" s="15" t="s">
        <v>387</v>
      </c>
      <c r="D821" s="16"/>
      <c r="E821" s="608"/>
      <c r="F821" s="604"/>
      <c r="G821" s="604"/>
      <c r="H821" s="604"/>
      <c r="I821" s="604"/>
      <c r="J821" s="604"/>
      <c r="K821" s="605"/>
    </row>
    <row r="822" spans="1:11" x14ac:dyDescent="0.5">
      <c r="A822" s="605"/>
      <c r="B822" s="606"/>
      <c r="C822" s="13" t="s">
        <v>70</v>
      </c>
      <c r="D822" s="16"/>
      <c r="E822" s="608"/>
      <c r="F822" s="604"/>
      <c r="G822" s="604"/>
      <c r="H822" s="604"/>
      <c r="I822" s="604"/>
      <c r="J822" s="604"/>
      <c r="K822" s="605"/>
    </row>
    <row r="823" spans="1:11" x14ac:dyDescent="0.5">
      <c r="A823" s="605"/>
      <c r="B823" s="606" t="s">
        <v>386</v>
      </c>
      <c r="C823" s="10" t="s">
        <v>154</v>
      </c>
      <c r="D823" s="16" t="s">
        <v>82</v>
      </c>
      <c r="E823" s="608" t="s">
        <v>838</v>
      </c>
      <c r="F823" s="604" t="s">
        <v>23</v>
      </c>
      <c r="G823" s="604" t="s">
        <v>39</v>
      </c>
      <c r="H823" s="604" t="s">
        <v>114</v>
      </c>
      <c r="I823" s="604" t="s">
        <v>23</v>
      </c>
      <c r="J823" s="604" t="s">
        <v>22</v>
      </c>
      <c r="K823" s="605"/>
    </row>
    <row r="824" spans="1:11" ht="42.75" x14ac:dyDescent="0.5">
      <c r="A824" s="605"/>
      <c r="B824" s="606"/>
      <c r="C824" s="15" t="s">
        <v>388</v>
      </c>
      <c r="D824" s="16"/>
      <c r="E824" s="608"/>
      <c r="F824" s="604"/>
      <c r="G824" s="604"/>
      <c r="H824" s="604"/>
      <c r="I824" s="604"/>
      <c r="J824" s="604"/>
      <c r="K824" s="605"/>
    </row>
    <row r="825" spans="1:11" x14ac:dyDescent="0.5">
      <c r="A825" s="605"/>
      <c r="B825" s="606"/>
      <c r="C825" s="13" t="s">
        <v>307</v>
      </c>
      <c r="D825" s="16"/>
      <c r="E825" s="608"/>
      <c r="F825" s="604"/>
      <c r="G825" s="604"/>
      <c r="H825" s="604"/>
      <c r="I825" s="604"/>
      <c r="J825" s="604"/>
      <c r="K825" s="605"/>
    </row>
    <row r="826" spans="1:11" x14ac:dyDescent="0.5">
      <c r="A826" s="605"/>
      <c r="B826" s="606" t="s">
        <v>386</v>
      </c>
      <c r="C826" s="10" t="s">
        <v>154</v>
      </c>
      <c r="D826" s="16" t="s">
        <v>82</v>
      </c>
      <c r="E826" s="608" t="s">
        <v>839</v>
      </c>
      <c r="F826" s="604" t="s">
        <v>21</v>
      </c>
      <c r="G826" s="604" t="s">
        <v>114</v>
      </c>
      <c r="H826" s="604" t="s">
        <v>94</v>
      </c>
      <c r="I826" s="604" t="s">
        <v>23</v>
      </c>
      <c r="J826" s="604" t="s">
        <v>22</v>
      </c>
    </row>
    <row r="827" spans="1:11" x14ac:dyDescent="0.5">
      <c r="A827" s="605"/>
      <c r="B827" s="606"/>
      <c r="C827" s="15" t="s">
        <v>389</v>
      </c>
      <c r="D827" s="16"/>
      <c r="E827" s="608"/>
      <c r="F827" s="604"/>
      <c r="G827" s="604"/>
      <c r="H827" s="604"/>
      <c r="I827" s="604"/>
      <c r="J827" s="604"/>
    </row>
    <row r="828" spans="1:11" x14ac:dyDescent="0.5">
      <c r="A828" s="605"/>
      <c r="B828" s="606"/>
      <c r="C828" s="13" t="s">
        <v>97</v>
      </c>
      <c r="D828" s="16"/>
      <c r="E828" s="608"/>
      <c r="F828" s="604"/>
      <c r="G828" s="604"/>
      <c r="H828" s="604"/>
      <c r="I828" s="604"/>
      <c r="J828" s="604"/>
    </row>
    <row r="829" spans="1:11" x14ac:dyDescent="0.15">
      <c r="A829" s="615" t="s">
        <v>1091</v>
      </c>
      <c r="B829" s="615"/>
      <c r="C829" s="615"/>
      <c r="D829" s="615"/>
      <c r="E829" s="615"/>
      <c r="F829" s="615"/>
      <c r="G829" s="615"/>
      <c r="H829" s="615"/>
      <c r="I829" s="615"/>
      <c r="J829" s="615"/>
      <c r="K829" s="615"/>
    </row>
    <row r="830" spans="1:11" x14ac:dyDescent="0.5">
      <c r="A830" s="604"/>
      <c r="B830" s="606" t="s">
        <v>55</v>
      </c>
      <c r="C830" s="7" t="s">
        <v>56</v>
      </c>
      <c r="D830" s="614" t="s">
        <v>59</v>
      </c>
      <c r="E830" s="607"/>
      <c r="F830" s="604" t="s">
        <v>20</v>
      </c>
      <c r="G830" s="604" t="s">
        <v>83</v>
      </c>
      <c r="H830" s="604" t="s">
        <v>95</v>
      </c>
      <c r="I830" s="604" t="s">
        <v>25</v>
      </c>
      <c r="J830" s="604" t="s">
        <v>22</v>
      </c>
      <c r="K830" s="613"/>
    </row>
    <row r="831" spans="1:11" x14ac:dyDescent="0.5">
      <c r="A831" s="604"/>
      <c r="B831" s="606"/>
      <c r="C831" s="9" t="s">
        <v>872</v>
      </c>
      <c r="D831" s="614"/>
      <c r="E831" s="607"/>
      <c r="F831" s="604"/>
      <c r="G831" s="604"/>
      <c r="H831" s="604"/>
      <c r="I831" s="604"/>
      <c r="J831" s="604"/>
      <c r="K831" s="613"/>
    </row>
    <row r="832" spans="1:11" x14ac:dyDescent="0.5">
      <c r="A832" s="604"/>
      <c r="B832" s="606"/>
      <c r="C832" s="8" t="s">
        <v>57</v>
      </c>
      <c r="D832" s="614"/>
      <c r="E832" s="607"/>
      <c r="F832" s="604"/>
      <c r="G832" s="604"/>
      <c r="H832" s="604"/>
      <c r="I832" s="604"/>
      <c r="J832" s="604"/>
      <c r="K832" s="613"/>
    </row>
    <row r="833" spans="1:11" x14ac:dyDescent="0.5">
      <c r="A833" s="604"/>
      <c r="B833" s="606"/>
      <c r="C833" s="8" t="s">
        <v>13</v>
      </c>
      <c r="D833" s="614"/>
      <c r="E833" s="607"/>
      <c r="F833" s="604"/>
      <c r="G833" s="604"/>
      <c r="H833" s="604"/>
      <c r="I833" s="604"/>
      <c r="J833" s="604"/>
      <c r="K833" s="613"/>
    </row>
    <row r="834" spans="1:11" x14ac:dyDescent="0.5">
      <c r="A834" s="604"/>
      <c r="B834" s="606"/>
      <c r="C834" s="8" t="s">
        <v>58</v>
      </c>
      <c r="D834" s="614"/>
      <c r="E834" s="607"/>
      <c r="F834" s="604"/>
      <c r="G834" s="604"/>
      <c r="H834" s="604"/>
      <c r="I834" s="604"/>
      <c r="J834" s="604"/>
      <c r="K834" s="613"/>
    </row>
    <row r="835" spans="1:11" x14ac:dyDescent="0.5">
      <c r="A835" s="604"/>
      <c r="B835" s="606"/>
      <c r="C835" s="8" t="s">
        <v>336</v>
      </c>
      <c r="D835" s="614"/>
      <c r="E835" s="607"/>
      <c r="F835" s="604"/>
      <c r="G835" s="604"/>
      <c r="H835" s="604"/>
      <c r="I835" s="604"/>
      <c r="J835" s="604"/>
      <c r="K835" s="613"/>
    </row>
    <row r="836" spans="1:11" x14ac:dyDescent="0.5">
      <c r="A836" s="604"/>
      <c r="B836" s="606"/>
      <c r="C836" s="8" t="s">
        <v>873</v>
      </c>
      <c r="D836" s="614"/>
      <c r="E836" s="607"/>
      <c r="F836" s="604"/>
      <c r="G836" s="604"/>
      <c r="H836" s="604"/>
      <c r="I836" s="604"/>
      <c r="J836" s="604"/>
      <c r="K836" s="613"/>
    </row>
    <row r="837" spans="1:11" x14ac:dyDescent="0.5">
      <c r="A837" s="604"/>
      <c r="B837" s="606" t="s">
        <v>549</v>
      </c>
      <c r="C837" s="7" t="s">
        <v>358</v>
      </c>
      <c r="D837" s="614" t="s">
        <v>19</v>
      </c>
      <c r="E837" s="612" t="s">
        <v>877</v>
      </c>
      <c r="F837" s="604" t="s">
        <v>20</v>
      </c>
      <c r="G837" s="604" t="s">
        <v>99</v>
      </c>
      <c r="H837" s="604" t="s">
        <v>72</v>
      </c>
      <c r="I837" s="604" t="s">
        <v>20</v>
      </c>
      <c r="J837" s="604" t="s">
        <v>22</v>
      </c>
      <c r="K837" s="613"/>
    </row>
    <row r="838" spans="1:11" x14ac:dyDescent="0.5">
      <c r="A838" s="604"/>
      <c r="B838" s="606"/>
      <c r="C838" s="8" t="s">
        <v>90</v>
      </c>
      <c r="D838" s="614"/>
      <c r="E838" s="612"/>
      <c r="F838" s="604"/>
      <c r="G838" s="604"/>
      <c r="H838" s="604"/>
      <c r="I838" s="604"/>
      <c r="J838" s="604"/>
      <c r="K838" s="613"/>
    </row>
    <row r="839" spans="1:11" x14ac:dyDescent="0.5">
      <c r="A839" s="604"/>
      <c r="B839" s="606" t="s">
        <v>874</v>
      </c>
      <c r="C839" s="7" t="s">
        <v>875</v>
      </c>
      <c r="D839" s="614" t="s">
        <v>19</v>
      </c>
      <c r="E839" s="612" t="s">
        <v>878</v>
      </c>
      <c r="F839" s="604" t="s">
        <v>20</v>
      </c>
      <c r="G839" s="604" t="s">
        <v>99</v>
      </c>
      <c r="H839" s="604" t="s">
        <v>99</v>
      </c>
      <c r="I839" s="604" t="s">
        <v>73</v>
      </c>
      <c r="J839" s="604" t="s">
        <v>22</v>
      </c>
      <c r="K839" s="613"/>
    </row>
    <row r="840" spans="1:11" x14ac:dyDescent="0.5">
      <c r="A840" s="604"/>
      <c r="B840" s="606"/>
      <c r="C840" s="9" t="s">
        <v>360</v>
      </c>
      <c r="D840" s="614"/>
      <c r="E840" s="612"/>
      <c r="F840" s="604"/>
      <c r="G840" s="604"/>
      <c r="H840" s="604"/>
      <c r="I840" s="604"/>
      <c r="J840" s="604"/>
      <c r="K840" s="613"/>
    </row>
    <row r="841" spans="1:11" x14ac:dyDescent="0.5">
      <c r="A841" s="604"/>
      <c r="B841" s="606"/>
      <c r="C841" s="8" t="s">
        <v>165</v>
      </c>
      <c r="D841" s="614"/>
      <c r="E841" s="612"/>
      <c r="F841" s="604"/>
      <c r="G841" s="604"/>
      <c r="H841" s="604"/>
      <c r="I841" s="604"/>
      <c r="J841" s="604"/>
      <c r="K841" s="613"/>
    </row>
    <row r="842" spans="1:11" x14ac:dyDescent="0.5">
      <c r="A842" s="604"/>
      <c r="B842" s="606" t="s">
        <v>550</v>
      </c>
      <c r="C842" s="7" t="s">
        <v>366</v>
      </c>
      <c r="D842" s="614" t="s">
        <v>19</v>
      </c>
      <c r="E842" s="612" t="s">
        <v>879</v>
      </c>
      <c r="F842" s="604" t="s">
        <v>20</v>
      </c>
      <c r="G842" s="604" t="s">
        <v>99</v>
      </c>
      <c r="H842" s="604" t="s">
        <v>72</v>
      </c>
      <c r="I842" s="604" t="s">
        <v>20</v>
      </c>
      <c r="J842" s="604" t="s">
        <v>22</v>
      </c>
      <c r="K842" s="613"/>
    </row>
    <row r="843" spans="1:11" x14ac:dyDescent="0.5">
      <c r="A843" s="604"/>
      <c r="B843" s="606"/>
      <c r="C843" s="8" t="s">
        <v>367</v>
      </c>
      <c r="D843" s="614"/>
      <c r="E843" s="612"/>
      <c r="F843" s="604"/>
      <c r="G843" s="604"/>
      <c r="H843" s="604"/>
      <c r="I843" s="604"/>
      <c r="J843" s="604"/>
      <c r="K843" s="613"/>
    </row>
    <row r="844" spans="1:11" x14ac:dyDescent="0.5">
      <c r="A844" s="604"/>
      <c r="B844" s="606"/>
      <c r="C844" s="8" t="s">
        <v>368</v>
      </c>
      <c r="D844" s="614"/>
      <c r="E844" s="612"/>
      <c r="F844" s="604"/>
      <c r="G844" s="604"/>
      <c r="H844" s="604"/>
      <c r="I844" s="604"/>
      <c r="J844" s="604"/>
      <c r="K844" s="613"/>
    </row>
    <row r="845" spans="1:11" x14ac:dyDescent="0.5">
      <c r="A845" s="604"/>
      <c r="B845" s="606" t="s">
        <v>551</v>
      </c>
      <c r="C845" s="7" t="s">
        <v>552</v>
      </c>
      <c r="D845" s="614" t="s">
        <v>19</v>
      </c>
      <c r="E845" s="612" t="s">
        <v>880</v>
      </c>
      <c r="F845" s="604" t="s">
        <v>20</v>
      </c>
      <c r="G845" s="604" t="s">
        <v>99</v>
      </c>
      <c r="H845" s="604" t="s">
        <v>99</v>
      </c>
      <c r="I845" s="604" t="s">
        <v>73</v>
      </c>
      <c r="J845" s="604" t="s">
        <v>22</v>
      </c>
      <c r="K845" s="613"/>
    </row>
    <row r="846" spans="1:11" x14ac:dyDescent="0.5">
      <c r="A846" s="604"/>
      <c r="B846" s="606"/>
      <c r="C846" s="8" t="s">
        <v>91</v>
      </c>
      <c r="D846" s="614"/>
      <c r="E846" s="612"/>
      <c r="F846" s="604"/>
      <c r="G846" s="604"/>
      <c r="H846" s="604"/>
      <c r="I846" s="604"/>
      <c r="J846" s="604"/>
      <c r="K846" s="613"/>
    </row>
    <row r="847" spans="1:11" x14ac:dyDescent="0.5">
      <c r="A847" s="604"/>
      <c r="B847" s="606" t="s">
        <v>121</v>
      </c>
      <c r="C847" s="7" t="s">
        <v>122</v>
      </c>
      <c r="D847" s="614" t="s">
        <v>876</v>
      </c>
      <c r="E847" s="14" t="s">
        <v>402</v>
      </c>
      <c r="F847" s="604" t="s">
        <v>20</v>
      </c>
      <c r="G847" s="604" t="s">
        <v>72</v>
      </c>
      <c r="H847" s="604" t="s">
        <v>83</v>
      </c>
      <c r="I847" s="604" t="s">
        <v>23</v>
      </c>
      <c r="J847" s="604" t="s">
        <v>22</v>
      </c>
      <c r="K847" s="613"/>
    </row>
    <row r="848" spans="1:11" ht="42.75" x14ac:dyDescent="0.5">
      <c r="A848" s="604"/>
      <c r="B848" s="606"/>
      <c r="C848" s="9" t="s">
        <v>126</v>
      </c>
      <c r="D848" s="614"/>
      <c r="E848" s="14" t="s">
        <v>403</v>
      </c>
      <c r="F848" s="604"/>
      <c r="G848" s="604"/>
      <c r="H848" s="604"/>
      <c r="I848" s="604"/>
      <c r="J848" s="604"/>
      <c r="K848" s="613"/>
    </row>
    <row r="849" spans="1:11" x14ac:dyDescent="0.5">
      <c r="A849" s="604"/>
      <c r="B849" s="606"/>
      <c r="C849" s="8" t="s">
        <v>118</v>
      </c>
      <c r="D849" s="614"/>
      <c r="E849" s="14"/>
      <c r="F849" s="604"/>
      <c r="G849" s="604"/>
      <c r="H849" s="604"/>
      <c r="I849" s="604"/>
      <c r="J849" s="604"/>
      <c r="K849" s="613"/>
    </row>
    <row r="850" spans="1:11" x14ac:dyDescent="0.5">
      <c r="A850" s="604"/>
      <c r="B850" s="606"/>
      <c r="C850" s="8" t="s">
        <v>123</v>
      </c>
      <c r="D850" s="614"/>
      <c r="E850" s="14"/>
      <c r="F850" s="604"/>
      <c r="G850" s="604"/>
      <c r="H850" s="604"/>
      <c r="I850" s="604"/>
      <c r="J850" s="604"/>
      <c r="K850" s="613"/>
    </row>
    <row r="851" spans="1:11" x14ac:dyDescent="0.5">
      <c r="A851" s="604"/>
      <c r="B851" s="606"/>
      <c r="C851" s="8" t="s">
        <v>117</v>
      </c>
      <c r="D851" s="614"/>
      <c r="E851" s="14"/>
      <c r="F851" s="604"/>
      <c r="G851" s="604"/>
      <c r="H851" s="604"/>
      <c r="I851" s="604"/>
      <c r="J851" s="604"/>
      <c r="K851" s="613"/>
    </row>
    <row r="852" spans="1:11" x14ac:dyDescent="0.5">
      <c r="A852" s="604"/>
      <c r="B852" s="606"/>
      <c r="C852" s="8" t="s">
        <v>32</v>
      </c>
      <c r="D852" s="614"/>
      <c r="E852" s="14"/>
      <c r="F852" s="604"/>
      <c r="G852" s="604"/>
      <c r="H852" s="604"/>
      <c r="I852" s="604"/>
      <c r="J852" s="604"/>
      <c r="K852" s="613"/>
    </row>
    <row r="853" spans="1:11" x14ac:dyDescent="0.5">
      <c r="A853" s="604"/>
      <c r="B853" s="606" t="s">
        <v>180</v>
      </c>
      <c r="C853" s="7" t="s">
        <v>181</v>
      </c>
      <c r="D853" s="614" t="s">
        <v>33</v>
      </c>
      <c r="E853" s="14" t="s">
        <v>409</v>
      </c>
      <c r="F853" s="604" t="s">
        <v>20</v>
      </c>
      <c r="G853" s="604" t="s">
        <v>72</v>
      </c>
      <c r="H853" s="604" t="s">
        <v>83</v>
      </c>
      <c r="I853" s="604" t="s">
        <v>23</v>
      </c>
      <c r="J853" s="604" t="s">
        <v>22</v>
      </c>
      <c r="K853" s="613"/>
    </row>
    <row r="854" spans="1:11" x14ac:dyDescent="0.5">
      <c r="A854" s="604"/>
      <c r="B854" s="606"/>
      <c r="C854" s="9" t="s">
        <v>183</v>
      </c>
      <c r="D854" s="614"/>
      <c r="E854" s="14" t="s">
        <v>410</v>
      </c>
      <c r="F854" s="604"/>
      <c r="G854" s="604"/>
      <c r="H854" s="604"/>
      <c r="I854" s="604"/>
      <c r="J854" s="604"/>
      <c r="K854" s="613"/>
    </row>
    <row r="855" spans="1:11" x14ac:dyDescent="0.5">
      <c r="A855" s="604"/>
      <c r="B855" s="606"/>
      <c r="C855" s="8" t="s">
        <v>172</v>
      </c>
      <c r="D855" s="614"/>
      <c r="E855" s="14"/>
      <c r="F855" s="604"/>
      <c r="G855" s="604"/>
      <c r="H855" s="604"/>
      <c r="I855" s="604"/>
      <c r="J855" s="604"/>
      <c r="K855" s="613"/>
    </row>
    <row r="856" spans="1:11" x14ac:dyDescent="0.5">
      <c r="A856" s="604"/>
      <c r="B856" s="606" t="s">
        <v>308</v>
      </c>
      <c r="C856" s="7" t="s">
        <v>309</v>
      </c>
      <c r="D856" s="614" t="s">
        <v>33</v>
      </c>
      <c r="E856" s="14" t="s">
        <v>454</v>
      </c>
      <c r="F856" s="604" t="s">
        <v>20</v>
      </c>
      <c r="G856" s="604" t="s">
        <v>72</v>
      </c>
      <c r="H856" s="604" t="s">
        <v>83</v>
      </c>
      <c r="I856" s="604" t="s">
        <v>23</v>
      </c>
      <c r="J856" s="604" t="s">
        <v>22</v>
      </c>
      <c r="K856" s="613"/>
    </row>
    <row r="857" spans="1:11" ht="42.75" x14ac:dyDescent="0.5">
      <c r="A857" s="604"/>
      <c r="B857" s="606"/>
      <c r="C857" s="9" t="s">
        <v>126</v>
      </c>
      <c r="D857" s="614"/>
      <c r="E857" s="14" t="s">
        <v>455</v>
      </c>
      <c r="F857" s="604"/>
      <c r="G857" s="604"/>
      <c r="H857" s="604"/>
      <c r="I857" s="604"/>
      <c r="J857" s="604"/>
      <c r="K857" s="613"/>
    </row>
    <row r="858" spans="1:11" x14ac:dyDescent="0.5">
      <c r="A858" s="604"/>
      <c r="B858" s="606"/>
      <c r="C858" s="8" t="s">
        <v>123</v>
      </c>
      <c r="D858" s="614"/>
      <c r="E858" s="14"/>
      <c r="F858" s="604"/>
      <c r="G858" s="604"/>
      <c r="H858" s="604"/>
      <c r="I858" s="604"/>
      <c r="J858" s="604"/>
      <c r="K858" s="613"/>
    </row>
    <row r="859" spans="1:11" x14ac:dyDescent="0.5">
      <c r="A859" s="604"/>
      <c r="B859" s="606"/>
      <c r="C859" s="8" t="s">
        <v>174</v>
      </c>
      <c r="D859" s="614"/>
      <c r="E859" s="14"/>
      <c r="F859" s="604"/>
      <c r="G859" s="604"/>
      <c r="H859" s="604"/>
      <c r="I859" s="604"/>
      <c r="J859" s="604"/>
      <c r="K859" s="613"/>
    </row>
    <row r="860" spans="1:11" x14ac:dyDescent="0.5">
      <c r="A860" s="604"/>
      <c r="B860" s="606" t="s">
        <v>369</v>
      </c>
      <c r="C860" s="7" t="s">
        <v>370</v>
      </c>
      <c r="D860" s="614" t="s">
        <v>86</v>
      </c>
      <c r="E860" s="14" t="s">
        <v>477</v>
      </c>
      <c r="F860" s="604" t="s">
        <v>20</v>
      </c>
      <c r="G860" s="604" t="s">
        <v>72</v>
      </c>
      <c r="H860" s="604" t="s">
        <v>83</v>
      </c>
      <c r="I860" s="604" t="s">
        <v>23</v>
      </c>
      <c r="J860" s="604" t="s">
        <v>22</v>
      </c>
      <c r="K860" s="613"/>
    </row>
    <row r="861" spans="1:11" x14ac:dyDescent="0.5">
      <c r="A861" s="604"/>
      <c r="B861" s="606"/>
      <c r="C861" s="9" t="s">
        <v>371</v>
      </c>
      <c r="D861" s="614"/>
      <c r="E861" s="14" t="s">
        <v>478</v>
      </c>
      <c r="F861" s="604"/>
      <c r="G861" s="604"/>
      <c r="H861" s="604"/>
      <c r="I861" s="604"/>
      <c r="J861" s="604"/>
      <c r="K861" s="613"/>
    </row>
    <row r="862" spans="1:11" x14ac:dyDescent="0.5">
      <c r="A862" s="604"/>
      <c r="B862" s="606"/>
      <c r="C862" s="8" t="s">
        <v>92</v>
      </c>
      <c r="D862" s="614"/>
      <c r="E862" s="14"/>
      <c r="F862" s="604"/>
      <c r="G862" s="604"/>
      <c r="H862" s="604"/>
      <c r="I862" s="604"/>
      <c r="J862" s="604"/>
      <c r="K862" s="613"/>
    </row>
    <row r="863" spans="1:11" x14ac:dyDescent="0.5">
      <c r="A863" s="604"/>
      <c r="B863" s="606" t="s">
        <v>381</v>
      </c>
      <c r="C863" s="7" t="s">
        <v>382</v>
      </c>
      <c r="D863" s="614" t="s">
        <v>86</v>
      </c>
      <c r="E863" s="14" t="s">
        <v>881</v>
      </c>
      <c r="F863" s="604" t="s">
        <v>20</v>
      </c>
      <c r="G863" s="604" t="s">
        <v>72</v>
      </c>
      <c r="H863" s="604" t="s">
        <v>83</v>
      </c>
      <c r="I863" s="604" t="s">
        <v>23</v>
      </c>
      <c r="J863" s="604" t="s">
        <v>22</v>
      </c>
      <c r="K863" s="613"/>
    </row>
    <row r="864" spans="1:11" x14ac:dyDescent="0.5">
      <c r="A864" s="604"/>
      <c r="B864" s="606"/>
      <c r="C864" s="9" t="s">
        <v>371</v>
      </c>
      <c r="D864" s="614"/>
      <c r="E864" s="14" t="s">
        <v>488</v>
      </c>
      <c r="F864" s="604"/>
      <c r="G864" s="604"/>
      <c r="H864" s="604"/>
      <c r="I864" s="604"/>
      <c r="J864" s="604"/>
      <c r="K864" s="613"/>
    </row>
    <row r="865" spans="1:11" x14ac:dyDescent="0.5">
      <c r="A865" s="604"/>
      <c r="B865" s="606"/>
      <c r="C865" s="8" t="s">
        <v>91</v>
      </c>
      <c r="D865" s="614"/>
      <c r="E865" s="14"/>
      <c r="F865" s="604"/>
      <c r="G865" s="604"/>
      <c r="H865" s="604"/>
      <c r="I865" s="604"/>
      <c r="J865" s="604"/>
      <c r="K865" s="613"/>
    </row>
    <row r="866" spans="1:11" x14ac:dyDescent="0.5">
      <c r="A866" s="604"/>
      <c r="B866" s="606" t="s">
        <v>383</v>
      </c>
      <c r="C866" s="7" t="s">
        <v>154</v>
      </c>
      <c r="D866" s="614" t="s">
        <v>82</v>
      </c>
      <c r="E866" s="612" t="s">
        <v>489</v>
      </c>
      <c r="F866" s="604" t="s">
        <v>20</v>
      </c>
      <c r="G866" s="604" t="s">
        <v>72</v>
      </c>
      <c r="H866" s="604" t="s">
        <v>83</v>
      </c>
      <c r="I866" s="604" t="s">
        <v>23</v>
      </c>
      <c r="J866" s="604" t="s">
        <v>22</v>
      </c>
      <c r="K866" s="6"/>
    </row>
    <row r="867" spans="1:11" x14ac:dyDescent="0.5">
      <c r="A867" s="604"/>
      <c r="B867" s="606"/>
      <c r="C867" s="9" t="s">
        <v>371</v>
      </c>
      <c r="D867" s="614"/>
      <c r="E867" s="612"/>
      <c r="F867" s="604"/>
      <c r="G867" s="604"/>
      <c r="H867" s="604"/>
      <c r="I867" s="604"/>
      <c r="J867" s="604"/>
      <c r="K867" s="6"/>
    </row>
    <row r="868" spans="1:11" x14ac:dyDescent="0.5">
      <c r="A868" s="604"/>
      <c r="B868" s="606"/>
      <c r="C868" s="8" t="s">
        <v>92</v>
      </c>
      <c r="D868" s="614"/>
      <c r="E868" s="612"/>
      <c r="F868" s="604"/>
      <c r="G868" s="604"/>
      <c r="H868" s="604"/>
      <c r="I868" s="604"/>
      <c r="J868" s="604"/>
      <c r="K868" s="6"/>
    </row>
  </sheetData>
  <mergeCells count="1761">
    <mergeCell ref="A2:K2"/>
    <mergeCell ref="A3:K3"/>
    <mergeCell ref="I1:K1"/>
    <mergeCell ref="J866:J868"/>
    <mergeCell ref="J863:J865"/>
    <mergeCell ref="K863:K865"/>
    <mergeCell ref="A866:A868"/>
    <mergeCell ref="B866:B868"/>
    <mergeCell ref="D866:D868"/>
    <mergeCell ref="E866:E868"/>
    <mergeCell ref="F866:F868"/>
    <mergeCell ref="G866:G868"/>
    <mergeCell ref="H866:H868"/>
    <mergeCell ref="I866:I868"/>
    <mergeCell ref="A863:A865"/>
    <mergeCell ref="B863:B865"/>
    <mergeCell ref="D863:D865"/>
    <mergeCell ref="F863:F865"/>
    <mergeCell ref="G863:G865"/>
    <mergeCell ref="H863:H865"/>
    <mergeCell ref="I863:I865"/>
    <mergeCell ref="A860:A862"/>
    <mergeCell ref="B860:B862"/>
    <mergeCell ref="D860:D862"/>
    <mergeCell ref="F860:F862"/>
    <mergeCell ref="G860:G862"/>
    <mergeCell ref="H860:H862"/>
    <mergeCell ref="J853:J855"/>
    <mergeCell ref="K853:K855"/>
    <mergeCell ref="A856:A859"/>
    <mergeCell ref="B856:B859"/>
    <mergeCell ref="D856:D859"/>
    <mergeCell ref="K847:K852"/>
    <mergeCell ref="A853:A855"/>
    <mergeCell ref="B853:B855"/>
    <mergeCell ref="D853:D855"/>
    <mergeCell ref="F853:F855"/>
    <mergeCell ref="G853:G855"/>
    <mergeCell ref="H853:H855"/>
    <mergeCell ref="I853:I855"/>
    <mergeCell ref="J837:J838"/>
    <mergeCell ref="K837:K838"/>
    <mergeCell ref="A839:A841"/>
    <mergeCell ref="B839:B841"/>
    <mergeCell ref="D839:D841"/>
    <mergeCell ref="E839:E841"/>
    <mergeCell ref="F839:F841"/>
    <mergeCell ref="G839:G841"/>
    <mergeCell ref="H845:H846"/>
    <mergeCell ref="I845:I846"/>
    <mergeCell ref="J845:J846"/>
    <mergeCell ref="K845:K846"/>
    <mergeCell ref="A847:A852"/>
    <mergeCell ref="B847:B852"/>
    <mergeCell ref="D847:D852"/>
    <mergeCell ref="F847:F852"/>
    <mergeCell ref="G847:G852"/>
    <mergeCell ref="A837:A838"/>
    <mergeCell ref="B837:B838"/>
    <mergeCell ref="D837:D838"/>
    <mergeCell ref="E837:E838"/>
    <mergeCell ref="F837:F838"/>
    <mergeCell ref="G837:G838"/>
    <mergeCell ref="J842:J844"/>
    <mergeCell ref="A830:A836"/>
    <mergeCell ref="B830:B836"/>
    <mergeCell ref="D830:D836"/>
    <mergeCell ref="E830:E836"/>
    <mergeCell ref="F830:F836"/>
    <mergeCell ref="F856:F859"/>
    <mergeCell ref="G856:G859"/>
    <mergeCell ref="H856:H859"/>
    <mergeCell ref="I856:I859"/>
    <mergeCell ref="J856:J859"/>
    <mergeCell ref="I847:I852"/>
    <mergeCell ref="J847:J852"/>
    <mergeCell ref="I860:I862"/>
    <mergeCell ref="J860:J862"/>
    <mergeCell ref="K860:K862"/>
    <mergeCell ref="K856:K859"/>
    <mergeCell ref="G830:G836"/>
    <mergeCell ref="H839:H841"/>
    <mergeCell ref="I839:I841"/>
    <mergeCell ref="J839:J841"/>
    <mergeCell ref="K839:K841"/>
    <mergeCell ref="A842:A844"/>
    <mergeCell ref="B842:B844"/>
    <mergeCell ref="D842:D844"/>
    <mergeCell ref="E842:E844"/>
    <mergeCell ref="F842:F844"/>
    <mergeCell ref="G842:G844"/>
    <mergeCell ref="H837:H838"/>
    <mergeCell ref="I837:I838"/>
    <mergeCell ref="H847:H852"/>
    <mergeCell ref="H842:H844"/>
    <mergeCell ref="I842:I844"/>
    <mergeCell ref="K842:K844"/>
    <mergeCell ref="A845:A846"/>
    <mergeCell ref="B845:B846"/>
    <mergeCell ref="D845:D846"/>
    <mergeCell ref="E845:E846"/>
    <mergeCell ref="F845:F846"/>
    <mergeCell ref="G845:G846"/>
    <mergeCell ref="H830:H836"/>
    <mergeCell ref="I830:I836"/>
    <mergeCell ref="J830:J836"/>
    <mergeCell ref="K830:K836"/>
    <mergeCell ref="J826:J828"/>
    <mergeCell ref="A7:K7"/>
    <mergeCell ref="A829:K829"/>
    <mergeCell ref="J823:J825"/>
    <mergeCell ref="K823:K825"/>
    <mergeCell ref="A826:A828"/>
    <mergeCell ref="B826:B828"/>
    <mergeCell ref="E826:E828"/>
    <mergeCell ref="F826:F828"/>
    <mergeCell ref="G826:G828"/>
    <mergeCell ref="H826:H828"/>
    <mergeCell ref="I826:I828"/>
    <mergeCell ref="J820:J822"/>
    <mergeCell ref="K820:K822"/>
    <mergeCell ref="A823:A825"/>
    <mergeCell ref="B823:B825"/>
    <mergeCell ref="E823:E825"/>
    <mergeCell ref="F823:F825"/>
    <mergeCell ref="G823:G825"/>
    <mergeCell ref="H823:H825"/>
    <mergeCell ref="I823:I825"/>
    <mergeCell ref="J816:J819"/>
    <mergeCell ref="K816:K819"/>
    <mergeCell ref="A820:A822"/>
    <mergeCell ref="B820:B822"/>
    <mergeCell ref="E820:E822"/>
    <mergeCell ref="F820:F822"/>
    <mergeCell ref="G820:G822"/>
    <mergeCell ref="H820:H822"/>
    <mergeCell ref="I820:I822"/>
    <mergeCell ref="I814:I815"/>
    <mergeCell ref="J814:J815"/>
    <mergeCell ref="K814:K815"/>
    <mergeCell ref="A816:A819"/>
    <mergeCell ref="B816:B819"/>
    <mergeCell ref="F816:F819"/>
    <mergeCell ref="G816:G819"/>
    <mergeCell ref="H816:H819"/>
    <mergeCell ref="I816:I819"/>
    <mergeCell ref="E814:E815"/>
    <mergeCell ref="F814:F815"/>
    <mergeCell ref="G814:G815"/>
    <mergeCell ref="A814:A815"/>
    <mergeCell ref="B814:B815"/>
    <mergeCell ref="H814:H815"/>
    <mergeCell ref="K805:K807"/>
    <mergeCell ref="A811:A813"/>
    <mergeCell ref="B811:B813"/>
    <mergeCell ref="E811:E813"/>
    <mergeCell ref="F811:F813"/>
    <mergeCell ref="G811:G813"/>
    <mergeCell ref="H811:H813"/>
    <mergeCell ref="I811:I813"/>
    <mergeCell ref="J811:J813"/>
    <mergeCell ref="J802:J804"/>
    <mergeCell ref="K802:K804"/>
    <mergeCell ref="A805:A807"/>
    <mergeCell ref="B805:B807"/>
    <mergeCell ref="F805:F807"/>
    <mergeCell ref="G805:G807"/>
    <mergeCell ref="H805:H807"/>
    <mergeCell ref="I805:I807"/>
    <mergeCell ref="J805:J807"/>
    <mergeCell ref="K811:K813"/>
    <mergeCell ref="A808:A810"/>
    <mergeCell ref="B808:B810"/>
    <mergeCell ref="F808:F810"/>
    <mergeCell ref="G808:G810"/>
    <mergeCell ref="H808:H810"/>
    <mergeCell ref="I808:I810"/>
    <mergeCell ref="J808:J810"/>
    <mergeCell ref="K808:K810"/>
    <mergeCell ref="I799:I801"/>
    <mergeCell ref="J799:J801"/>
    <mergeCell ref="K799:K801"/>
    <mergeCell ref="A802:A804"/>
    <mergeCell ref="B802:B804"/>
    <mergeCell ref="F802:F804"/>
    <mergeCell ref="G802:G804"/>
    <mergeCell ref="H802:H804"/>
    <mergeCell ref="I802:I804"/>
    <mergeCell ref="I795:I798"/>
    <mergeCell ref="J795:J798"/>
    <mergeCell ref="K795:K798"/>
    <mergeCell ref="A799:A801"/>
    <mergeCell ref="B799:B801"/>
    <mergeCell ref="E799:E801"/>
    <mergeCell ref="F799:F801"/>
    <mergeCell ref="G799:G801"/>
    <mergeCell ref="H799:H801"/>
    <mergeCell ref="A795:A798"/>
    <mergeCell ref="B795:B798"/>
    <mergeCell ref="F795:F798"/>
    <mergeCell ref="G795:G798"/>
    <mergeCell ref="H795:H798"/>
    <mergeCell ref="F792:F794"/>
    <mergeCell ref="G792:G794"/>
    <mergeCell ref="H792:H794"/>
    <mergeCell ref="I792:I794"/>
    <mergeCell ref="J792:J794"/>
    <mergeCell ref="K792:K794"/>
    <mergeCell ref="K785:K787"/>
    <mergeCell ref="A788:A791"/>
    <mergeCell ref="B788:B791"/>
    <mergeCell ref="F788:F791"/>
    <mergeCell ref="G788:G791"/>
    <mergeCell ref="H788:H791"/>
    <mergeCell ref="I788:I791"/>
    <mergeCell ref="J788:J791"/>
    <mergeCell ref="K788:K791"/>
    <mergeCell ref="J781:J784"/>
    <mergeCell ref="K781:K784"/>
    <mergeCell ref="A785:A787"/>
    <mergeCell ref="B785:B787"/>
    <mergeCell ref="F785:F787"/>
    <mergeCell ref="G785:G787"/>
    <mergeCell ref="H785:H787"/>
    <mergeCell ref="I785:I787"/>
    <mergeCell ref="J785:J787"/>
    <mergeCell ref="K768:K770"/>
    <mergeCell ref="A771:A773"/>
    <mergeCell ref="B771:B773"/>
    <mergeCell ref="E771:E773"/>
    <mergeCell ref="F771:F773"/>
    <mergeCell ref="G771:G773"/>
    <mergeCell ref="H771:H773"/>
    <mergeCell ref="I768:I770"/>
    <mergeCell ref="J768:J770"/>
    <mergeCell ref="I765:I767"/>
    <mergeCell ref="J765:J767"/>
    <mergeCell ref="K765:K767"/>
    <mergeCell ref="I777:I780"/>
    <mergeCell ref="J777:J780"/>
    <mergeCell ref="K777:K780"/>
    <mergeCell ref="A781:A784"/>
    <mergeCell ref="B781:B784"/>
    <mergeCell ref="F781:F784"/>
    <mergeCell ref="G781:G784"/>
    <mergeCell ref="H781:H784"/>
    <mergeCell ref="I781:I784"/>
    <mergeCell ref="I774:I776"/>
    <mergeCell ref="J774:J776"/>
    <mergeCell ref="K774:K776"/>
    <mergeCell ref="A777:A780"/>
    <mergeCell ref="B777:B780"/>
    <mergeCell ref="E777:E780"/>
    <mergeCell ref="F777:F780"/>
    <mergeCell ref="G777:G780"/>
    <mergeCell ref="H777:H780"/>
    <mergeCell ref="K757:K760"/>
    <mergeCell ref="A761:A762"/>
    <mergeCell ref="B761:B762"/>
    <mergeCell ref="F761:F762"/>
    <mergeCell ref="G761:G762"/>
    <mergeCell ref="H761:H762"/>
    <mergeCell ref="I761:I762"/>
    <mergeCell ref="J761:J762"/>
    <mergeCell ref="K761:K762"/>
    <mergeCell ref="J752:J756"/>
    <mergeCell ref="K752:K756"/>
    <mergeCell ref="A757:A760"/>
    <mergeCell ref="B757:B760"/>
    <mergeCell ref="F757:F760"/>
    <mergeCell ref="G757:G760"/>
    <mergeCell ref="H757:H760"/>
    <mergeCell ref="I757:I760"/>
    <mergeCell ref="J757:J760"/>
    <mergeCell ref="A752:A756"/>
    <mergeCell ref="B752:B756"/>
    <mergeCell ref="F752:F756"/>
    <mergeCell ref="G752:G756"/>
    <mergeCell ref="H752:H756"/>
    <mergeCell ref="I752:I756"/>
    <mergeCell ref="A749:A751"/>
    <mergeCell ref="B749:B751"/>
    <mergeCell ref="F749:F751"/>
    <mergeCell ref="G749:G751"/>
    <mergeCell ref="H749:H751"/>
    <mergeCell ref="K742:K744"/>
    <mergeCell ref="A745:A748"/>
    <mergeCell ref="B745:B748"/>
    <mergeCell ref="F745:F748"/>
    <mergeCell ref="G745:G748"/>
    <mergeCell ref="H745:H748"/>
    <mergeCell ref="I745:I748"/>
    <mergeCell ref="J745:J748"/>
    <mergeCell ref="K745:K748"/>
    <mergeCell ref="J740:J741"/>
    <mergeCell ref="K740:K741"/>
    <mergeCell ref="A742:A744"/>
    <mergeCell ref="B742:B744"/>
    <mergeCell ref="F742:F744"/>
    <mergeCell ref="G742:G744"/>
    <mergeCell ref="H742:H744"/>
    <mergeCell ref="I742:I744"/>
    <mergeCell ref="J742:J744"/>
    <mergeCell ref="I749:I751"/>
    <mergeCell ref="J749:J751"/>
    <mergeCell ref="K749:K751"/>
    <mergeCell ref="I737:I739"/>
    <mergeCell ref="J737:J739"/>
    <mergeCell ref="K737:K739"/>
    <mergeCell ref="A740:A741"/>
    <mergeCell ref="B740:B741"/>
    <mergeCell ref="F740:F741"/>
    <mergeCell ref="G740:G741"/>
    <mergeCell ref="H740:H741"/>
    <mergeCell ref="I740:I741"/>
    <mergeCell ref="K727:K730"/>
    <mergeCell ref="K731:K732"/>
    <mergeCell ref="K733:K734"/>
    <mergeCell ref="K735:K736"/>
    <mergeCell ref="A737:A739"/>
    <mergeCell ref="B737:B739"/>
    <mergeCell ref="F737:F739"/>
    <mergeCell ref="G737:G739"/>
    <mergeCell ref="H737:H739"/>
    <mergeCell ref="J735:J736"/>
    <mergeCell ref="J733:J734"/>
    <mergeCell ref="A735:A736"/>
    <mergeCell ref="B735:B736"/>
    <mergeCell ref="F735:F736"/>
    <mergeCell ref="G735:G736"/>
    <mergeCell ref="H735:H736"/>
    <mergeCell ref="I735:I736"/>
    <mergeCell ref="J731:J732"/>
    <mergeCell ref="A733:A734"/>
    <mergeCell ref="B733:B734"/>
    <mergeCell ref="F733:F734"/>
    <mergeCell ref="G733:G734"/>
    <mergeCell ref="H733:H734"/>
    <mergeCell ref="K725:K726"/>
    <mergeCell ref="A727:A730"/>
    <mergeCell ref="B727:B730"/>
    <mergeCell ref="F727:F730"/>
    <mergeCell ref="G727:G730"/>
    <mergeCell ref="H727:H730"/>
    <mergeCell ref="I727:I730"/>
    <mergeCell ref="J727:J730"/>
    <mergeCell ref="J721:J722"/>
    <mergeCell ref="K721:K722"/>
    <mergeCell ref="A723:A724"/>
    <mergeCell ref="B723:B724"/>
    <mergeCell ref="F723:F724"/>
    <mergeCell ref="G723:G724"/>
    <mergeCell ref="H723:H724"/>
    <mergeCell ref="I723:I724"/>
    <mergeCell ref="J723:J724"/>
    <mergeCell ref="A721:A722"/>
    <mergeCell ref="B721:B722"/>
    <mergeCell ref="F721:F722"/>
    <mergeCell ref="G721:G722"/>
    <mergeCell ref="H721:H722"/>
    <mergeCell ref="I721:I722"/>
    <mergeCell ref="B710:B712"/>
    <mergeCell ref="F710:F712"/>
    <mergeCell ref="G710:G712"/>
    <mergeCell ref="H710:H712"/>
    <mergeCell ref="I710:I712"/>
    <mergeCell ref="J710:J712"/>
    <mergeCell ref="K710:K712"/>
    <mergeCell ref="H719:H720"/>
    <mergeCell ref="I719:I720"/>
    <mergeCell ref="J719:J720"/>
    <mergeCell ref="K719:K720"/>
    <mergeCell ref="H716:H718"/>
    <mergeCell ref="I716:I718"/>
    <mergeCell ref="J716:J718"/>
    <mergeCell ref="K716:K718"/>
    <mergeCell ref="A719:A720"/>
    <mergeCell ref="K723:K724"/>
    <mergeCell ref="E703:E705"/>
    <mergeCell ref="A706:A709"/>
    <mergeCell ref="B706:B709"/>
    <mergeCell ref="E706:E709"/>
    <mergeCell ref="F706:F709"/>
    <mergeCell ref="I693:I695"/>
    <mergeCell ref="J693:J695"/>
    <mergeCell ref="K693:K695"/>
    <mergeCell ref="E696:E697"/>
    <mergeCell ref="A698:A702"/>
    <mergeCell ref="B698:B702"/>
    <mergeCell ref="E698:E702"/>
    <mergeCell ref="F698:F702"/>
    <mergeCell ref="G698:G702"/>
    <mergeCell ref="I713:I715"/>
    <mergeCell ref="J713:J715"/>
    <mergeCell ref="K713:K715"/>
    <mergeCell ref="G703:G705"/>
    <mergeCell ref="H703:H705"/>
    <mergeCell ref="I703:I705"/>
    <mergeCell ref="J703:J705"/>
    <mergeCell ref="K703:K705"/>
    <mergeCell ref="A703:A705"/>
    <mergeCell ref="B703:B705"/>
    <mergeCell ref="F703:F705"/>
    <mergeCell ref="A713:A715"/>
    <mergeCell ref="B713:B715"/>
    <mergeCell ref="F713:F715"/>
    <mergeCell ref="G713:G715"/>
    <mergeCell ref="H713:H715"/>
    <mergeCell ref="K706:K709"/>
    <mergeCell ref="A710:A712"/>
    <mergeCell ref="K686:K692"/>
    <mergeCell ref="A693:A695"/>
    <mergeCell ref="B693:B695"/>
    <mergeCell ref="E693:E695"/>
    <mergeCell ref="F693:F695"/>
    <mergeCell ref="G693:G695"/>
    <mergeCell ref="H693:H695"/>
    <mergeCell ref="H683:H685"/>
    <mergeCell ref="I683:I685"/>
    <mergeCell ref="J683:J685"/>
    <mergeCell ref="K683:K685"/>
    <mergeCell ref="A686:A692"/>
    <mergeCell ref="B686:B692"/>
    <mergeCell ref="E686:E692"/>
    <mergeCell ref="F686:F692"/>
    <mergeCell ref="G686:G692"/>
    <mergeCell ref="H698:H702"/>
    <mergeCell ref="I698:I702"/>
    <mergeCell ref="J698:J702"/>
    <mergeCell ref="K698:K702"/>
    <mergeCell ref="K696:K697"/>
    <mergeCell ref="H686:H692"/>
    <mergeCell ref="A683:A685"/>
    <mergeCell ref="B683:B685"/>
    <mergeCell ref="E683:E685"/>
    <mergeCell ref="F683:F685"/>
    <mergeCell ref="G683:G685"/>
    <mergeCell ref="I686:I692"/>
    <mergeCell ref="J686:J692"/>
    <mergeCell ref="K673:K674"/>
    <mergeCell ref="A675:A676"/>
    <mergeCell ref="B675:B676"/>
    <mergeCell ref="F675:F676"/>
    <mergeCell ref="G675:G676"/>
    <mergeCell ref="H675:H676"/>
    <mergeCell ref="I675:I676"/>
    <mergeCell ref="J675:J676"/>
    <mergeCell ref="K675:K676"/>
    <mergeCell ref="A673:A674"/>
    <mergeCell ref="B673:B674"/>
    <mergeCell ref="F673:F674"/>
    <mergeCell ref="G673:G674"/>
    <mergeCell ref="H673:H674"/>
    <mergeCell ref="H680:H682"/>
    <mergeCell ref="I673:I674"/>
    <mergeCell ref="J673:J674"/>
    <mergeCell ref="A677:A679"/>
    <mergeCell ref="B677:B679"/>
    <mergeCell ref="F677:F679"/>
    <mergeCell ref="G677:G679"/>
    <mergeCell ref="H677:H679"/>
    <mergeCell ref="I680:I682"/>
    <mergeCell ref="J680:J682"/>
    <mergeCell ref="A680:A682"/>
    <mergeCell ref="B680:B682"/>
    <mergeCell ref="F680:F682"/>
    <mergeCell ref="G680:G682"/>
    <mergeCell ref="I677:I679"/>
    <mergeCell ref="J677:J679"/>
    <mergeCell ref="K677:K679"/>
    <mergeCell ref="K680:K682"/>
    <mergeCell ref="K669:K670"/>
    <mergeCell ref="A671:A672"/>
    <mergeCell ref="B671:B672"/>
    <mergeCell ref="F671:F672"/>
    <mergeCell ref="G671:G672"/>
    <mergeCell ref="H671:H672"/>
    <mergeCell ref="I671:I672"/>
    <mergeCell ref="J671:J672"/>
    <mergeCell ref="K671:K672"/>
    <mergeCell ref="J667:J668"/>
    <mergeCell ref="K667:K668"/>
    <mergeCell ref="A669:A670"/>
    <mergeCell ref="B669:B670"/>
    <mergeCell ref="F669:F670"/>
    <mergeCell ref="G669:G670"/>
    <mergeCell ref="H669:H670"/>
    <mergeCell ref="I669:I670"/>
    <mergeCell ref="J669:J670"/>
    <mergeCell ref="I665:I666"/>
    <mergeCell ref="J665:J666"/>
    <mergeCell ref="K665:K666"/>
    <mergeCell ref="A667:A668"/>
    <mergeCell ref="B667:B668"/>
    <mergeCell ref="F667:F668"/>
    <mergeCell ref="G667:G668"/>
    <mergeCell ref="H667:H668"/>
    <mergeCell ref="I667:I668"/>
    <mergeCell ref="A665:A666"/>
    <mergeCell ref="B665:B666"/>
    <mergeCell ref="F665:F666"/>
    <mergeCell ref="G665:G666"/>
    <mergeCell ref="H665:H666"/>
    <mergeCell ref="A658:A664"/>
    <mergeCell ref="B658:B664"/>
    <mergeCell ref="F658:F664"/>
    <mergeCell ref="G658:G664"/>
    <mergeCell ref="H658:H664"/>
    <mergeCell ref="I658:I664"/>
    <mergeCell ref="J658:J664"/>
    <mergeCell ref="K658:K664"/>
    <mergeCell ref="J654:J655"/>
    <mergeCell ref="K654:K655"/>
    <mergeCell ref="A656:A657"/>
    <mergeCell ref="B656:B657"/>
    <mergeCell ref="F656:F657"/>
    <mergeCell ref="G656:G657"/>
    <mergeCell ref="H656:H657"/>
    <mergeCell ref="I656:I657"/>
    <mergeCell ref="J656:J657"/>
    <mergeCell ref="I651:I653"/>
    <mergeCell ref="J651:J653"/>
    <mergeCell ref="K651:K653"/>
    <mergeCell ref="A654:A655"/>
    <mergeCell ref="B654:B655"/>
    <mergeCell ref="F654:F655"/>
    <mergeCell ref="G654:G655"/>
    <mergeCell ref="H654:H655"/>
    <mergeCell ref="I654:I655"/>
    <mergeCell ref="A651:A653"/>
    <mergeCell ref="B651:B653"/>
    <mergeCell ref="F651:F653"/>
    <mergeCell ref="G651:G653"/>
    <mergeCell ref="H651:H653"/>
    <mergeCell ref="K656:K657"/>
    <mergeCell ref="K645:K647"/>
    <mergeCell ref="A648:A650"/>
    <mergeCell ref="B648:B650"/>
    <mergeCell ref="F648:F650"/>
    <mergeCell ref="G648:G650"/>
    <mergeCell ref="H648:H650"/>
    <mergeCell ref="I648:I650"/>
    <mergeCell ref="J648:J650"/>
    <mergeCell ref="K648:K650"/>
    <mergeCell ref="J643:J644"/>
    <mergeCell ref="K643:K644"/>
    <mergeCell ref="A645:A647"/>
    <mergeCell ref="B645:B647"/>
    <mergeCell ref="F645:F647"/>
    <mergeCell ref="G645:G647"/>
    <mergeCell ref="H645:H647"/>
    <mergeCell ref="I645:I647"/>
    <mergeCell ref="J645:J647"/>
    <mergeCell ref="I640:I642"/>
    <mergeCell ref="J640:J642"/>
    <mergeCell ref="K640:K642"/>
    <mergeCell ref="A643:A644"/>
    <mergeCell ref="B643:B644"/>
    <mergeCell ref="F643:F644"/>
    <mergeCell ref="G643:G644"/>
    <mergeCell ref="H643:H644"/>
    <mergeCell ref="I643:I644"/>
    <mergeCell ref="A640:A642"/>
    <mergeCell ref="B640:B642"/>
    <mergeCell ref="F640:F642"/>
    <mergeCell ref="G640:G642"/>
    <mergeCell ref="H640:H642"/>
    <mergeCell ref="F637:F639"/>
    <mergeCell ref="G637:G639"/>
    <mergeCell ref="H637:H639"/>
    <mergeCell ref="I637:I639"/>
    <mergeCell ref="J637:J639"/>
    <mergeCell ref="K637:K639"/>
    <mergeCell ref="A637:A639"/>
    <mergeCell ref="B637:B639"/>
    <mergeCell ref="K627:K632"/>
    <mergeCell ref="A633:A636"/>
    <mergeCell ref="B633:B636"/>
    <mergeCell ref="F633:F636"/>
    <mergeCell ref="G633:G636"/>
    <mergeCell ref="H633:H636"/>
    <mergeCell ref="I633:I636"/>
    <mergeCell ref="J633:J636"/>
    <mergeCell ref="K633:K636"/>
    <mergeCell ref="J621:J626"/>
    <mergeCell ref="K621:K626"/>
    <mergeCell ref="A627:A632"/>
    <mergeCell ref="B627:B632"/>
    <mergeCell ref="F627:F632"/>
    <mergeCell ref="G627:G632"/>
    <mergeCell ref="H627:H632"/>
    <mergeCell ref="I627:I632"/>
    <mergeCell ref="J627:J632"/>
    <mergeCell ref="A621:A626"/>
    <mergeCell ref="B621:B626"/>
    <mergeCell ref="F621:F626"/>
    <mergeCell ref="G621:G626"/>
    <mergeCell ref="H621:H626"/>
    <mergeCell ref="I621:I626"/>
    <mergeCell ref="J615:J617"/>
    <mergeCell ref="K615:K617"/>
    <mergeCell ref="A618:A620"/>
    <mergeCell ref="B618:B620"/>
    <mergeCell ref="F618:F620"/>
    <mergeCell ref="G618:G620"/>
    <mergeCell ref="H618:H620"/>
    <mergeCell ref="I618:I620"/>
    <mergeCell ref="J618:J620"/>
    <mergeCell ref="I612:I614"/>
    <mergeCell ref="J612:J614"/>
    <mergeCell ref="K612:K614"/>
    <mergeCell ref="A615:A617"/>
    <mergeCell ref="B615:B617"/>
    <mergeCell ref="F615:F617"/>
    <mergeCell ref="G615:G617"/>
    <mergeCell ref="H615:H617"/>
    <mergeCell ref="I615:I617"/>
    <mergeCell ref="K618:K620"/>
    <mergeCell ref="I604:I611"/>
    <mergeCell ref="J604:J611"/>
    <mergeCell ref="K604:K611"/>
    <mergeCell ref="A612:A614"/>
    <mergeCell ref="B612:B614"/>
    <mergeCell ref="E612:E614"/>
    <mergeCell ref="F612:F614"/>
    <mergeCell ref="G612:G614"/>
    <mergeCell ref="H612:H614"/>
    <mergeCell ref="H601:H603"/>
    <mergeCell ref="I601:I603"/>
    <mergeCell ref="J601:J603"/>
    <mergeCell ref="K601:K603"/>
    <mergeCell ref="A604:A611"/>
    <mergeCell ref="B604:B611"/>
    <mergeCell ref="E604:E611"/>
    <mergeCell ref="F604:F611"/>
    <mergeCell ref="G604:G611"/>
    <mergeCell ref="H604:H611"/>
    <mergeCell ref="H599:H600"/>
    <mergeCell ref="I599:I600"/>
    <mergeCell ref="J599:J600"/>
    <mergeCell ref="K599:K600"/>
    <mergeCell ref="A601:A603"/>
    <mergeCell ref="B601:B603"/>
    <mergeCell ref="E601:E603"/>
    <mergeCell ref="F601:F603"/>
    <mergeCell ref="G601:G603"/>
    <mergeCell ref="G596:G598"/>
    <mergeCell ref="H596:H598"/>
    <mergeCell ref="I596:I598"/>
    <mergeCell ref="J596:J598"/>
    <mergeCell ref="K596:K598"/>
    <mergeCell ref="A599:A600"/>
    <mergeCell ref="B599:B600"/>
    <mergeCell ref="F599:F600"/>
    <mergeCell ref="G599:G600"/>
    <mergeCell ref="A596:A598"/>
    <mergeCell ref="B596:B598"/>
    <mergeCell ref="F596:F598"/>
    <mergeCell ref="K588:K592"/>
    <mergeCell ref="A593:A595"/>
    <mergeCell ref="B593:B595"/>
    <mergeCell ref="F593:F595"/>
    <mergeCell ref="G593:G595"/>
    <mergeCell ref="H593:H595"/>
    <mergeCell ref="I593:I595"/>
    <mergeCell ref="J593:J595"/>
    <mergeCell ref="K593:K595"/>
    <mergeCell ref="J585:J587"/>
    <mergeCell ref="K585:K587"/>
    <mergeCell ref="A588:A592"/>
    <mergeCell ref="B588:B592"/>
    <mergeCell ref="F588:F592"/>
    <mergeCell ref="G588:G592"/>
    <mergeCell ref="H588:H592"/>
    <mergeCell ref="I588:I592"/>
    <mergeCell ref="J588:J592"/>
    <mergeCell ref="I581:I584"/>
    <mergeCell ref="J581:J584"/>
    <mergeCell ref="K581:K584"/>
    <mergeCell ref="A585:A587"/>
    <mergeCell ref="B585:B587"/>
    <mergeCell ref="F585:F587"/>
    <mergeCell ref="G585:G587"/>
    <mergeCell ref="H585:H587"/>
    <mergeCell ref="I585:I587"/>
    <mergeCell ref="G577:G580"/>
    <mergeCell ref="H577:H580"/>
    <mergeCell ref="I577:I580"/>
    <mergeCell ref="J577:J580"/>
    <mergeCell ref="K577:K580"/>
    <mergeCell ref="A581:A584"/>
    <mergeCell ref="B581:B584"/>
    <mergeCell ref="F581:F584"/>
    <mergeCell ref="G581:G584"/>
    <mergeCell ref="H581:H584"/>
    <mergeCell ref="A577:A580"/>
    <mergeCell ref="B577:B580"/>
    <mergeCell ref="F577:F580"/>
    <mergeCell ref="K572:K574"/>
    <mergeCell ref="A575:A576"/>
    <mergeCell ref="B575:B576"/>
    <mergeCell ref="F575:F576"/>
    <mergeCell ref="G575:G576"/>
    <mergeCell ref="H575:H576"/>
    <mergeCell ref="I575:I576"/>
    <mergeCell ref="J575:J576"/>
    <mergeCell ref="K575:K576"/>
    <mergeCell ref="J569:J571"/>
    <mergeCell ref="K569:K571"/>
    <mergeCell ref="A572:A574"/>
    <mergeCell ref="B572:B574"/>
    <mergeCell ref="F572:F574"/>
    <mergeCell ref="G572:G574"/>
    <mergeCell ref="H572:H574"/>
    <mergeCell ref="I572:I574"/>
    <mergeCell ref="J572:J574"/>
    <mergeCell ref="I562:I568"/>
    <mergeCell ref="J562:J568"/>
    <mergeCell ref="K562:K568"/>
    <mergeCell ref="A569:A571"/>
    <mergeCell ref="B569:B571"/>
    <mergeCell ref="F569:F571"/>
    <mergeCell ref="G569:G571"/>
    <mergeCell ref="H569:H571"/>
    <mergeCell ref="I569:I571"/>
    <mergeCell ref="A562:A568"/>
    <mergeCell ref="B562:B568"/>
    <mergeCell ref="F562:F568"/>
    <mergeCell ref="G562:G568"/>
    <mergeCell ref="H562:H568"/>
    <mergeCell ref="K555:K556"/>
    <mergeCell ref="A557:A559"/>
    <mergeCell ref="B557:B559"/>
    <mergeCell ref="F557:F559"/>
    <mergeCell ref="G557:G559"/>
    <mergeCell ref="H557:H559"/>
    <mergeCell ref="I557:I559"/>
    <mergeCell ref="J557:J559"/>
    <mergeCell ref="K557:K559"/>
    <mergeCell ref="J560:J561"/>
    <mergeCell ref="K560:K561"/>
    <mergeCell ref="A560:A561"/>
    <mergeCell ref="B560:B561"/>
    <mergeCell ref="F560:F561"/>
    <mergeCell ref="G560:G561"/>
    <mergeCell ref="H560:H561"/>
    <mergeCell ref="I560:I561"/>
    <mergeCell ref="J553:J554"/>
    <mergeCell ref="K553:K554"/>
    <mergeCell ref="A555:A556"/>
    <mergeCell ref="B555:B556"/>
    <mergeCell ref="F555:F556"/>
    <mergeCell ref="G555:G556"/>
    <mergeCell ref="H555:H556"/>
    <mergeCell ref="I555:I556"/>
    <mergeCell ref="J555:J556"/>
    <mergeCell ref="I550:I552"/>
    <mergeCell ref="J550:J552"/>
    <mergeCell ref="K550:K552"/>
    <mergeCell ref="A553:A554"/>
    <mergeCell ref="B553:B554"/>
    <mergeCell ref="F553:F554"/>
    <mergeCell ref="G553:G554"/>
    <mergeCell ref="H553:H554"/>
    <mergeCell ref="I553:I554"/>
    <mergeCell ref="I540:I549"/>
    <mergeCell ref="J540:J549"/>
    <mergeCell ref="K540:K549"/>
    <mergeCell ref="A550:A552"/>
    <mergeCell ref="B550:B552"/>
    <mergeCell ref="E550:E552"/>
    <mergeCell ref="F550:F552"/>
    <mergeCell ref="G550:G552"/>
    <mergeCell ref="H550:H552"/>
    <mergeCell ref="H537:H538"/>
    <mergeCell ref="I537:I538"/>
    <mergeCell ref="J537:J538"/>
    <mergeCell ref="K537:K538"/>
    <mergeCell ref="A540:A549"/>
    <mergeCell ref="B540:B549"/>
    <mergeCell ref="E540:E549"/>
    <mergeCell ref="F540:F549"/>
    <mergeCell ref="G540:G549"/>
    <mergeCell ref="H540:H549"/>
    <mergeCell ref="H535:H536"/>
    <mergeCell ref="I535:I536"/>
    <mergeCell ref="J535:J536"/>
    <mergeCell ref="K535:K536"/>
    <mergeCell ref="A537:A538"/>
    <mergeCell ref="B537:B538"/>
    <mergeCell ref="E537:E538"/>
    <mergeCell ref="F537:F538"/>
    <mergeCell ref="G537:G538"/>
    <mergeCell ref="A535:A536"/>
    <mergeCell ref="B535:B536"/>
    <mergeCell ref="E535:E536"/>
    <mergeCell ref="F535:F536"/>
    <mergeCell ref="G535:G536"/>
    <mergeCell ref="F533:F534"/>
    <mergeCell ref="G533:G534"/>
    <mergeCell ref="H533:H534"/>
    <mergeCell ref="I533:I534"/>
    <mergeCell ref="J533:J534"/>
    <mergeCell ref="K533:K534"/>
    <mergeCell ref="A533:A534"/>
    <mergeCell ref="B533:B534"/>
    <mergeCell ref="E533:E534"/>
    <mergeCell ref="K529:K530"/>
    <mergeCell ref="A531:A532"/>
    <mergeCell ref="B531:B532"/>
    <mergeCell ref="F531:F532"/>
    <mergeCell ref="G531:G532"/>
    <mergeCell ref="H531:H532"/>
    <mergeCell ref="I531:I532"/>
    <mergeCell ref="J531:J532"/>
    <mergeCell ref="K531:K532"/>
    <mergeCell ref="K523:K525"/>
    <mergeCell ref="K526:K528"/>
    <mergeCell ref="A529:A530"/>
    <mergeCell ref="B529:B530"/>
    <mergeCell ref="F529:F530"/>
    <mergeCell ref="G529:G530"/>
    <mergeCell ref="H529:H530"/>
    <mergeCell ref="I529:I530"/>
    <mergeCell ref="J529:J530"/>
    <mergeCell ref="H526:H528"/>
    <mergeCell ref="I526:I528"/>
    <mergeCell ref="J526:J528"/>
    <mergeCell ref="A526:A528"/>
    <mergeCell ref="B526:B528"/>
    <mergeCell ref="F526:F528"/>
    <mergeCell ref="G526:G528"/>
    <mergeCell ref="J521:J522"/>
    <mergeCell ref="K521:K522"/>
    <mergeCell ref="A523:A525"/>
    <mergeCell ref="B523:B525"/>
    <mergeCell ref="F523:F525"/>
    <mergeCell ref="G523:G525"/>
    <mergeCell ref="H523:H525"/>
    <mergeCell ref="I523:I525"/>
    <mergeCell ref="J523:J525"/>
    <mergeCell ref="J519:J520"/>
    <mergeCell ref="K519:K520"/>
    <mergeCell ref="A521:A522"/>
    <mergeCell ref="B521:B522"/>
    <mergeCell ref="E521:E522"/>
    <mergeCell ref="F521:F522"/>
    <mergeCell ref="G521:G522"/>
    <mergeCell ref="H521:H522"/>
    <mergeCell ref="I521:I522"/>
    <mergeCell ref="I517:I518"/>
    <mergeCell ref="J517:J518"/>
    <mergeCell ref="K517:K518"/>
    <mergeCell ref="A519:A520"/>
    <mergeCell ref="B519:B520"/>
    <mergeCell ref="F519:F520"/>
    <mergeCell ref="G519:G520"/>
    <mergeCell ref="H519:H520"/>
    <mergeCell ref="I519:I520"/>
    <mergeCell ref="A517:A518"/>
    <mergeCell ref="B517:B518"/>
    <mergeCell ref="F517:F518"/>
    <mergeCell ref="G517:G518"/>
    <mergeCell ref="H517:H518"/>
    <mergeCell ref="K513:K514"/>
    <mergeCell ref="A515:A516"/>
    <mergeCell ref="B515:B516"/>
    <mergeCell ref="F515:F516"/>
    <mergeCell ref="G515:G516"/>
    <mergeCell ref="H515:H516"/>
    <mergeCell ref="I515:I516"/>
    <mergeCell ref="J515:J516"/>
    <mergeCell ref="K515:K516"/>
    <mergeCell ref="J510:J512"/>
    <mergeCell ref="K510:K512"/>
    <mergeCell ref="A513:A514"/>
    <mergeCell ref="B513:B514"/>
    <mergeCell ref="F513:F514"/>
    <mergeCell ref="G513:G514"/>
    <mergeCell ref="H513:H514"/>
    <mergeCell ref="I513:I514"/>
    <mergeCell ref="J513:J514"/>
    <mergeCell ref="I505:I509"/>
    <mergeCell ref="J505:J509"/>
    <mergeCell ref="K505:K509"/>
    <mergeCell ref="A510:A512"/>
    <mergeCell ref="B510:B512"/>
    <mergeCell ref="F510:F512"/>
    <mergeCell ref="G510:G512"/>
    <mergeCell ref="H510:H512"/>
    <mergeCell ref="I510:I512"/>
    <mergeCell ref="H503:H504"/>
    <mergeCell ref="I503:I504"/>
    <mergeCell ref="J503:J504"/>
    <mergeCell ref="K503:K504"/>
    <mergeCell ref="A505:A509"/>
    <mergeCell ref="B505:B509"/>
    <mergeCell ref="F505:F509"/>
    <mergeCell ref="G505:G509"/>
    <mergeCell ref="H505:H509"/>
    <mergeCell ref="A503:A504"/>
    <mergeCell ref="B503:B504"/>
    <mergeCell ref="E503:E504"/>
    <mergeCell ref="F503:F504"/>
    <mergeCell ref="G503:G504"/>
    <mergeCell ref="K497:K498"/>
    <mergeCell ref="A499:A502"/>
    <mergeCell ref="B499:B502"/>
    <mergeCell ref="F499:F502"/>
    <mergeCell ref="G499:G502"/>
    <mergeCell ref="H499:H502"/>
    <mergeCell ref="I499:I502"/>
    <mergeCell ref="J499:J502"/>
    <mergeCell ref="K499:K502"/>
    <mergeCell ref="K491:K493"/>
    <mergeCell ref="K494:K496"/>
    <mergeCell ref="A497:A498"/>
    <mergeCell ref="B497:B498"/>
    <mergeCell ref="F497:F498"/>
    <mergeCell ref="G497:G498"/>
    <mergeCell ref="H497:H498"/>
    <mergeCell ref="I497:I498"/>
    <mergeCell ref="J497:J498"/>
    <mergeCell ref="H482:H484"/>
    <mergeCell ref="I482:I484"/>
    <mergeCell ref="J482:J484"/>
    <mergeCell ref="K482:K484"/>
    <mergeCell ref="K485:K487"/>
    <mergeCell ref="K488:K490"/>
    <mergeCell ref="H478:H481"/>
    <mergeCell ref="I478:I481"/>
    <mergeCell ref="J478:J481"/>
    <mergeCell ref="K478:K481"/>
    <mergeCell ref="A482:A484"/>
    <mergeCell ref="B482:B484"/>
    <mergeCell ref="E482:E484"/>
    <mergeCell ref="F482:F484"/>
    <mergeCell ref="G482:G484"/>
    <mergeCell ref="A478:A481"/>
    <mergeCell ref="B478:B481"/>
    <mergeCell ref="E478:E481"/>
    <mergeCell ref="F478:F481"/>
    <mergeCell ref="G478:G481"/>
    <mergeCell ref="H494:H496"/>
    <mergeCell ref="I494:I496"/>
    <mergeCell ref="J494:J496"/>
    <mergeCell ref="F474:F477"/>
    <mergeCell ref="G474:G477"/>
    <mergeCell ref="H474:H477"/>
    <mergeCell ref="I474:I477"/>
    <mergeCell ref="J474:J477"/>
    <mergeCell ref="K474:K477"/>
    <mergeCell ref="K453:K454"/>
    <mergeCell ref="A455:A473"/>
    <mergeCell ref="B455:B473"/>
    <mergeCell ref="F455:F473"/>
    <mergeCell ref="G455:G473"/>
    <mergeCell ref="H455:H473"/>
    <mergeCell ref="I455:I473"/>
    <mergeCell ref="J455:J473"/>
    <mergeCell ref="K455:K473"/>
    <mergeCell ref="J451:J452"/>
    <mergeCell ref="K451:K452"/>
    <mergeCell ref="A453:A454"/>
    <mergeCell ref="B453:B454"/>
    <mergeCell ref="F453:F454"/>
    <mergeCell ref="G453:G454"/>
    <mergeCell ref="H453:H454"/>
    <mergeCell ref="I453:I454"/>
    <mergeCell ref="J453:J454"/>
    <mergeCell ref="A474:A477"/>
    <mergeCell ref="B474:B477"/>
    <mergeCell ref="E474:E477"/>
    <mergeCell ref="I447:I448"/>
    <mergeCell ref="J447:J448"/>
    <mergeCell ref="K447:K448"/>
    <mergeCell ref="A451:A452"/>
    <mergeCell ref="B451:B452"/>
    <mergeCell ref="F451:F452"/>
    <mergeCell ref="G451:G452"/>
    <mergeCell ref="H451:H452"/>
    <mergeCell ref="I451:I452"/>
    <mergeCell ref="A447:A448"/>
    <mergeCell ref="B447:B448"/>
    <mergeCell ref="F447:F448"/>
    <mergeCell ref="G447:G448"/>
    <mergeCell ref="H447:H448"/>
    <mergeCell ref="K443:K444"/>
    <mergeCell ref="A445:A446"/>
    <mergeCell ref="B445:B446"/>
    <mergeCell ref="F445:F446"/>
    <mergeCell ref="G445:G446"/>
    <mergeCell ref="H445:H446"/>
    <mergeCell ref="I445:I446"/>
    <mergeCell ref="J445:J446"/>
    <mergeCell ref="K445:K446"/>
    <mergeCell ref="K449:K450"/>
    <mergeCell ref="A449:A450"/>
    <mergeCell ref="B449:B450"/>
    <mergeCell ref="F449:F450"/>
    <mergeCell ref="G449:G450"/>
    <mergeCell ref="H449:H450"/>
    <mergeCell ref="I449:I450"/>
    <mergeCell ref="J449:J450"/>
    <mergeCell ref="J441:J442"/>
    <mergeCell ref="K441:K442"/>
    <mergeCell ref="A443:A444"/>
    <mergeCell ref="B443:B444"/>
    <mergeCell ref="F443:F444"/>
    <mergeCell ref="G443:G444"/>
    <mergeCell ref="H443:H444"/>
    <mergeCell ref="I443:I444"/>
    <mergeCell ref="J443:J444"/>
    <mergeCell ref="I439:I440"/>
    <mergeCell ref="J439:J440"/>
    <mergeCell ref="K439:K440"/>
    <mergeCell ref="A441:A442"/>
    <mergeCell ref="B441:B442"/>
    <mergeCell ref="F441:F442"/>
    <mergeCell ref="G441:G442"/>
    <mergeCell ref="H441:H442"/>
    <mergeCell ref="I441:I442"/>
    <mergeCell ref="H436:H438"/>
    <mergeCell ref="I436:I438"/>
    <mergeCell ref="J436:J438"/>
    <mergeCell ref="K436:K438"/>
    <mergeCell ref="A439:A440"/>
    <mergeCell ref="B439:B440"/>
    <mergeCell ref="F439:F440"/>
    <mergeCell ref="G439:G440"/>
    <mergeCell ref="H439:H440"/>
    <mergeCell ref="H430:H433"/>
    <mergeCell ref="I430:I433"/>
    <mergeCell ref="J430:J433"/>
    <mergeCell ref="K430:K433"/>
    <mergeCell ref="K434:K435"/>
    <mergeCell ref="A436:A438"/>
    <mergeCell ref="B436:B438"/>
    <mergeCell ref="F436:F438"/>
    <mergeCell ref="G436:G438"/>
    <mergeCell ref="J434:J435"/>
    <mergeCell ref="A434:A435"/>
    <mergeCell ref="B434:B435"/>
    <mergeCell ref="F434:F435"/>
    <mergeCell ref="G434:G435"/>
    <mergeCell ref="H434:H435"/>
    <mergeCell ref="I434:I435"/>
    <mergeCell ref="G425:G427"/>
    <mergeCell ref="H425:H427"/>
    <mergeCell ref="I425:I427"/>
    <mergeCell ref="J425:J427"/>
    <mergeCell ref="K425:K427"/>
    <mergeCell ref="A430:A433"/>
    <mergeCell ref="B430:B433"/>
    <mergeCell ref="F430:F433"/>
    <mergeCell ref="G430:G433"/>
    <mergeCell ref="K420:K422"/>
    <mergeCell ref="A423:A424"/>
    <mergeCell ref="B423:B424"/>
    <mergeCell ref="F423:F424"/>
    <mergeCell ref="G423:G424"/>
    <mergeCell ref="H423:H424"/>
    <mergeCell ref="I423:I424"/>
    <mergeCell ref="K423:K424"/>
    <mergeCell ref="H428:H429"/>
    <mergeCell ref="I428:I429"/>
    <mergeCell ref="J428:J429"/>
    <mergeCell ref="K428:K429"/>
    <mergeCell ref="A428:A429"/>
    <mergeCell ref="B428:B429"/>
    <mergeCell ref="F428:F429"/>
    <mergeCell ref="G428:G429"/>
    <mergeCell ref="A425:A427"/>
    <mergeCell ref="B425:B427"/>
    <mergeCell ref="F425:F427"/>
    <mergeCell ref="J423:J424"/>
    <mergeCell ref="I417:I419"/>
    <mergeCell ref="J417:J419"/>
    <mergeCell ref="K417:K419"/>
    <mergeCell ref="A420:A422"/>
    <mergeCell ref="B420:B422"/>
    <mergeCell ref="F420:F422"/>
    <mergeCell ref="G420:G422"/>
    <mergeCell ref="H420:H422"/>
    <mergeCell ref="J420:J422"/>
    <mergeCell ref="I414:I416"/>
    <mergeCell ref="J414:J416"/>
    <mergeCell ref="K414:K416"/>
    <mergeCell ref="A417:A419"/>
    <mergeCell ref="B417:B419"/>
    <mergeCell ref="E417:E419"/>
    <mergeCell ref="F417:F419"/>
    <mergeCell ref="G417:G419"/>
    <mergeCell ref="H417:H419"/>
    <mergeCell ref="E420:E422"/>
    <mergeCell ref="I420:I422"/>
    <mergeCell ref="I409:I411"/>
    <mergeCell ref="J409:J411"/>
    <mergeCell ref="K409:K411"/>
    <mergeCell ref="K412:K413"/>
    <mergeCell ref="A414:A416"/>
    <mergeCell ref="B414:B416"/>
    <mergeCell ref="E414:E416"/>
    <mergeCell ref="F414:F416"/>
    <mergeCell ref="G414:G416"/>
    <mergeCell ref="I407:I408"/>
    <mergeCell ref="J407:J408"/>
    <mergeCell ref="K407:K408"/>
    <mergeCell ref="A409:A411"/>
    <mergeCell ref="B409:B411"/>
    <mergeCell ref="E409:E411"/>
    <mergeCell ref="F409:F411"/>
    <mergeCell ref="G409:G411"/>
    <mergeCell ref="H409:H411"/>
    <mergeCell ref="H414:H416"/>
    <mergeCell ref="J412:J413"/>
    <mergeCell ref="A412:A413"/>
    <mergeCell ref="B412:B413"/>
    <mergeCell ref="E412:E413"/>
    <mergeCell ref="F412:F413"/>
    <mergeCell ref="G412:G413"/>
    <mergeCell ref="H412:H413"/>
    <mergeCell ref="I412:I413"/>
    <mergeCell ref="H405:H406"/>
    <mergeCell ref="I405:I406"/>
    <mergeCell ref="J405:J406"/>
    <mergeCell ref="K405:K406"/>
    <mergeCell ref="A407:A408"/>
    <mergeCell ref="B407:B408"/>
    <mergeCell ref="F407:F408"/>
    <mergeCell ref="G407:G408"/>
    <mergeCell ref="H407:H408"/>
    <mergeCell ref="A405:A406"/>
    <mergeCell ref="B405:B406"/>
    <mergeCell ref="E405:E406"/>
    <mergeCell ref="F405:F406"/>
    <mergeCell ref="G405:G406"/>
    <mergeCell ref="F403:F404"/>
    <mergeCell ref="G403:G404"/>
    <mergeCell ref="H403:H404"/>
    <mergeCell ref="I403:I404"/>
    <mergeCell ref="J403:J404"/>
    <mergeCell ref="K403:K404"/>
    <mergeCell ref="A403:A404"/>
    <mergeCell ref="B403:B404"/>
    <mergeCell ref="E403:E404"/>
    <mergeCell ref="K390:K393"/>
    <mergeCell ref="A394:A396"/>
    <mergeCell ref="B394:B396"/>
    <mergeCell ref="F394:F396"/>
    <mergeCell ref="G394:G396"/>
    <mergeCell ref="H394:H396"/>
    <mergeCell ref="I394:I396"/>
    <mergeCell ref="J394:J396"/>
    <mergeCell ref="K394:K396"/>
    <mergeCell ref="J385:J389"/>
    <mergeCell ref="K385:K389"/>
    <mergeCell ref="A390:A393"/>
    <mergeCell ref="B390:B393"/>
    <mergeCell ref="F390:F393"/>
    <mergeCell ref="G390:G393"/>
    <mergeCell ref="H390:H393"/>
    <mergeCell ref="I390:I393"/>
    <mergeCell ref="J390:J393"/>
    <mergeCell ref="J379:J381"/>
    <mergeCell ref="K379:K381"/>
    <mergeCell ref="K382:K384"/>
    <mergeCell ref="A385:A389"/>
    <mergeCell ref="B385:B389"/>
    <mergeCell ref="F385:F389"/>
    <mergeCell ref="G385:G389"/>
    <mergeCell ref="H385:H389"/>
    <mergeCell ref="I385:I389"/>
    <mergeCell ref="I376:I378"/>
    <mergeCell ref="J376:J378"/>
    <mergeCell ref="K376:K378"/>
    <mergeCell ref="A379:A381"/>
    <mergeCell ref="B379:B381"/>
    <mergeCell ref="F379:F381"/>
    <mergeCell ref="G379:G381"/>
    <mergeCell ref="H379:H381"/>
    <mergeCell ref="I379:I381"/>
    <mergeCell ref="H374:H375"/>
    <mergeCell ref="I374:I375"/>
    <mergeCell ref="J374:J375"/>
    <mergeCell ref="K374:K375"/>
    <mergeCell ref="A376:A378"/>
    <mergeCell ref="B376:B378"/>
    <mergeCell ref="F376:F378"/>
    <mergeCell ref="G376:G378"/>
    <mergeCell ref="H376:H378"/>
    <mergeCell ref="H372:H373"/>
    <mergeCell ref="I372:I373"/>
    <mergeCell ref="J372:J373"/>
    <mergeCell ref="K372:K373"/>
    <mergeCell ref="A374:A375"/>
    <mergeCell ref="B374:B375"/>
    <mergeCell ref="E374:E375"/>
    <mergeCell ref="F374:F375"/>
    <mergeCell ref="G374:G375"/>
    <mergeCell ref="H370:H371"/>
    <mergeCell ref="I370:I371"/>
    <mergeCell ref="J370:J371"/>
    <mergeCell ref="K370:K371"/>
    <mergeCell ref="A372:A373"/>
    <mergeCell ref="B372:B373"/>
    <mergeCell ref="E372:E373"/>
    <mergeCell ref="F372:F373"/>
    <mergeCell ref="G372:G373"/>
    <mergeCell ref="A370:A371"/>
    <mergeCell ref="B370:B371"/>
    <mergeCell ref="E370:E371"/>
    <mergeCell ref="F370:F371"/>
    <mergeCell ref="G370:G371"/>
    <mergeCell ref="K365:K366"/>
    <mergeCell ref="A367:A369"/>
    <mergeCell ref="B367:B369"/>
    <mergeCell ref="F367:F369"/>
    <mergeCell ref="G367:G369"/>
    <mergeCell ref="H367:H369"/>
    <mergeCell ref="I367:I369"/>
    <mergeCell ref="J367:J369"/>
    <mergeCell ref="K367:K369"/>
    <mergeCell ref="J363:J364"/>
    <mergeCell ref="K363:K364"/>
    <mergeCell ref="A365:A366"/>
    <mergeCell ref="B365:B366"/>
    <mergeCell ref="F365:F366"/>
    <mergeCell ref="G365:G366"/>
    <mergeCell ref="H365:H366"/>
    <mergeCell ref="I365:I366"/>
    <mergeCell ref="J365:J366"/>
    <mergeCell ref="I361:I362"/>
    <mergeCell ref="J361:J362"/>
    <mergeCell ref="K361:K362"/>
    <mergeCell ref="A363:A364"/>
    <mergeCell ref="B363:B364"/>
    <mergeCell ref="F363:F364"/>
    <mergeCell ref="G363:G364"/>
    <mergeCell ref="H363:H364"/>
    <mergeCell ref="I363:I364"/>
    <mergeCell ref="H357:H360"/>
    <mergeCell ref="I357:I360"/>
    <mergeCell ref="J357:J360"/>
    <mergeCell ref="K357:K360"/>
    <mergeCell ref="A361:A362"/>
    <mergeCell ref="B361:B362"/>
    <mergeCell ref="C361:C362"/>
    <mergeCell ref="F361:F362"/>
    <mergeCell ref="G361:G362"/>
    <mergeCell ref="G354:G356"/>
    <mergeCell ref="H354:H356"/>
    <mergeCell ref="I354:I356"/>
    <mergeCell ref="J354:J356"/>
    <mergeCell ref="K354:K356"/>
    <mergeCell ref="A357:A360"/>
    <mergeCell ref="B357:B360"/>
    <mergeCell ref="F357:F360"/>
    <mergeCell ref="G357:G360"/>
    <mergeCell ref="K338:K345"/>
    <mergeCell ref="A346:A353"/>
    <mergeCell ref="B346:B353"/>
    <mergeCell ref="F346:F353"/>
    <mergeCell ref="G346:G353"/>
    <mergeCell ref="H346:H353"/>
    <mergeCell ref="I346:I353"/>
    <mergeCell ref="J346:J353"/>
    <mergeCell ref="K346:K353"/>
    <mergeCell ref="J332:J337"/>
    <mergeCell ref="K332:K337"/>
    <mergeCell ref="A338:A345"/>
    <mergeCell ref="B338:B345"/>
    <mergeCell ref="F338:F345"/>
    <mergeCell ref="G338:G345"/>
    <mergeCell ref="H338:H345"/>
    <mergeCell ref="I338:I345"/>
    <mergeCell ref="J338:J345"/>
    <mergeCell ref="I326:I331"/>
    <mergeCell ref="J326:J331"/>
    <mergeCell ref="K326:K331"/>
    <mergeCell ref="A332:A337"/>
    <mergeCell ref="B332:B337"/>
    <mergeCell ref="F332:F337"/>
    <mergeCell ref="G332:G337"/>
    <mergeCell ref="H332:H337"/>
    <mergeCell ref="I332:I337"/>
    <mergeCell ref="H319:H325"/>
    <mergeCell ref="I319:I325"/>
    <mergeCell ref="J319:J325"/>
    <mergeCell ref="K319:K325"/>
    <mergeCell ref="A326:A331"/>
    <mergeCell ref="B326:B331"/>
    <mergeCell ref="F326:F331"/>
    <mergeCell ref="G326:G331"/>
    <mergeCell ref="H326:H331"/>
    <mergeCell ref="G312:G318"/>
    <mergeCell ref="H312:H318"/>
    <mergeCell ref="I312:I318"/>
    <mergeCell ref="J312:J318"/>
    <mergeCell ref="K312:K318"/>
    <mergeCell ref="A319:A325"/>
    <mergeCell ref="B319:B325"/>
    <mergeCell ref="F319:F325"/>
    <mergeCell ref="G319:G325"/>
    <mergeCell ref="K291:K304"/>
    <mergeCell ref="A305:A311"/>
    <mergeCell ref="B305:B311"/>
    <mergeCell ref="F305:F311"/>
    <mergeCell ref="G305:G311"/>
    <mergeCell ref="H305:H311"/>
    <mergeCell ref="I305:I311"/>
    <mergeCell ref="J305:J311"/>
    <mergeCell ref="K305:K311"/>
    <mergeCell ref="B312:B318"/>
    <mergeCell ref="F312:F318"/>
    <mergeCell ref="K277:K290"/>
    <mergeCell ref="A291:A304"/>
    <mergeCell ref="B291:B304"/>
    <mergeCell ref="E291:E304"/>
    <mergeCell ref="F291:F304"/>
    <mergeCell ref="G291:G304"/>
    <mergeCell ref="H291:H304"/>
    <mergeCell ref="I291:I304"/>
    <mergeCell ref="J291:J304"/>
    <mergeCell ref="K263:K276"/>
    <mergeCell ref="A277:A290"/>
    <mergeCell ref="B277:B290"/>
    <mergeCell ref="E277:E290"/>
    <mergeCell ref="F277:F290"/>
    <mergeCell ref="G277:G290"/>
    <mergeCell ref="H277:H290"/>
    <mergeCell ref="I277:I290"/>
    <mergeCell ref="J277:J290"/>
    <mergeCell ref="K249:K262"/>
    <mergeCell ref="A263:A276"/>
    <mergeCell ref="B263:B276"/>
    <mergeCell ref="E263:E276"/>
    <mergeCell ref="F263:F276"/>
    <mergeCell ref="G263:G276"/>
    <mergeCell ref="H263:H276"/>
    <mergeCell ref="I263:I276"/>
    <mergeCell ref="J263:J276"/>
    <mergeCell ref="K235:K248"/>
    <mergeCell ref="A249:A262"/>
    <mergeCell ref="B249:B262"/>
    <mergeCell ref="E249:E262"/>
    <mergeCell ref="F249:F262"/>
    <mergeCell ref="G249:G262"/>
    <mergeCell ref="H249:H262"/>
    <mergeCell ref="I249:I262"/>
    <mergeCell ref="J249:J262"/>
    <mergeCell ref="K232:K234"/>
    <mergeCell ref="A235:A248"/>
    <mergeCell ref="B235:B248"/>
    <mergeCell ref="E235:E248"/>
    <mergeCell ref="F235:F248"/>
    <mergeCell ref="G235:G248"/>
    <mergeCell ref="H235:H248"/>
    <mergeCell ref="I235:I248"/>
    <mergeCell ref="J235:J248"/>
    <mergeCell ref="K229:K231"/>
    <mergeCell ref="A232:A234"/>
    <mergeCell ref="B232:B234"/>
    <mergeCell ref="E232:E234"/>
    <mergeCell ref="F232:F234"/>
    <mergeCell ref="G232:G234"/>
    <mergeCell ref="H232:H234"/>
    <mergeCell ref="I232:I234"/>
    <mergeCell ref="J232:J234"/>
    <mergeCell ref="K226:K228"/>
    <mergeCell ref="A229:A231"/>
    <mergeCell ref="B229:B231"/>
    <mergeCell ref="E229:E231"/>
    <mergeCell ref="F229:F231"/>
    <mergeCell ref="G229:G231"/>
    <mergeCell ref="H229:H231"/>
    <mergeCell ref="I229:I231"/>
    <mergeCell ref="J229:J231"/>
    <mergeCell ref="K222:K225"/>
    <mergeCell ref="A226:A228"/>
    <mergeCell ref="B226:B228"/>
    <mergeCell ref="E226:E228"/>
    <mergeCell ref="F226:F228"/>
    <mergeCell ref="G226:G228"/>
    <mergeCell ref="H226:H228"/>
    <mergeCell ref="I226:I228"/>
    <mergeCell ref="J226:J228"/>
    <mergeCell ref="K218:K221"/>
    <mergeCell ref="A222:A225"/>
    <mergeCell ref="B222:B225"/>
    <mergeCell ref="E222:E225"/>
    <mergeCell ref="F222:F225"/>
    <mergeCell ref="G222:G225"/>
    <mergeCell ref="H222:H225"/>
    <mergeCell ref="I222:I225"/>
    <mergeCell ref="J222:J225"/>
    <mergeCell ref="K215:K217"/>
    <mergeCell ref="A218:A221"/>
    <mergeCell ref="B218:B221"/>
    <mergeCell ref="E218:E221"/>
    <mergeCell ref="F218:F221"/>
    <mergeCell ref="G218:G221"/>
    <mergeCell ref="H218:H221"/>
    <mergeCell ref="I218:I221"/>
    <mergeCell ref="J218:J221"/>
    <mergeCell ref="J213:J214"/>
    <mergeCell ref="K213:K214"/>
    <mergeCell ref="A215:A217"/>
    <mergeCell ref="B215:B217"/>
    <mergeCell ref="F215:F217"/>
    <mergeCell ref="G215:G217"/>
    <mergeCell ref="H215:H217"/>
    <mergeCell ref="I215:I217"/>
    <mergeCell ref="J215:J217"/>
    <mergeCell ref="I210:I212"/>
    <mergeCell ref="J210:J212"/>
    <mergeCell ref="K210:K212"/>
    <mergeCell ref="A213:A214"/>
    <mergeCell ref="B213:B214"/>
    <mergeCell ref="F213:F214"/>
    <mergeCell ref="G213:G214"/>
    <mergeCell ref="H213:H214"/>
    <mergeCell ref="I213:I214"/>
    <mergeCell ref="I206:I209"/>
    <mergeCell ref="J206:J209"/>
    <mergeCell ref="K206:K209"/>
    <mergeCell ref="A210:A212"/>
    <mergeCell ref="B210:B212"/>
    <mergeCell ref="E210:E212"/>
    <mergeCell ref="F210:F212"/>
    <mergeCell ref="G210:G212"/>
    <mergeCell ref="H210:H212"/>
    <mergeCell ref="I198:I205"/>
    <mergeCell ref="J198:J205"/>
    <mergeCell ref="K198:K205"/>
    <mergeCell ref="A206:A209"/>
    <mergeCell ref="B206:B209"/>
    <mergeCell ref="E206:E209"/>
    <mergeCell ref="F206:F209"/>
    <mergeCell ref="G206:G209"/>
    <mergeCell ref="H206:H209"/>
    <mergeCell ref="I193:I197"/>
    <mergeCell ref="J193:J197"/>
    <mergeCell ref="K193:K197"/>
    <mergeCell ref="A198:A205"/>
    <mergeCell ref="B198:B205"/>
    <mergeCell ref="E198:E205"/>
    <mergeCell ref="F198:F205"/>
    <mergeCell ref="G198:G205"/>
    <mergeCell ref="H198:H205"/>
    <mergeCell ref="I189:I192"/>
    <mergeCell ref="J189:J192"/>
    <mergeCell ref="K189:K192"/>
    <mergeCell ref="A193:A197"/>
    <mergeCell ref="B193:B197"/>
    <mergeCell ref="E193:E197"/>
    <mergeCell ref="F193:F197"/>
    <mergeCell ref="G193:G197"/>
    <mergeCell ref="H193:H197"/>
    <mergeCell ref="A189:A192"/>
    <mergeCell ref="B189:B192"/>
    <mergeCell ref="F189:F192"/>
    <mergeCell ref="G189:G192"/>
    <mergeCell ref="H189:H192"/>
    <mergeCell ref="K175:K181"/>
    <mergeCell ref="A182:A188"/>
    <mergeCell ref="B182:B188"/>
    <mergeCell ref="F182:F188"/>
    <mergeCell ref="G182:G188"/>
    <mergeCell ref="H182:H188"/>
    <mergeCell ref="I182:I188"/>
    <mergeCell ref="J182:J188"/>
    <mergeCell ref="K182:K188"/>
    <mergeCell ref="J168:J174"/>
    <mergeCell ref="K168:K174"/>
    <mergeCell ref="A175:A181"/>
    <mergeCell ref="B175:B181"/>
    <mergeCell ref="F175:F181"/>
    <mergeCell ref="G175:G181"/>
    <mergeCell ref="H175:H181"/>
    <mergeCell ref="I175:I181"/>
    <mergeCell ref="J175:J181"/>
    <mergeCell ref="I165:I167"/>
    <mergeCell ref="J165:J167"/>
    <mergeCell ref="K165:K167"/>
    <mergeCell ref="A168:A174"/>
    <mergeCell ref="B168:B174"/>
    <mergeCell ref="F168:F174"/>
    <mergeCell ref="G168:G174"/>
    <mergeCell ref="H168:H174"/>
    <mergeCell ref="I168:I174"/>
    <mergeCell ref="I159:I164"/>
    <mergeCell ref="J159:J164"/>
    <mergeCell ref="K159:K164"/>
    <mergeCell ref="A165:A167"/>
    <mergeCell ref="B165:B167"/>
    <mergeCell ref="E165:E167"/>
    <mergeCell ref="F165:F167"/>
    <mergeCell ref="G165:G167"/>
    <mergeCell ref="H165:H167"/>
    <mergeCell ref="I157:I158"/>
    <mergeCell ref="J157:J158"/>
    <mergeCell ref="K157:K158"/>
    <mergeCell ref="A159:A164"/>
    <mergeCell ref="B159:B164"/>
    <mergeCell ref="E159:E164"/>
    <mergeCell ref="F159:F164"/>
    <mergeCell ref="G159:G164"/>
    <mergeCell ref="H159:H164"/>
    <mergeCell ref="I154:I156"/>
    <mergeCell ref="J154:J156"/>
    <mergeCell ref="K154:K156"/>
    <mergeCell ref="A157:A158"/>
    <mergeCell ref="B157:B158"/>
    <mergeCell ref="E157:E158"/>
    <mergeCell ref="F157:F158"/>
    <mergeCell ref="G157:G158"/>
    <mergeCell ref="H157:H158"/>
    <mergeCell ref="I148:I153"/>
    <mergeCell ref="J148:J153"/>
    <mergeCell ref="K148:K153"/>
    <mergeCell ref="A154:A156"/>
    <mergeCell ref="B154:B156"/>
    <mergeCell ref="E154:E156"/>
    <mergeCell ref="F154:F156"/>
    <mergeCell ref="G154:G156"/>
    <mergeCell ref="H154:H156"/>
    <mergeCell ref="I146:I147"/>
    <mergeCell ref="J146:J147"/>
    <mergeCell ref="K146:K147"/>
    <mergeCell ref="A148:A153"/>
    <mergeCell ref="B148:B153"/>
    <mergeCell ref="E148:E153"/>
    <mergeCell ref="F148:F153"/>
    <mergeCell ref="G148:G153"/>
    <mergeCell ref="H148:H153"/>
    <mergeCell ref="A146:A147"/>
    <mergeCell ref="B146:B147"/>
    <mergeCell ref="F146:F147"/>
    <mergeCell ref="G146:G147"/>
    <mergeCell ref="H146:H147"/>
    <mergeCell ref="K141:K143"/>
    <mergeCell ref="A144:A145"/>
    <mergeCell ref="B144:B145"/>
    <mergeCell ref="F144:F145"/>
    <mergeCell ref="G144:G145"/>
    <mergeCell ref="H144:H145"/>
    <mergeCell ref="I144:I145"/>
    <mergeCell ref="J144:J145"/>
    <mergeCell ref="K144:K145"/>
    <mergeCell ref="A141:A143"/>
    <mergeCell ref="B141:B143"/>
    <mergeCell ref="F141:F143"/>
    <mergeCell ref="G141:G143"/>
    <mergeCell ref="H141:H143"/>
    <mergeCell ref="J131:J133"/>
    <mergeCell ref="K131:K133"/>
    <mergeCell ref="A134:A137"/>
    <mergeCell ref="B134:B137"/>
    <mergeCell ref="F134:F137"/>
    <mergeCell ref="G134:G137"/>
    <mergeCell ref="H134:H137"/>
    <mergeCell ref="I134:I137"/>
    <mergeCell ref="J134:J137"/>
    <mergeCell ref="H138:H140"/>
    <mergeCell ref="I138:I140"/>
    <mergeCell ref="J138:J140"/>
    <mergeCell ref="A138:A140"/>
    <mergeCell ref="B138:B140"/>
    <mergeCell ref="F138:F140"/>
    <mergeCell ref="G138:G140"/>
    <mergeCell ref="I113:I130"/>
    <mergeCell ref="J113:J130"/>
    <mergeCell ref="K113:K130"/>
    <mergeCell ref="A131:A133"/>
    <mergeCell ref="B131:B133"/>
    <mergeCell ref="F131:F133"/>
    <mergeCell ref="G131:G133"/>
    <mergeCell ref="H131:H133"/>
    <mergeCell ref="I131:I133"/>
    <mergeCell ref="I88:I112"/>
    <mergeCell ref="J88:J112"/>
    <mergeCell ref="K88:K112"/>
    <mergeCell ref="A113:A130"/>
    <mergeCell ref="B113:B130"/>
    <mergeCell ref="E113:E130"/>
    <mergeCell ref="F113:F130"/>
    <mergeCell ref="G113:G130"/>
    <mergeCell ref="H113:H130"/>
    <mergeCell ref="I70:I87"/>
    <mergeCell ref="J70:J87"/>
    <mergeCell ref="K70:K87"/>
    <mergeCell ref="A88:A112"/>
    <mergeCell ref="B88:B112"/>
    <mergeCell ref="E88:E112"/>
    <mergeCell ref="F88:F112"/>
    <mergeCell ref="G88:G112"/>
    <mergeCell ref="H88:H112"/>
    <mergeCell ref="I51:I69"/>
    <mergeCell ref="J51:J69"/>
    <mergeCell ref="K51:K69"/>
    <mergeCell ref="A70:A87"/>
    <mergeCell ref="B70:B87"/>
    <mergeCell ref="E70:E87"/>
    <mergeCell ref="F70:F87"/>
    <mergeCell ref="G70:G87"/>
    <mergeCell ref="H70:H87"/>
    <mergeCell ref="H34:H50"/>
    <mergeCell ref="I34:I50"/>
    <mergeCell ref="J34:J50"/>
    <mergeCell ref="K34:K50"/>
    <mergeCell ref="A51:A69"/>
    <mergeCell ref="B51:B69"/>
    <mergeCell ref="F51:F69"/>
    <mergeCell ref="G51:G69"/>
    <mergeCell ref="H51:H69"/>
    <mergeCell ref="A34:A50"/>
    <mergeCell ref="B34:B50"/>
    <mergeCell ref="E34:E50"/>
    <mergeCell ref="F34:F50"/>
    <mergeCell ref="G34:G50"/>
    <mergeCell ref="K5:K6"/>
    <mergeCell ref="A8:A33"/>
    <mergeCell ref="B8:B33"/>
    <mergeCell ref="E8:E33"/>
    <mergeCell ref="F8:F33"/>
    <mergeCell ref="G8:G33"/>
    <mergeCell ref="H8:H33"/>
    <mergeCell ref="I8:I33"/>
    <mergeCell ref="J8:J33"/>
    <mergeCell ref="K8:K33"/>
    <mergeCell ref="F5:J5"/>
    <mergeCell ref="E5:E6"/>
    <mergeCell ref="A5:A6"/>
    <mergeCell ref="B5:B6"/>
    <mergeCell ref="C5:C6"/>
    <mergeCell ref="H763:H764"/>
    <mergeCell ref="I763:I764"/>
    <mergeCell ref="J763:J764"/>
    <mergeCell ref="K763:K764"/>
    <mergeCell ref="A765:A767"/>
    <mergeCell ref="B765:B767"/>
    <mergeCell ref="F765:F767"/>
    <mergeCell ref="G765:G767"/>
    <mergeCell ref="H765:H767"/>
    <mergeCell ref="A763:A764"/>
    <mergeCell ref="B763:B764"/>
    <mergeCell ref="F763:F764"/>
    <mergeCell ref="G763:G764"/>
    <mergeCell ref="A792:A794"/>
    <mergeCell ref="B792:B794"/>
    <mergeCell ref="E792:E794"/>
    <mergeCell ref="A768:A770"/>
    <mergeCell ref="B768:B770"/>
    <mergeCell ref="F768:F770"/>
    <mergeCell ref="G768:G770"/>
    <mergeCell ref="H768:H770"/>
    <mergeCell ref="I771:I773"/>
    <mergeCell ref="J771:J773"/>
    <mergeCell ref="K771:K773"/>
    <mergeCell ref="A774:A776"/>
    <mergeCell ref="B774:B776"/>
    <mergeCell ref="E774:E776"/>
    <mergeCell ref="F774:F776"/>
    <mergeCell ref="G774:G776"/>
    <mergeCell ref="H774:H776"/>
    <mergeCell ref="E765:E767"/>
    <mergeCell ref="E768:E770"/>
    <mergeCell ref="K397:K399"/>
    <mergeCell ref="A400:A402"/>
    <mergeCell ref="B400:B402"/>
    <mergeCell ref="F400:F402"/>
    <mergeCell ref="G400:G402"/>
    <mergeCell ref="H400:H402"/>
    <mergeCell ref="I400:I402"/>
    <mergeCell ref="J400:J402"/>
    <mergeCell ref="K400:K402"/>
    <mergeCell ref="A397:A399"/>
    <mergeCell ref="B397:B399"/>
    <mergeCell ref="F397:F399"/>
    <mergeCell ref="G397:G399"/>
    <mergeCell ref="H397:H399"/>
    <mergeCell ref="I397:I399"/>
    <mergeCell ref="J397:J399"/>
    <mergeCell ref="K134:K137"/>
    <mergeCell ref="K138:K140"/>
    <mergeCell ref="I141:I143"/>
    <mergeCell ref="J141:J143"/>
    <mergeCell ref="J382:J384"/>
    <mergeCell ref="A382:A384"/>
    <mergeCell ref="B382:B384"/>
    <mergeCell ref="F382:F384"/>
    <mergeCell ref="G382:G384"/>
    <mergeCell ref="H382:H384"/>
    <mergeCell ref="I382:I384"/>
    <mergeCell ref="H361:H362"/>
    <mergeCell ref="A354:A356"/>
    <mergeCell ref="B354:B356"/>
    <mergeCell ref="F354:F356"/>
    <mergeCell ref="A312:A318"/>
    <mergeCell ref="I733:I734"/>
    <mergeCell ref="A731:A732"/>
    <mergeCell ref="B731:B732"/>
    <mergeCell ref="F731:F732"/>
    <mergeCell ref="G731:G732"/>
    <mergeCell ref="H731:H732"/>
    <mergeCell ref="I731:I732"/>
    <mergeCell ref="J725:J726"/>
    <mergeCell ref="A725:A726"/>
    <mergeCell ref="B725:B726"/>
    <mergeCell ref="F725:F726"/>
    <mergeCell ref="G725:G726"/>
    <mergeCell ref="H725:H726"/>
    <mergeCell ref="I725:I726"/>
    <mergeCell ref="I696:I697"/>
    <mergeCell ref="J696:J697"/>
    <mergeCell ref="A696:A697"/>
    <mergeCell ref="B696:B697"/>
    <mergeCell ref="F696:F697"/>
    <mergeCell ref="G696:G697"/>
    <mergeCell ref="H696:H697"/>
    <mergeCell ref="B719:B720"/>
    <mergeCell ref="F719:F720"/>
    <mergeCell ref="G719:G720"/>
    <mergeCell ref="A716:A718"/>
    <mergeCell ref="B716:B718"/>
    <mergeCell ref="F716:F718"/>
    <mergeCell ref="G716:G718"/>
    <mergeCell ref="G706:G709"/>
    <mergeCell ref="H706:H709"/>
    <mergeCell ref="I706:I709"/>
    <mergeCell ref="J706:J709"/>
    <mergeCell ref="H491:H493"/>
    <mergeCell ref="I491:I493"/>
    <mergeCell ref="J491:J493"/>
    <mergeCell ref="A494:A496"/>
    <mergeCell ref="B494:B496"/>
    <mergeCell ref="E494:E496"/>
    <mergeCell ref="F494:F496"/>
    <mergeCell ref="G494:G496"/>
    <mergeCell ref="H488:H490"/>
    <mergeCell ref="I488:I490"/>
    <mergeCell ref="J488:J490"/>
    <mergeCell ref="A491:A493"/>
    <mergeCell ref="B491:B493"/>
    <mergeCell ref="E491:E493"/>
    <mergeCell ref="F491:F493"/>
    <mergeCell ref="G491:G493"/>
    <mergeCell ref="H485:H487"/>
    <mergeCell ref="I485:I487"/>
    <mergeCell ref="J485:J487"/>
    <mergeCell ref="A488:A490"/>
    <mergeCell ref="B488:B490"/>
    <mergeCell ref="E488:E490"/>
    <mergeCell ref="F488:F490"/>
    <mergeCell ref="G488:G490"/>
    <mergeCell ref="A485:A487"/>
    <mergeCell ref="B485:B487"/>
    <mergeCell ref="E485:E487"/>
    <mergeCell ref="F485:F487"/>
    <mergeCell ref="G485:G487"/>
  </mergeCells>
  <hyperlinks>
    <hyperlink ref="B8" r:id="rId1" display="https://reg.mju.ac.th/registrar/class_info_2.asp?backto=home&amp;option=0&amp;courseid=8895629&amp;acadyear=2566&amp;semester=1&amp;avs207287282=588" xr:uid="{5F6DC79A-03F1-437B-8EBA-EA3685D4C55F}"/>
    <hyperlink ref="B34" r:id="rId2" display="https://reg.mju.ac.th/registrar/class_info_2.asp?backto=home&amp;option=0&amp;courseid=8895629&amp;acadyear=2566&amp;semester=1&amp;avs207287282=589" xr:uid="{32BCFFC5-13CB-404B-890A-46B367185F96}"/>
    <hyperlink ref="B51" r:id="rId3" display="https://reg.mju.ac.th/registrar/class_info_2.asp?backto=home&amp;option=0&amp;courseid=8895629&amp;acadyear=2566&amp;semester=1&amp;avs207287282=590" xr:uid="{9DE3F5DE-5C19-4DB0-A3BA-C33545248540}"/>
    <hyperlink ref="B70" r:id="rId4" display="https://reg.mju.ac.th/registrar/class_info_2.asp?backto=home&amp;option=0&amp;courseid=8895629&amp;acadyear=2566&amp;semester=1&amp;avs207287282=591" xr:uid="{86F538D7-0157-483D-A450-F9BB1388F0CD}"/>
    <hyperlink ref="B88" r:id="rId5" display="https://reg.mju.ac.th/registrar/class_info_2.asp?backto=home&amp;option=0&amp;courseid=8895629&amp;acadyear=2566&amp;semester=1&amp;avs207287282=592" xr:uid="{FF3ADABA-980F-4A9C-B43B-8EF82A377F7F}"/>
    <hyperlink ref="B113" r:id="rId6" display="https://reg.mju.ac.th/registrar/class_info_2.asp?backto=home&amp;option=0&amp;courseid=8895629&amp;acadyear=2566&amp;semester=1&amp;avs207287282=593" xr:uid="{4A370F72-BE5D-49EF-BF1B-AB59C0D1B266}"/>
    <hyperlink ref="B131" r:id="rId7" display="https://reg.mju.ac.th/registrar/class_info_2.asp?backto=home&amp;option=0&amp;courseid=8896180&amp;acadyear=2566&amp;semester=1&amp;avs207287282=594" xr:uid="{B1385C76-0F3F-4605-ABA9-98B782C524B9}"/>
    <hyperlink ref="B134" r:id="rId8" display="https://reg.mju.ac.th/registrar/class_info_2.asp?backto=home&amp;option=0&amp;courseid=8896181&amp;acadyear=2566&amp;semester=1&amp;avs207287282=595" xr:uid="{EA1A7D39-BE57-4E12-9D69-2CA6E1F853C0}"/>
    <hyperlink ref="B138" r:id="rId9" display="https://reg.mju.ac.th/registrar/class_info_2.asp?backto=home&amp;option=0&amp;courseid=8896185&amp;acadyear=2566&amp;semester=1&amp;avs207287282=596" xr:uid="{7F404B6A-6582-45B9-9575-0C527859C3DB}"/>
    <hyperlink ref="B141" r:id="rId10" display="https://reg.mju.ac.th/registrar/class_info_2.asp?backto=home&amp;option=0&amp;courseid=8896185&amp;acadyear=2566&amp;semester=1&amp;avs207287282=597" xr:uid="{7C721A79-ECC9-4A00-9CB5-FB350F12B93B}"/>
    <hyperlink ref="B144" r:id="rId11" display="https://reg.mju.ac.th/registrar/class_info_2.asp?backto=home&amp;option=0&amp;courseid=8896185&amp;acadyear=2566&amp;semester=1&amp;avs207287282=598" xr:uid="{847ED745-7398-44FF-B95E-31E2127EFED2}"/>
    <hyperlink ref="B146" r:id="rId12" display="https://reg.mju.ac.th/registrar/class_info_2.asp?backto=home&amp;option=0&amp;courseid=8896186&amp;acadyear=2566&amp;semester=1&amp;avs207287282=599" xr:uid="{2DC4BA9C-1DEF-42A9-9B30-B56EA6BB53C9}"/>
    <hyperlink ref="B148" r:id="rId13" display="https://reg.mju.ac.th/registrar/class_info_2.asp?backto=home&amp;option=0&amp;courseid=8896195&amp;acadyear=2566&amp;semester=1&amp;avs207287282=600" xr:uid="{C37EBDD0-D5EF-4E83-8BFE-87DBC2C23B18}"/>
    <hyperlink ref="B154" r:id="rId14" display="https://reg.mju.ac.th/registrar/class_info_2.asp?backto=home&amp;option=0&amp;courseid=8896195&amp;acadyear=2566&amp;semester=1&amp;avs207287282=601" xr:uid="{F74B5404-CC8E-485A-89D8-64C6C522132F}"/>
    <hyperlink ref="B157" r:id="rId15" display="https://reg.mju.ac.th/registrar/class_info_2.asp?backto=home&amp;option=0&amp;courseid=8896036&amp;acadyear=2566&amp;semester=1&amp;avs207287282=602" xr:uid="{F637FD2B-F918-4841-B095-4658C37F5595}"/>
    <hyperlink ref="B159" r:id="rId16" display="https://reg.mju.ac.th/registrar/class_info_2.asp?backto=home&amp;option=0&amp;courseid=8896675&amp;acadyear=2566&amp;semester=1&amp;avs207287282=603" xr:uid="{A2360930-730D-4E83-8767-3886E812DFC6}"/>
    <hyperlink ref="B165" r:id="rId17" display="https://reg.mju.ac.th/registrar/class_info_2.asp?backto=home&amp;option=0&amp;courseid=8896678&amp;acadyear=2566&amp;semester=1&amp;avs207287282=604" xr:uid="{D7AA90A5-7CC8-4433-8FB3-A7ED0EED648D}"/>
    <hyperlink ref="B168" r:id="rId18" display="https://reg.mju.ac.th/registrar/class_info_2.asp?backto=home&amp;option=0&amp;courseid=8896681&amp;acadyear=2566&amp;semester=1&amp;avs207287282=605" xr:uid="{11EF8AF1-344F-44CF-99C2-4C3E2E5CD028}"/>
    <hyperlink ref="B175" r:id="rId19" display="https://reg.mju.ac.th/registrar/class_info_2.asp?backto=home&amp;option=0&amp;courseid=8896681&amp;acadyear=2566&amp;semester=1&amp;avs207287282=606" xr:uid="{105D43DF-C2D8-4621-9190-FD1D078E51EE}"/>
    <hyperlink ref="B182" r:id="rId20" display="https://reg.mju.ac.th/registrar/class_info_2.asp?backto=home&amp;option=0&amp;courseid=8896681&amp;acadyear=2566&amp;semester=1&amp;avs207287282=607" xr:uid="{FAA381E0-2F9D-4268-9BE7-394A477348C4}"/>
    <hyperlink ref="B189" r:id="rId21" display="https://reg.mju.ac.th/registrar/class_info_2.asp?backto=home&amp;option=0&amp;courseid=8896682&amp;acadyear=2566&amp;semester=1&amp;avs207287282=608" xr:uid="{E2EEE265-0222-4211-A236-3BB9BAA0B077}"/>
    <hyperlink ref="B193" r:id="rId22" display="https://reg.mju.ac.th/registrar/class_info_2.asp?backto=home&amp;option=0&amp;courseid=8896686&amp;acadyear=2566&amp;semester=1&amp;avs207287282=609" xr:uid="{0E888904-0CC4-4915-9532-5D3AD6FCCAF1}"/>
    <hyperlink ref="B198" r:id="rId23" display="https://reg.mju.ac.th/registrar/class_info_2.asp?backto=home&amp;option=0&amp;courseid=8896686&amp;acadyear=2566&amp;semester=1&amp;avs207287282=610" xr:uid="{5B5C96C5-E32B-4707-9DD3-6265AF2E8C46}"/>
    <hyperlink ref="B206" r:id="rId24" display="https://reg.mju.ac.th/registrar/class_info_2.asp?backto=home&amp;option=0&amp;courseid=8896686&amp;acadyear=2566&amp;semester=1&amp;avs207287282=611" xr:uid="{4F4B8664-26BF-4B52-BD01-ADB2B74F78CD}"/>
    <hyperlink ref="B210" r:id="rId25" display="https://reg.mju.ac.th/registrar/class_info_2.asp?backto=home&amp;option=0&amp;courseid=8896687&amp;acadyear=2566&amp;semester=1&amp;avs207287282=612" xr:uid="{7CC70844-F2F4-4450-A0A5-B00493849040}"/>
    <hyperlink ref="B213" r:id="rId26" display="https://reg.mju.ac.th/registrar/class_info_2.asp?backto=home&amp;option=0&amp;courseid=8897148&amp;acadyear=2566&amp;semester=1&amp;avs207287282=613" xr:uid="{83C6A532-B86F-4F34-9BC5-292CFB633CC2}"/>
    <hyperlink ref="B215" r:id="rId27" display="https://reg.mju.ac.th/registrar/class_info_2.asp?backto=home&amp;option=0&amp;courseid=8896701&amp;acadyear=2566&amp;semester=1&amp;avs207287282=614" xr:uid="{97CEA1ED-5E65-4DDF-89B9-EB8589565BE5}"/>
    <hyperlink ref="B218" r:id="rId28" display="https://reg.mju.ac.th/registrar/class_info_2.asp?backto=home&amp;option=0&amp;courseid=8898091&amp;acadyear=2566&amp;semester=1&amp;avs207287282=615" xr:uid="{FC0E20EB-E328-4619-9A6A-640A946F8FAB}"/>
    <hyperlink ref="B222" r:id="rId29" display="https://reg.mju.ac.th/registrar/class_info_2.asp?backto=home&amp;option=0&amp;courseid=8898093&amp;acadyear=2566&amp;semester=1&amp;avs207287282=616" xr:uid="{E267474E-A96F-4FCB-8954-CCA74BF32217}"/>
    <hyperlink ref="B226" r:id="rId30" display="https://reg.mju.ac.th/registrar/class_info_2.asp?backto=home&amp;option=0&amp;courseid=8898094&amp;acadyear=2566&amp;semester=1&amp;avs207287282=617" xr:uid="{1A122003-D781-4C1A-97BD-65BD7908D902}"/>
    <hyperlink ref="B229" r:id="rId31" display="https://reg.mju.ac.th/registrar/class_info_2.asp?backto=home&amp;option=0&amp;courseid=8898430&amp;acadyear=2566&amp;semester=1&amp;avs207287282=618" xr:uid="{A165FC68-3F3E-4CE4-A195-74FC8017EB62}"/>
    <hyperlink ref="B232" r:id="rId32" display="https://reg.mju.ac.th/registrar/class_info_2.asp?backto=home&amp;option=0&amp;courseid=8898430&amp;acadyear=2566&amp;semester=1&amp;avs207287282=619" xr:uid="{3782CA5F-E79C-497D-A9D7-969E4BE9EF7B}"/>
    <hyperlink ref="B235" r:id="rId33" display="https://reg.mju.ac.th/registrar/class_info_2.asp?backto=home&amp;option=0&amp;courseid=8896025&amp;acadyear=2566&amp;semester=1&amp;avs207287282=620" xr:uid="{3516AD55-B772-42A8-9E74-56C8EDDCFEC5}"/>
    <hyperlink ref="B249" r:id="rId34" display="https://reg.mju.ac.th/registrar/class_info_2.asp?backto=home&amp;option=0&amp;courseid=8896025&amp;acadyear=2566&amp;semester=1&amp;avs207287282=621" xr:uid="{5AD05A68-486E-49FC-AC67-A833D01EAA60}"/>
    <hyperlink ref="B263" r:id="rId35" display="https://reg.mju.ac.th/registrar/class_info_2.asp?backto=home&amp;option=0&amp;courseid=8896025&amp;acadyear=2566&amp;semester=1&amp;avs207287282=622" xr:uid="{9050A0FD-36D5-4ACA-A176-A56787F8AECA}"/>
    <hyperlink ref="B277" r:id="rId36" display="https://reg.mju.ac.th/registrar/class_info_2.asp?backto=home&amp;option=0&amp;courseid=8896025&amp;acadyear=2566&amp;semester=1&amp;avs207287282=623" xr:uid="{766C1F57-310F-4E7C-8118-B20E3A86EC6A}"/>
    <hyperlink ref="B291" r:id="rId37" display="https://reg.mju.ac.th/registrar/class_info_2.asp?backto=home&amp;option=0&amp;courseid=8896025&amp;acadyear=2566&amp;semester=1&amp;avs207287282=624" xr:uid="{90BCBFE4-D13F-4CD3-B208-5A7496486B22}"/>
    <hyperlink ref="B305" r:id="rId38" display="https://reg.mju.ac.th/registrar/class_info_2.asp?backto=home&amp;option=0&amp;courseid=8896030&amp;acadyear=2566&amp;semester=1&amp;avs207287282=625" xr:uid="{A5156F9E-942E-4D4A-A6F9-AC67846083E0}"/>
    <hyperlink ref="B312" r:id="rId39" display="https://reg.mju.ac.th/registrar/class_info_2.asp?backto=home&amp;option=0&amp;courseid=8896030&amp;acadyear=2566&amp;semester=1&amp;avs207287282=626" xr:uid="{57C94359-FD51-4DBA-9BC1-F5F67A73CC15}"/>
    <hyperlink ref="B319" r:id="rId40" display="https://reg.mju.ac.th/registrar/class_info_2.asp?backto=home&amp;option=0&amp;courseid=8896030&amp;acadyear=2566&amp;semester=1&amp;avs207287282=627" xr:uid="{3A4554C6-E4D6-4B8B-BCC4-B6D9E8F0325F}"/>
    <hyperlink ref="B326" r:id="rId41" display="https://reg.mju.ac.th/registrar/class_info_2.asp?backto=home&amp;option=0&amp;courseid=8896030&amp;acadyear=2566&amp;semester=1&amp;avs207287282=628" xr:uid="{81EAEDC9-9D0D-4B64-8083-6EE2D7D1A97B}"/>
    <hyperlink ref="B332" r:id="rId42" display="https://reg.mju.ac.th/registrar/class_info_2.asp?backto=home&amp;option=0&amp;courseid=8896030&amp;acadyear=2566&amp;semester=1&amp;avs207287282=629" xr:uid="{BF4251A7-C2BB-4711-9052-C1D1794E5B81}"/>
    <hyperlink ref="B338" r:id="rId43" display="https://reg.mju.ac.th/registrar/class_info_2.asp?backto=home&amp;option=0&amp;courseid=8896031&amp;acadyear=2566&amp;semester=1&amp;avs207287282=630" xr:uid="{8A72BBD6-EF39-4092-9FE4-0C56C6254983}"/>
    <hyperlink ref="B346" r:id="rId44" display="https://reg.mju.ac.th/registrar/class_info_2.asp?backto=home&amp;option=0&amp;courseid=8896031&amp;acadyear=2566&amp;semester=1&amp;avs207287282=631" xr:uid="{8B2F3937-B732-47DE-9F9A-2EE1192A8EFA}"/>
    <hyperlink ref="B354" r:id="rId45" display="https://reg.mju.ac.th/registrar/class_info_2.asp?backto=home&amp;option=0&amp;courseid=8896040&amp;acadyear=2566&amp;semester=1&amp;avs207287282=632" xr:uid="{E0D1627A-D8B4-4AD4-94B5-06807D6D6D40}"/>
    <hyperlink ref="B357" r:id="rId46" display="https://reg.mju.ac.th/registrar/class_info_2.asp?backto=home&amp;option=0&amp;courseid=8896042&amp;acadyear=2566&amp;semester=1&amp;avs207287282=633" xr:uid="{0D788852-F410-4856-BC77-B6EB40DC3A46}"/>
    <hyperlink ref="C358" r:id="rId47" display="https://sites.google.com/view/pattamahannok" xr:uid="{4CBC2B44-C79B-47B4-A991-63F8D16C0F1F}"/>
    <hyperlink ref="B361" r:id="rId48" display="https://reg.mju.ac.th/registrar/class_info_2.asp?backto=home&amp;option=0&amp;courseid=8896043&amp;acadyear=2566&amp;semester=1&amp;avs207287282=634" xr:uid="{13A39C0F-8B51-48A1-A777-D807B11D5AAE}"/>
    <hyperlink ref="B363" r:id="rId49" display="https://reg.mju.ac.th/registrar/class_info_2.asp?backto=home&amp;option=0&amp;courseid=8896051&amp;acadyear=2566&amp;semester=1&amp;avs207287282=635" xr:uid="{63FD7076-5F77-4F20-A152-F049AAC0E4E0}"/>
    <hyperlink ref="B365" r:id="rId50" display="https://reg.mju.ac.th/registrar/class_info_2.asp?backto=home&amp;option=0&amp;courseid=8896052&amp;acadyear=2566&amp;semester=1&amp;avs207287282=636" xr:uid="{E3F50A11-DBF6-4FA1-BCA8-562F804BF47A}"/>
    <hyperlink ref="B367" r:id="rId51" display="https://reg.mju.ac.th/registrar/class_info_2.asp?backto=home&amp;option=0&amp;courseid=8896053&amp;acadyear=2566&amp;semester=1&amp;avs207287282=637" xr:uid="{6125F627-22A0-4D11-B822-D190A67C3238}"/>
    <hyperlink ref="B370" r:id="rId52" display="https://reg.mju.ac.th/registrar/class_info_2.asp?backto=home&amp;option=0&amp;courseid=8896046&amp;acadyear=2566&amp;semester=1&amp;avs207287282=638" xr:uid="{AFCE4C2F-85E9-48FF-84F0-D1A6F672ABD9}"/>
    <hyperlink ref="B372" r:id="rId53" display="https://reg.mju.ac.th/registrar/class_info_2.asp?backto=home&amp;option=0&amp;courseid=8896046&amp;acadyear=2566&amp;semester=1&amp;avs207287282=639" xr:uid="{F84444CB-F655-495D-92C4-C41B1DEC0F79}"/>
    <hyperlink ref="B374" r:id="rId54" display="https://reg.mju.ac.th/registrar/class_info_2.asp?backto=home&amp;option=0&amp;courseid=8896046&amp;acadyear=2566&amp;semester=1&amp;avs207287282=640" xr:uid="{D17112AC-D291-42FF-AE3D-E3DDEA63E921}"/>
    <hyperlink ref="B376" r:id="rId55" display="https://reg.mju.ac.th/registrar/class_info_2.asp?backto=home&amp;option=0&amp;courseid=8896060&amp;acadyear=2566&amp;semester=1&amp;avs207287282=641" xr:uid="{CE43856F-528F-4A84-B4FE-A6BACA019D8E}"/>
    <hyperlink ref="B379" r:id="rId56" display="https://reg.mju.ac.th/registrar/class_info_2.asp?backto=home&amp;option=0&amp;courseid=8896063&amp;acadyear=2566&amp;semester=1&amp;avs207287282=642" xr:uid="{F700625D-A31A-47A2-A8FD-A9C7504C45F3}"/>
    <hyperlink ref="B382" r:id="rId57" display="https://reg.mju.ac.th/registrar/class_info_2.asp?backto=home&amp;option=0&amp;courseid=8896064&amp;acadyear=2566&amp;semester=1&amp;avs207287282=643" xr:uid="{7DE0B4E8-6389-4858-9D30-9A372B96CD8F}"/>
    <hyperlink ref="B385" r:id="rId58" display="https://reg.mju.ac.th/registrar/class_info_2.asp?backto=home&amp;option=0&amp;courseid=8896069&amp;acadyear=2566&amp;semester=1&amp;avs207287282=644" xr:uid="{D39ED34B-CBA6-4757-9943-F1BD34C45962}"/>
    <hyperlink ref="B390" r:id="rId59" display="https://reg.mju.ac.th/registrar/class_info_2.asp?backto=home&amp;option=0&amp;courseid=8896161&amp;acadyear=2566&amp;semester=1&amp;avs207287282=645" xr:uid="{56B08119-FBEB-4759-A75E-5ECC9113E4E7}"/>
    <hyperlink ref="B394" r:id="rId60" display="https://reg.mju.ac.th/registrar/class_info_2.asp?backto=home&amp;option=0&amp;courseid=8896165&amp;acadyear=2566&amp;semester=1&amp;avs207287282=646" xr:uid="{D2C129F7-4D21-42AD-B068-3C351D5F4676}"/>
    <hyperlink ref="B397" r:id="rId61" display="https://reg.mju.ac.th/registrar/class_info_2.asp?backto=home&amp;option=0&amp;courseid=8896171&amp;acadyear=2566&amp;semester=1&amp;avs207287282=647" xr:uid="{00020AFA-0902-4988-8641-C61433D49361}"/>
    <hyperlink ref="B400" r:id="rId62" display="https://reg.mju.ac.th/registrar/class_info_2.asp?backto=home&amp;option=0&amp;courseid=8896172&amp;acadyear=2566&amp;semester=1&amp;avs207287282=648" xr:uid="{7E31D340-1281-40C7-A950-6DDA8C83E92E}"/>
    <hyperlink ref="B403" r:id="rId63" display="https://reg.mju.ac.th/registrar/class_info_2.asp?backto=home&amp;option=0&amp;courseid=8896167&amp;acadyear=2566&amp;semester=1&amp;avs207287282=649" xr:uid="{8A9635E9-983B-46EC-BFB8-C74B036E04DE}"/>
    <hyperlink ref="B405" r:id="rId64" display="https://reg.mju.ac.th/registrar/class_info_2.asp?backto=home&amp;option=0&amp;courseid=8896175&amp;acadyear=2566&amp;semester=1&amp;avs207287282=650" xr:uid="{10BB9AA8-337E-47D2-A65F-CDFC98D9BAFB}"/>
    <hyperlink ref="B407" r:id="rId65" display="https://reg.mju.ac.th/registrar/class_info_2.asp?backto=home&amp;option=0&amp;courseid=8892812&amp;acadyear=2566&amp;semester=1&amp;avs207287282=651" xr:uid="{300A5DDE-ED85-4241-8BAE-A19136CE020E}"/>
    <hyperlink ref="B409" r:id="rId66" display="https://reg.mju.ac.th/registrar/class_info_2.asp?backto=home&amp;option=0&amp;courseid=8892814&amp;acadyear=2566&amp;semester=1&amp;avs207287282=652" xr:uid="{C20D75AF-22C0-46E6-9029-CD4FB8866249}"/>
    <hyperlink ref="B412" r:id="rId67" display="https://reg.mju.ac.th/registrar/class_info_2.asp?backto=home&amp;option=0&amp;courseid=8892817&amp;acadyear=2566&amp;semester=1&amp;avs207287282=653" xr:uid="{B591787A-342B-4C03-9611-483063845ED8}"/>
    <hyperlink ref="B414" r:id="rId68" display="https://reg.mju.ac.th/registrar/class_info_2.asp?backto=home&amp;option=0&amp;courseid=8892818&amp;acadyear=2566&amp;semester=1&amp;avs207287282=654" xr:uid="{8BF1317A-4D83-493B-9DA3-897A57AACE03}"/>
    <hyperlink ref="B417" r:id="rId69" display="https://reg.mju.ac.th/registrar/class_info_2.asp?backto=home&amp;option=0&amp;courseid=8889218&amp;acadyear=2566&amp;semester=1&amp;avs207287282=655" xr:uid="{76467EF6-D1C2-49F2-A73C-C46A870EBDF8}"/>
    <hyperlink ref="B420" r:id="rId70" display="https://reg.mju.ac.th/registrar/class_info_2.asp?backto=home&amp;option=0&amp;courseid=8889218&amp;acadyear=2566&amp;semester=1&amp;avs207287282=656" xr:uid="{7C5A8831-BD55-49E8-AB2B-074B999F85B1}"/>
    <hyperlink ref="B423" r:id="rId71" display="https://reg.mju.ac.th/registrar/class_info_2.asp?backto=home&amp;option=0&amp;courseid=16430&amp;acadyear=2566&amp;semester=1&amp;avs207287282=657" xr:uid="{762C15DF-6D5A-4DDD-B312-740079D9B44D}"/>
    <hyperlink ref="B425" r:id="rId72" display="https://reg.mju.ac.th/registrar/class_info_2.asp?backto=home&amp;option=0&amp;courseid=8890306&amp;acadyear=2566&amp;semester=1&amp;avs207287282=658" xr:uid="{31558533-3289-4840-8E84-3D0EE60E56E1}"/>
    <hyperlink ref="B428" r:id="rId73" display="https://reg.mju.ac.th/registrar/class_info_2.asp?backto=home&amp;option=0&amp;courseid=8890307&amp;acadyear=2566&amp;semester=1&amp;avs207287282=659" xr:uid="{138A582A-F287-471D-B176-4E9BB52EE4B8}"/>
    <hyperlink ref="B430" r:id="rId74" display="https://reg.mju.ac.th/registrar/class_info_2.asp?backto=home&amp;option=0&amp;courseid=8891757&amp;acadyear=2566&amp;semester=1&amp;avs207287282=660" xr:uid="{7195B6EB-A048-4557-9906-B2F40FB049A4}"/>
    <hyperlink ref="B434" r:id="rId75" display="https://reg.mju.ac.th/registrar/class_info_2.asp?backto=home&amp;option=0&amp;courseid=8895564&amp;acadyear=2566&amp;semester=1&amp;avs207287282=661" xr:uid="{7F796BC5-3626-4854-975E-769F626739B6}"/>
    <hyperlink ref="B436" r:id="rId76" display="https://reg.mju.ac.th/registrar/class_info_2.asp?backto=home&amp;option=0&amp;courseid=25300&amp;acadyear=2566&amp;semester=1&amp;avs207287282=662" xr:uid="{4ADB6CF0-CF9F-4B65-8591-343B0C4632BD}"/>
    <hyperlink ref="B439" r:id="rId77" display="https://reg.mju.ac.th/registrar/class_info_2.asp?backto=home&amp;option=0&amp;courseid=8895346&amp;acadyear=2566&amp;semester=1&amp;avs207287282=663" xr:uid="{E3A5A1FB-ABC9-4E2C-8734-B522C5AD0424}"/>
    <hyperlink ref="B441" r:id="rId78" display="https://reg.mju.ac.th/registrar/class_info_2.asp?backto=home&amp;option=0&amp;courseid=8894389&amp;acadyear=2566&amp;semester=1&amp;avs207287282=664" xr:uid="{7C961DFD-B3EB-406B-8EBA-41EAF2EDB5A2}"/>
    <hyperlink ref="B443" r:id="rId79" display="https://reg.mju.ac.th/registrar/class_info_2.asp?backto=home&amp;option=0&amp;courseid=8895384&amp;acadyear=2566&amp;semester=1&amp;avs207287282=665" xr:uid="{06E9EE47-CBAE-4EE5-9066-0587C158EAE3}"/>
    <hyperlink ref="B445" r:id="rId80" display="https://reg.mju.ac.th/registrar/class_info_2.asp?backto=home&amp;option=0&amp;courseid=8894392&amp;acadyear=2566&amp;semester=1&amp;avs207287282=666" xr:uid="{28D43626-280D-4E92-B5A8-057162DCE21F}"/>
    <hyperlink ref="B447" r:id="rId81" display="https://reg.mju.ac.th/registrar/class_info_2.asp?backto=home&amp;option=0&amp;courseid=25447&amp;acadyear=2566&amp;semester=1&amp;avs207287282=667" xr:uid="{9D64D3AB-77D2-4851-9AA3-65BEB43F2EE2}"/>
    <hyperlink ref="B449" r:id="rId82" display="https://reg.mju.ac.th/registrar/class_info_2.asp?backto=home&amp;option=0&amp;courseid=8895347&amp;acadyear=2566&amp;semester=1&amp;avs207287282=668" xr:uid="{1517FC59-F444-4276-9F75-2F790624E797}"/>
    <hyperlink ref="B451" r:id="rId83" display="https://reg.mju.ac.th/registrar/class_info_2.asp?backto=home&amp;option=0&amp;courseid=8893960&amp;acadyear=2566&amp;semester=1&amp;avs207287282=669" xr:uid="{F60660FE-465F-4A89-B9F7-799EBC7CDD3E}"/>
    <hyperlink ref="B453" r:id="rId84" display="https://reg.mju.ac.th/registrar/class_info_2.asp?backto=home&amp;option=0&amp;courseid=25488&amp;acadyear=2566&amp;semester=1&amp;avs207287282=670" xr:uid="{D9C2D23B-6B3F-4200-96D8-B2ED89058651}"/>
    <hyperlink ref="B455" r:id="rId85" display="https://reg.mju.ac.th/registrar/class_info_2.asp?backto=home&amp;option=0&amp;courseid=8891453&amp;acadyear=2566&amp;semester=1&amp;avs207287282=671" xr:uid="{5FB428A6-8E7D-4F57-9C8A-9A6DDA76A3F0}"/>
    <hyperlink ref="B474" r:id="rId86" display="https://reg.mju.ac.th/registrar/class_info_2.asp?backto=home&amp;option=0&amp;courseid=8890584&amp;acadyear=2566&amp;semester=1&amp;avs207287282=672" xr:uid="{41D16006-791B-4CE0-BC20-FFC0FFC25D5A}"/>
    <hyperlink ref="B478" r:id="rId87" display="https://reg.mju.ac.th/registrar/class_info_2.asp?backto=home&amp;option=0&amp;courseid=8890584&amp;acadyear=2566&amp;semester=1&amp;avs207287282=673" xr:uid="{C1504968-2F64-430C-88DD-2ECB66E7B69A}"/>
    <hyperlink ref="B482" r:id="rId88" display="https://reg.mju.ac.th/registrar/class_info_2.asp?backto=home&amp;option=0&amp;courseid=8890584&amp;acadyear=2566&amp;semester=1&amp;avs207287282=674" xr:uid="{FD7AE82A-59FB-42CF-8CDE-C8C4F9737FB2}"/>
    <hyperlink ref="B485" r:id="rId89" display="https://reg.mju.ac.th/registrar/class_info_2.asp?backto=home&amp;option=0&amp;courseid=8888983&amp;acadyear=2566&amp;semester=1&amp;avs207287282=675" xr:uid="{E99F26BF-C38F-49A9-B10F-4F1BA4F9EB9F}"/>
    <hyperlink ref="B488" r:id="rId90" display="https://reg.mju.ac.th/registrar/class_info_2.asp?backto=home&amp;option=0&amp;courseid=8888983&amp;acadyear=2566&amp;semester=1&amp;avs207287282=676" xr:uid="{A10EA244-93E1-4360-B9B5-640B5607B5C7}"/>
    <hyperlink ref="B491" r:id="rId91" display="https://reg.mju.ac.th/registrar/class_info_2.asp?backto=home&amp;option=0&amp;courseid=8888984&amp;acadyear=2566&amp;semester=1&amp;avs207287282=677" xr:uid="{D8065272-A757-4269-87DA-2FE680CFCC52}"/>
    <hyperlink ref="B494" r:id="rId92" display="https://reg.mju.ac.th/registrar/class_info_2.asp?backto=home&amp;option=0&amp;courseid=8888984&amp;acadyear=2566&amp;semester=1&amp;avs207287282=678" xr:uid="{4C43C3C8-ECEF-4640-8ECE-628A8CBFFB87}"/>
    <hyperlink ref="B497" r:id="rId93" display="https://reg.mju.ac.th/registrar/class_info_2.asp?backto=home&amp;option=0&amp;courseid=11250&amp;acadyear=2566&amp;semester=1&amp;avs207287282=679" xr:uid="{0491131C-81C6-4A9A-A93C-B7965E0BECAA}"/>
    <hyperlink ref="B499" r:id="rId94" display="https://reg.mju.ac.th/registrar/class_info_2.asp?backto=home&amp;option=0&amp;courseid=8893137&amp;acadyear=2566&amp;semester=1&amp;avs207287282=680" xr:uid="{44B07D93-02F1-43B9-8C22-4482C3BD538A}"/>
    <hyperlink ref="B503" r:id="rId95" display="https://reg.mju.ac.th/registrar/class_info_2.asp?backto=home&amp;option=0&amp;courseid=8893007&amp;acadyear=2566&amp;semester=1&amp;avs207287282=681" xr:uid="{F9B5FA0F-4221-4F86-9D94-357F8D85999A}"/>
    <hyperlink ref="B505" r:id="rId96" display="https://reg.mju.ac.th/registrar/class_info_2.asp?backto=home&amp;option=0&amp;courseid=8893952&amp;acadyear=2566&amp;semester=1&amp;avs207287282=682" xr:uid="{67B27DF2-3170-4193-8C1A-0246FD8C5E85}"/>
    <hyperlink ref="B510" r:id="rId97" display="https://reg.mju.ac.th/registrar/class_info_2.asp?backto=home&amp;option=0&amp;courseid=8893702&amp;acadyear=2566&amp;semester=1&amp;avs207287282=683" xr:uid="{0F051A1D-7651-4150-BE4E-6752EEEC8DE6}"/>
    <hyperlink ref="B513" r:id="rId98" display="https://reg.mju.ac.th/registrar/class_info_2.asp?backto=home&amp;option=0&amp;courseid=8890892&amp;acadyear=2566&amp;semester=1&amp;avs207287282=684" xr:uid="{88E16382-0ABD-4079-ADA6-C73309A44867}"/>
    <hyperlink ref="C514" r:id="rId99" display="https://sites.google.com/view/pattamahannok" xr:uid="{759795D1-6EA0-4461-893A-2504D8E22E81}"/>
    <hyperlink ref="B515" r:id="rId100" display="https://reg.mju.ac.th/registrar/class_info_2.asp?backto=home&amp;option=0&amp;courseid=8890892&amp;acadyear=2566&amp;semester=1&amp;avs207287282=685" xr:uid="{1480B6CE-FB31-45E9-A94F-8BED6DD7E9E5}"/>
    <hyperlink ref="B517" r:id="rId101" display="https://reg.mju.ac.th/registrar/class_info_2.asp?backto=home&amp;option=0&amp;courseid=11440&amp;acadyear=2566&amp;semester=1&amp;avs207287282=686" xr:uid="{94E0A2F5-6DCE-4D29-B5CE-A77F5E740FF3}"/>
    <hyperlink ref="B519" r:id="rId102" display="https://reg.mju.ac.th/registrar/class_info_2.asp?backto=home&amp;option=0&amp;courseid=8893150&amp;acadyear=2566&amp;semester=1&amp;avs207287282=687" xr:uid="{F6DDF75B-F561-416C-A5A3-0A1423FA6355}"/>
    <hyperlink ref="B521" r:id="rId103" display="https://reg.mju.ac.th/registrar/class_info_2.asp?backto=home&amp;option=0&amp;courseid=8893953&amp;acadyear=2566&amp;semester=1&amp;avs207287282=688" xr:uid="{2BD669D0-1305-4AA9-ADA8-28DE0077D877}"/>
    <hyperlink ref="B523" r:id="rId104" display="https://reg.mju.ac.th/registrar/class_info_2.asp?backto=home&amp;option=0&amp;courseid=8893954&amp;acadyear=2566&amp;semester=1&amp;avs207287282=689" xr:uid="{4010F5F5-088A-4CCE-BA89-974187672CC8}"/>
    <hyperlink ref="B526" r:id="rId105" display="https://reg.mju.ac.th/registrar/class_info_2.asp?backto=home&amp;option=0&amp;courseid=8893954&amp;acadyear=2566&amp;semester=1&amp;avs207287282=690" xr:uid="{5292E7C7-8F9C-4AB4-BDD1-C0E50EBB3CC8}"/>
    <hyperlink ref="B529" r:id="rId106" display="https://reg.mju.ac.th/registrar/class_info_2.asp?backto=home&amp;option=0&amp;courseid=8893267&amp;acadyear=2566&amp;semester=1&amp;avs207287282=691" xr:uid="{1D83E444-2A37-4EC7-B242-D3B4634D42AA}"/>
    <hyperlink ref="B531" r:id="rId107" display="https://reg.mju.ac.th/registrar/class_info_2.asp?backto=home&amp;option=0&amp;courseid=8893267&amp;acadyear=2566&amp;semester=1&amp;avs207287282=692" xr:uid="{DB6F6610-7436-465D-B8A9-692DAEC55C7E}"/>
    <hyperlink ref="B533" r:id="rId108" display="https://reg.mju.ac.th/registrar/class_info_2.asp?backto=home&amp;option=0&amp;courseid=11498&amp;acadyear=2566&amp;semester=1&amp;avs207287282=693" xr:uid="{DBA31CEB-8904-4724-84A0-0CCC2AF71042}"/>
    <hyperlink ref="B535" r:id="rId109" display="https://reg.mju.ac.th/registrar/class_info_2.asp?backto=home&amp;option=0&amp;courseid=11498&amp;acadyear=2566&amp;semester=1&amp;avs207287282=694" xr:uid="{9FA67433-F780-4D3B-A653-8D095444DDF1}"/>
    <hyperlink ref="B537" r:id="rId110" display="https://reg.mju.ac.th/registrar/class_info_2.asp?backto=home&amp;option=0&amp;courseid=11498&amp;acadyear=2566&amp;semester=1&amp;avs207287282=695" xr:uid="{C00D2458-ED68-4AFC-BF1E-A9845769D207}"/>
    <hyperlink ref="B539" r:id="rId111" display="https://reg.mju.ac.th/registrar/class_info_2.asp?backto=home&amp;option=0&amp;courseid=11498&amp;acadyear=2566&amp;semester=1&amp;avs207287282=696" xr:uid="{8A0A1B96-D862-42C8-9E9B-50A7DAA85968}"/>
    <hyperlink ref="B540" r:id="rId112" display="https://reg.mju.ac.th/registrar/class_info_2.asp?backto=home&amp;option=0&amp;courseid=8890897&amp;acadyear=2566&amp;semester=1&amp;avs207287282=697" xr:uid="{D30CC2E3-BF73-4141-ADCB-36EC0E7410DA}"/>
    <hyperlink ref="B550" r:id="rId113" display="https://reg.mju.ac.th/registrar/class_info_2.asp?backto=home&amp;option=0&amp;courseid=8891326&amp;acadyear=2566&amp;semester=1&amp;avs207287282=698" xr:uid="{CDFB135A-7171-4DC9-A0C3-09713A5DB48D}"/>
    <hyperlink ref="B553" r:id="rId114" display="https://reg.mju.ac.th/registrar/class_info_2.asp?backto=home&amp;option=0&amp;courseid=12200&amp;acadyear=2566&amp;semester=1&amp;avs207287282=699" xr:uid="{35887C44-1FA5-4DE4-B28B-BAFFEE6DC623}"/>
    <hyperlink ref="B555" r:id="rId115" display="https://reg.mju.ac.th/registrar/class_info_2.asp?backto=home&amp;option=0&amp;courseid=12200&amp;acadyear=2566&amp;semester=1&amp;avs207287282=700" xr:uid="{50509ED5-7424-4D7F-9697-8B5CD18A7177}"/>
    <hyperlink ref="B557" r:id="rId116" display="https://reg.mju.ac.th/registrar/class_info_2.asp?backto=home&amp;option=0&amp;courseid=625876&amp;acadyear=2566&amp;semester=1&amp;avs207287282=701" xr:uid="{BAA0DAB7-898E-4615-824A-CD4A69EEE2F8}"/>
    <hyperlink ref="B560" r:id="rId117" display="https://reg.mju.ac.th/registrar/class_info_2.asp?backto=home&amp;option=0&amp;courseid=12300&amp;acadyear=2566&amp;semester=1&amp;avs207287282=702" xr:uid="{600616AC-9C19-45EB-B5EC-9A59C7254A70}"/>
    <hyperlink ref="B562" r:id="rId118" display="https://reg.mju.ac.th/registrar/class_info_2.asp?backto=home&amp;option=0&amp;courseid=12301&amp;acadyear=2566&amp;semester=1&amp;avs207287282=703" xr:uid="{2367A90A-6E1E-4F68-915F-9520E4901324}"/>
    <hyperlink ref="B569" r:id="rId119" display="https://reg.mju.ac.th/registrar/class_info_2.asp?backto=home&amp;option=0&amp;courseid=12302&amp;acadyear=2566&amp;semester=1&amp;avs207287282=704" xr:uid="{13FBC1DD-0D15-405D-AC2F-BEFFFC4E89D3}"/>
    <hyperlink ref="B572" r:id="rId120" display="https://reg.mju.ac.th/registrar/class_info_2.asp?backto=home&amp;option=0&amp;courseid=12303&amp;acadyear=2566&amp;semester=1&amp;avs207287282=705" xr:uid="{515354AC-19C6-4370-A696-F9AD733122CC}"/>
    <hyperlink ref="B575" r:id="rId121" display="https://reg.mju.ac.th/registrar/class_info_2.asp?backto=home&amp;option=0&amp;courseid=8889120&amp;acadyear=2566&amp;semester=1&amp;avs207287282=706" xr:uid="{75824232-7E0A-42BD-84F2-576E68D92DB7}"/>
    <hyperlink ref="B577" r:id="rId122" display="https://reg.mju.ac.th/registrar/class_info_2.asp?backto=home&amp;option=0&amp;courseid=8891956&amp;acadyear=2566&amp;semester=1&amp;avs207287282=707" xr:uid="{507364CA-8A91-4EE0-B823-6FDF99BBE6CB}"/>
    <hyperlink ref="B581" r:id="rId123" display="https://reg.mju.ac.th/registrar/class_info_2.asp?backto=home&amp;option=0&amp;courseid=8891956&amp;acadyear=2566&amp;semester=1&amp;avs207287282=708" xr:uid="{2BF608B2-18E5-4280-B822-D15EF478128A}"/>
    <hyperlink ref="B585" r:id="rId124" display="https://reg.mju.ac.th/registrar/class_info_2.asp?backto=home&amp;option=0&amp;courseid=12350&amp;acadyear=2566&amp;semester=1&amp;avs207287282=709" xr:uid="{A7BEC78B-FCE9-4FC9-9E58-12AE2E4BBEBC}"/>
    <hyperlink ref="B588" r:id="rId125" display="https://reg.mju.ac.th/registrar/class_info_2.asp?backto=home&amp;option=0&amp;courseid=626360&amp;acadyear=2566&amp;semester=1&amp;avs207287282=710" xr:uid="{B9E031DD-3016-4397-A5F8-B87D952549D6}"/>
    <hyperlink ref="B593" r:id="rId126" display="https://reg.mju.ac.th/registrar/class_info_2.asp?backto=home&amp;option=0&amp;courseid=626360&amp;acadyear=2566&amp;semester=1&amp;avs207287282=711" xr:uid="{7872076F-D642-4000-AF22-30370D62B172}"/>
    <hyperlink ref="B596" r:id="rId127" display="https://reg.mju.ac.th/registrar/class_info_2.asp?backto=home&amp;option=0&amp;courseid=8893891&amp;acadyear=2566&amp;semester=1&amp;avs207287282=712" xr:uid="{16AF273D-C021-49F7-A700-05D6D4B8F09D}"/>
    <hyperlink ref="B599" r:id="rId128" display="https://reg.mju.ac.th/registrar/class_info_2.asp?backto=home&amp;option=0&amp;courseid=8893891&amp;acadyear=2566&amp;semester=1&amp;avs207287282=713" xr:uid="{9229819C-3411-4CA0-99E2-BF9B44DD449D}"/>
    <hyperlink ref="B601" r:id="rId129" display="https://reg.mju.ac.th/registrar/class_info_2.asp?backto=home&amp;option=0&amp;courseid=626357&amp;acadyear=2566&amp;semester=1&amp;avs207287282=714" xr:uid="{9B5CF6BA-EF8B-41E1-A2EB-0FAD136247C5}"/>
    <hyperlink ref="B604" r:id="rId130" display="https://reg.mju.ac.th/registrar/class_info_2.asp?backto=home&amp;option=0&amp;courseid=626357&amp;acadyear=2566&amp;semester=1&amp;avs207287282=715" xr:uid="{22602D9A-ABC5-4B14-90EA-E62E5558EA5E}"/>
    <hyperlink ref="B612" r:id="rId131" display="https://reg.mju.ac.th/registrar/class_info_2.asp?backto=home&amp;option=0&amp;courseid=626357&amp;acadyear=2566&amp;semester=1&amp;avs207287282=716" xr:uid="{C56AD1FE-8E0E-4F34-A42C-C41AB7559D87}"/>
    <hyperlink ref="B615" r:id="rId132" display="https://reg.mju.ac.th/registrar/class_info_2.asp?backto=home&amp;option=0&amp;courseid=12413&amp;acadyear=2566&amp;semester=1&amp;avs207287282=717" xr:uid="{D32CBDFA-561F-44DB-8FA1-7B6B654B97B2}"/>
    <hyperlink ref="B618" r:id="rId133" display="https://reg.mju.ac.th/registrar/class_info_2.asp?backto=home&amp;option=0&amp;courseid=12415&amp;acadyear=2566&amp;semester=1&amp;avs207287282=718" xr:uid="{D9CF0BD0-7450-48B0-B2B7-EF61114F9B18}"/>
    <hyperlink ref="B621" r:id="rId134" display="https://reg.mju.ac.th/registrar/class_info_2.asp?backto=home&amp;option=0&amp;courseid=12420&amp;acadyear=2566&amp;semester=1&amp;avs207287282=719" xr:uid="{4ADFD0FB-4ACC-41CF-B11B-EA3CE8443D02}"/>
    <hyperlink ref="B627" r:id="rId135" display="https://reg.mju.ac.th/registrar/class_info_2.asp?backto=home&amp;option=0&amp;courseid=12420&amp;acadyear=2566&amp;semester=1&amp;avs207287282=720" xr:uid="{C4AB4605-2737-4D88-A0FF-7D5A95240C36}"/>
    <hyperlink ref="B633" r:id="rId136" display="https://reg.mju.ac.th/registrar/class_info_2.asp?backto=home&amp;option=0&amp;courseid=12421&amp;acadyear=2566&amp;semester=1&amp;avs207287282=721" xr:uid="{41281E4C-DE2B-4B17-917D-F809B657B741}"/>
    <hyperlink ref="B637" r:id="rId137" display="https://reg.mju.ac.th/registrar/class_info_2.asp?backto=home&amp;option=0&amp;courseid=12423&amp;acadyear=2566&amp;semester=1&amp;avs207287282=722" xr:uid="{9BBFFAB2-B16E-4C60-A02B-FD5A02D24CA8}"/>
    <hyperlink ref="B640" r:id="rId138" display="https://reg.mju.ac.th/registrar/class_info_2.asp?backto=home&amp;option=0&amp;courseid=12424&amp;acadyear=2566&amp;semester=1&amp;avs207287282=723" xr:uid="{6E4A3265-8C44-4AAF-9223-DDD200168062}"/>
    <hyperlink ref="B643" r:id="rId139" display="https://reg.mju.ac.th/registrar/class_info_2.asp?backto=home&amp;option=0&amp;courseid=8893894&amp;acadyear=2566&amp;semester=1&amp;avs207287282=724" xr:uid="{E8CB2C3A-2350-4239-927F-34FB8B4CF08C}"/>
    <hyperlink ref="B645" r:id="rId140" display="https://reg.mju.ac.th/registrar/class_info_2.asp?backto=home&amp;option=0&amp;courseid=8893888&amp;acadyear=2566&amp;semester=1&amp;avs207287282=725" xr:uid="{F6701B4A-7ECC-4B34-AA1A-B6EBD367EE1F}"/>
    <hyperlink ref="B648" r:id="rId141" display="https://reg.mju.ac.th/registrar/class_info_2.asp?backto=home&amp;option=0&amp;courseid=8893888&amp;acadyear=2566&amp;semester=1&amp;avs207287282=726" xr:uid="{8BA3402D-8DA2-47AD-B3B2-E2D8F8BBA111}"/>
    <hyperlink ref="B651" r:id="rId142" display="https://reg.mju.ac.th/registrar/class_info_2.asp?backto=home&amp;option=0&amp;courseid=8893888&amp;acadyear=2566&amp;semester=1&amp;avs207287282=727" xr:uid="{8732BED5-4039-4933-A362-FEF7AF14AB47}"/>
    <hyperlink ref="B654" r:id="rId143" display="https://reg.mju.ac.th/registrar/class_info_2.asp?backto=home&amp;option=0&amp;courseid=8890716&amp;acadyear=2566&amp;semester=1&amp;avs207287282=728" xr:uid="{03DAAD03-BFCC-4B17-8945-6D534A32F59C}"/>
    <hyperlink ref="B656" r:id="rId144" display="https://reg.mju.ac.th/registrar/class_info_2.asp?backto=home&amp;option=0&amp;courseid=12444&amp;acadyear=2566&amp;semester=1&amp;avs207287282=729" xr:uid="{A5AFDB8A-C030-4BD0-9B78-7D92538BD0BC}"/>
    <hyperlink ref="B658" r:id="rId145" display="https://reg.mju.ac.th/registrar/class_info_2.asp?backto=home&amp;option=0&amp;courseid=8893889&amp;acadyear=2566&amp;semester=1&amp;avs207287282=730" xr:uid="{DFBBC771-5666-4645-8702-D2A421D371E4}"/>
    <hyperlink ref="B665" r:id="rId146" display="https://reg.mju.ac.th/registrar/class_info_2.asp?backto=home&amp;option=0&amp;courseid=8893889&amp;acadyear=2566&amp;semester=1&amp;avs207287282=731" xr:uid="{B943CD25-3B17-43C1-8A7A-140AE1688103}"/>
    <hyperlink ref="B667" r:id="rId147" display="https://reg.mju.ac.th/registrar/class_info_2.asp?backto=home&amp;option=0&amp;courseid=12454&amp;acadyear=2566&amp;semester=1&amp;avs207287282=732" xr:uid="{9DE3A735-00DD-40E5-AE27-2BAE0B447FE5}"/>
    <hyperlink ref="B669" r:id="rId148" display="https://reg.mju.ac.th/registrar/class_info_2.asp?backto=home&amp;option=0&amp;courseid=8893897&amp;acadyear=2566&amp;semester=1&amp;avs207287282=733" xr:uid="{F97D3607-D08C-419E-9BEF-CE46DFBFF969}"/>
    <hyperlink ref="B671" r:id="rId149" display="https://reg.mju.ac.th/registrar/class_info_2.asp?backto=home&amp;option=0&amp;courseid=8893897&amp;acadyear=2566&amp;semester=1&amp;avs207287282=734" xr:uid="{A5500814-DE1C-4F9C-933E-A614F5B2C980}"/>
    <hyperlink ref="B673" r:id="rId150" display="https://reg.mju.ac.th/registrar/class_info_2.asp?backto=home&amp;option=0&amp;courseid=8893897&amp;acadyear=2566&amp;semester=1&amp;avs207287282=735" xr:uid="{83A30A34-6A56-4426-8060-80801CCA5787}"/>
    <hyperlink ref="B675" r:id="rId151" display="https://reg.mju.ac.th/registrar/class_info_2.asp?backto=home&amp;option=0&amp;courseid=12466&amp;acadyear=2566&amp;semester=1&amp;avs207287282=736" xr:uid="{8558C8AB-D2C2-4709-8277-5EA1B23FBC2A}"/>
    <hyperlink ref="B677" r:id="rId152" display="https://reg.mju.ac.th/registrar/class_info_2.asp?backto=home&amp;option=0&amp;courseid=626364&amp;acadyear=2566&amp;semester=1&amp;avs207287282=737" xr:uid="{B3A772A6-C27B-4269-ADEB-381DA6FDCA3B}"/>
    <hyperlink ref="B680" r:id="rId153" display="https://reg.mju.ac.th/registrar/class_info_2.asp?backto=home&amp;option=0&amp;courseid=626366&amp;acadyear=2566&amp;semester=1&amp;avs207287282=738" xr:uid="{3B40308F-7BF5-4575-AA2D-0C60EB942E98}"/>
    <hyperlink ref="B683" r:id="rId154" display="https://reg.mju.ac.th/registrar/class_info_2.asp?backto=home&amp;option=0&amp;courseid=12497&amp;acadyear=2566&amp;semester=1&amp;avs207287282=739" xr:uid="{494D4825-AD22-4344-AA8B-3C504D4420F1}"/>
    <hyperlink ref="B686" r:id="rId155" display="https://reg.mju.ac.th/registrar/class_info_2.asp?backto=home&amp;option=0&amp;courseid=12498&amp;acadyear=2566&amp;semester=1&amp;avs207287282=740" xr:uid="{E57CBFC4-52D6-44B8-ACEA-816B2964231D}"/>
    <hyperlink ref="B693" r:id="rId156" display="https://reg.mju.ac.th/registrar/class_info_2.asp?backto=home&amp;option=0&amp;courseid=12498&amp;acadyear=2566&amp;semester=1&amp;avs207287282=741" xr:uid="{DD329B99-0218-46B1-8B38-C8789E9375F9}"/>
    <hyperlink ref="B696" r:id="rId157" display="https://reg.mju.ac.th/registrar/class_info_2.asp?backto=home&amp;option=0&amp;courseid=12498&amp;acadyear=2566&amp;semester=1&amp;avs207287282=742" xr:uid="{DC4C605A-47CF-454D-B3FA-C459FD973988}"/>
    <hyperlink ref="B698" r:id="rId158" display="https://reg.mju.ac.th/registrar/class_info_2.asp?backto=home&amp;option=0&amp;courseid=12499&amp;acadyear=2566&amp;semester=1&amp;avs207287282=743" xr:uid="{CF3FC6CC-EB42-4E28-B699-7D8898815543}"/>
    <hyperlink ref="B703" r:id="rId159" display="https://reg.mju.ac.th/registrar/class_info_2.asp?backto=home&amp;option=0&amp;courseid=12499&amp;acadyear=2566&amp;semester=1&amp;avs207287282=744" xr:uid="{7025CAAE-D861-401C-A864-4788259B84B6}"/>
    <hyperlink ref="B706" r:id="rId160" display="https://reg.mju.ac.th/registrar/class_info_2.asp?backto=home&amp;option=0&amp;courseid=12499&amp;acadyear=2566&amp;semester=1&amp;avs207287282=745" xr:uid="{700E6523-0AA8-4B7E-B85D-FCF4A317E1EB}"/>
    <hyperlink ref="B710" r:id="rId161" display="https://reg.mju.ac.th/registrar/class_info_2.asp?backto=home&amp;option=0&amp;courseid=8890308&amp;acadyear=2566&amp;semester=1&amp;avs207287282=746" xr:uid="{0447F907-27AB-4303-89BA-FAE18ED6D1DB}"/>
    <hyperlink ref="B713" r:id="rId162" display="https://reg.mju.ac.th/registrar/class_info_2.asp?backto=home&amp;option=0&amp;courseid=8890308&amp;acadyear=2566&amp;semester=1&amp;avs207287282=747" xr:uid="{6984A7F8-2C73-43FC-BA75-9BB9449707BD}"/>
    <hyperlink ref="B716" r:id="rId163" display="https://reg.mju.ac.th/registrar/class_info_2.asp?backto=home&amp;option=0&amp;courseid=625948&amp;acadyear=2566&amp;semester=1&amp;avs207287282=748" xr:uid="{8C0BB788-354D-43DE-A116-BE02F3B57422}"/>
    <hyperlink ref="B719" r:id="rId164" display="https://reg.mju.ac.th/registrar/class_info_2.asp?backto=home&amp;option=0&amp;courseid=8895561&amp;acadyear=2566&amp;semester=1&amp;avs207287282=749" xr:uid="{E98D50B9-B1C5-45F8-804A-B71A58F7D981}"/>
    <hyperlink ref="B721" r:id="rId165" display="https://reg.mju.ac.th/registrar/class_info_2.asp?backto=home&amp;option=0&amp;courseid=17411&amp;acadyear=2566&amp;semester=1&amp;avs207287282=750" xr:uid="{DBF908B4-6580-4D90-BC16-7BAE65DA9589}"/>
    <hyperlink ref="B723" r:id="rId166" display="https://reg.mju.ac.th/registrar/class_info_2.asp?backto=home&amp;option=0&amp;courseid=8890309&amp;acadyear=2566&amp;semester=1&amp;avs207287282=751" xr:uid="{818FE5D4-9539-4D37-ACE9-4141B20E4FFD}"/>
    <hyperlink ref="B725" r:id="rId167" display="https://reg.mju.ac.th/registrar/class_info_2.asp?backto=home&amp;option=0&amp;courseid=17470&amp;acadyear=2566&amp;semester=1&amp;avs207287282=752" xr:uid="{E9360397-AFBC-412A-A6CD-18D0358287F1}"/>
    <hyperlink ref="B727" r:id="rId168" display="https://reg.mju.ac.th/registrar/class_info_2.asp?backto=home&amp;option=0&amp;courseid=8893881&amp;acadyear=2566&amp;semester=1&amp;avs207287282=753" xr:uid="{D71C377D-642A-4DBE-AE8B-821DD7F1AF80}"/>
    <hyperlink ref="B731" r:id="rId169" display="https://reg.mju.ac.th/registrar/class_info_2.asp?backto=home&amp;option=0&amp;courseid=8890311&amp;acadyear=2566&amp;semester=1&amp;avs207287282=754" xr:uid="{0309E3A9-46E6-4472-AF9B-6ED0F6DC14DC}"/>
    <hyperlink ref="B733" r:id="rId170" display="https://reg.mju.ac.th/registrar/class_info_2.asp?backto=home&amp;option=0&amp;courseid=8890313&amp;acadyear=2566&amp;semester=1&amp;avs207287282=755" xr:uid="{0BB3E7B4-8FFA-4CDB-844B-BEF287E5A33D}"/>
    <hyperlink ref="B735" r:id="rId171" display="https://reg.mju.ac.th/registrar/class_info_2.asp?backto=home&amp;option=0&amp;courseid=8895565&amp;acadyear=2566&amp;semester=1&amp;avs207287282=756" xr:uid="{5F3E2EA0-818E-40F6-80E7-AE55670D7FBF}"/>
    <hyperlink ref="B737" r:id="rId172" display="https://reg.mju.ac.th/registrar/class_info_2.asp?backto=home&amp;option=0&amp;courseid=8890315&amp;acadyear=2566&amp;semester=1&amp;avs207287282=757" xr:uid="{8FB7F74C-F4A3-4987-9376-C3EC955CE94B}"/>
    <hyperlink ref="B740" r:id="rId173" display="https://reg.mju.ac.th/registrar/class_info_2.asp?backto=home&amp;option=0&amp;courseid=8890316&amp;acadyear=2566&amp;semester=1&amp;avs207287282=758" xr:uid="{133EDB54-8811-4CE1-92F0-B62F74577ED4}"/>
    <hyperlink ref="B742" r:id="rId174" display="https://reg.mju.ac.th/registrar/class_info_2.asp?backto=home&amp;option=0&amp;courseid=8893930&amp;acadyear=2566&amp;semester=1&amp;avs207287282=759" xr:uid="{2D2D6A5E-37E1-4174-8C2A-2C2BFC91C70F}"/>
    <hyperlink ref="B745" r:id="rId175" display="https://reg.mju.ac.th/registrar/class_info_2.asp?backto=home&amp;option=0&amp;courseid=8893912&amp;acadyear=2566&amp;semester=1&amp;avs207287282=760" xr:uid="{C6B3F427-A554-4AA9-A2C2-553A94C438E0}"/>
    <hyperlink ref="B749" r:id="rId176" display="https://reg.mju.ac.th/registrar/class_info_2.asp?backto=home&amp;option=0&amp;courseid=8893926&amp;acadyear=2566&amp;semester=1&amp;avs207287282=761" xr:uid="{72E00D16-CF0D-49ED-9BE9-FCCE249315BC}"/>
    <hyperlink ref="B752" r:id="rId177" display="https://reg.mju.ac.th/registrar/class_info_2.asp?backto=home&amp;option=0&amp;courseid=8893924&amp;acadyear=2566&amp;semester=1&amp;avs207287282=762" xr:uid="{614E42BB-E5CA-4506-A64A-B8646E65ED10}"/>
    <hyperlink ref="B757" r:id="rId178" display="https://reg.mju.ac.th/registrar/class_info_2.asp?backto=home&amp;option=0&amp;courseid=8893915&amp;acadyear=2566&amp;semester=1&amp;avs207287282=763" xr:uid="{118701DB-D590-4E09-AB38-25E729CBB418}"/>
    <hyperlink ref="B761" r:id="rId179" display="https://reg.mju.ac.th/registrar/class_info_2.asp?backto=home&amp;option=0&amp;courseid=8893917&amp;acadyear=2566&amp;semester=1&amp;avs207287282=764" xr:uid="{4EF61947-4905-4442-8288-02C9BEC39A27}"/>
    <hyperlink ref="B763" r:id="rId180" display="https://reg.mju.ac.th/registrar/class_info_2.asp?backto=home&amp;option=0&amp;courseid=8893918&amp;acadyear=2566&amp;semester=1&amp;avs207287282=765" xr:uid="{E3F9E269-407B-4C86-85AB-AE5B7FE14A9B}"/>
    <hyperlink ref="B765" r:id="rId181" display="https://reg.mju.ac.th/registrar/class_info_2.asp?backto=home&amp;option=0&amp;courseid=8893913&amp;acadyear=2566&amp;semester=1&amp;avs207287282=766" xr:uid="{6E99E4B2-70ED-4177-8C9C-D57401C7E3AF}"/>
    <hyperlink ref="B768" r:id="rId182" display="https://reg.mju.ac.th/registrar/class_info_2.asp?backto=home&amp;option=0&amp;courseid=8893914&amp;acadyear=2566&amp;semester=1&amp;avs207287282=767" xr:uid="{C342780C-3F0A-4117-8F4A-217BE876BD7F}"/>
    <hyperlink ref="B771" r:id="rId183" display="https://reg.mju.ac.th/registrar/class_info_2.asp?backto=home&amp;option=0&amp;courseid=8893914&amp;acadyear=2566&amp;semester=1&amp;avs207287282=768" xr:uid="{95C9C800-348F-402B-8B48-24F7503672A0}"/>
    <hyperlink ref="B774" r:id="rId184" display="https://reg.mju.ac.th/registrar/class_info_2.asp?backto=home&amp;option=0&amp;courseid=8893914&amp;acadyear=2566&amp;semester=1&amp;avs207287282=769" xr:uid="{C59445D4-CF6C-4E23-B87F-3E662211448D}"/>
    <hyperlink ref="B777" r:id="rId185" display="https://reg.mju.ac.th/registrar/class_info_2.asp?backto=home&amp;option=0&amp;courseid=8893914&amp;acadyear=2566&amp;semester=1&amp;avs207287282=770" xr:uid="{B8E0090E-FD43-472C-BC76-54BD6700EAB8}"/>
    <hyperlink ref="B781" r:id="rId186" display="https://reg.mju.ac.th/registrar/class_info_2.asp?backto=home&amp;option=0&amp;courseid=8893932&amp;acadyear=2566&amp;semester=1&amp;avs207287282=771" xr:uid="{D8770C6F-E51E-4665-95A7-14D524FB71E4}"/>
    <hyperlink ref="B785" r:id="rId187" display="https://reg.mju.ac.th/registrar/class_info_2.asp?backto=home&amp;option=0&amp;courseid=8893956&amp;acadyear=2566&amp;semester=1&amp;avs207287282=772" xr:uid="{D793099F-C454-4FD8-8D6D-5E570BB6802B}"/>
    <hyperlink ref="B788" r:id="rId188" display="https://reg.mju.ac.th/registrar/class_info_2.asp?backto=home&amp;option=0&amp;courseid=8893931&amp;acadyear=2566&amp;semester=1&amp;avs207287282=773" xr:uid="{5C5DE727-3E6D-4885-80E0-D5FDFF8FBD27}"/>
    <hyperlink ref="B792" r:id="rId189" display="https://reg.mju.ac.th/registrar/class_info_2.asp?backto=home&amp;option=0&amp;courseid=8893950&amp;acadyear=2566&amp;semester=1&amp;avs207287282=774" xr:uid="{B9C58131-0D05-40C2-9150-B5DB12D7555E}"/>
    <hyperlink ref="B795" r:id="rId190" display="https://reg.mju.ac.th/registrar/class_info_2.asp?backto=home&amp;option=0&amp;courseid=8893934&amp;acadyear=2566&amp;semester=1&amp;avs207287282=775" xr:uid="{0E7E28D9-FC3E-4D83-B590-D93809A8564D}"/>
    <hyperlink ref="B799" r:id="rId191" display="https://reg.mju.ac.th/registrar/class_info_2.asp?backto=home&amp;option=0&amp;courseid=8893935&amp;acadyear=2566&amp;semester=1&amp;avs207287282=776" xr:uid="{C416F3E2-AD09-4248-8D7C-175DA1413B28}"/>
    <hyperlink ref="B802" r:id="rId192" display="https://reg.mju.ac.th/registrar/class_info_2.asp?backto=home&amp;option=0&amp;courseid=8895358&amp;acadyear=2566&amp;semester=1&amp;avs207287282=777" xr:uid="{92F6B6A1-9A23-4297-9EBD-2A308A4B6145}"/>
    <hyperlink ref="B805" r:id="rId193" display="https://reg.mju.ac.th/registrar/class_info_2.asp?backto=home&amp;option=0&amp;courseid=8895358&amp;acadyear=2566&amp;semester=1&amp;avs207287282=778" xr:uid="{32F780A8-5539-4C5B-A4A4-68F78230FCB2}"/>
    <hyperlink ref="B808" r:id="rId194" display="https://reg.mju.ac.th/registrar/class_info_2.asp?backto=home&amp;option=0&amp;courseid=8893951&amp;acadyear=2566&amp;semester=1&amp;avs207287282=779" xr:uid="{89C262FC-CD6D-44D5-8873-CB9F54B2764E}"/>
    <hyperlink ref="B811" r:id="rId195" display="https://reg.mju.ac.th/registrar/class_info_2.asp?backto=home&amp;option=0&amp;courseid=8890844&amp;acadyear=2566&amp;semester=1&amp;avs207287282=780" xr:uid="{2E381E54-6BD6-4864-AB33-FE59AD70ED52}"/>
    <hyperlink ref="B814" r:id="rId196" display="https://reg.mju.ac.th/registrar/class_info_2.asp?backto=home&amp;option=0&amp;courseid=8890319&amp;acadyear=2566&amp;semester=1&amp;avs207287282=781" xr:uid="{CB1DE4DC-D233-4CA8-9175-4440193621D4}"/>
    <hyperlink ref="B816" r:id="rId197" display="https://reg.mju.ac.th/registrar/class_info_2.asp?backto=home&amp;option=0&amp;courseid=8893898&amp;acadyear=2566&amp;semester=1&amp;avs207287282=782" xr:uid="{A4FACFD0-704E-4EBC-B8A5-12E1600861F4}"/>
    <hyperlink ref="B820" r:id="rId198" display="https://reg.mju.ac.th/registrar/class_info_2.asp?backto=home&amp;option=0&amp;courseid=8893884&amp;acadyear=2566&amp;semester=1&amp;avs207287282=783" xr:uid="{4495E70C-E2A5-46F3-A65F-F4E7A54EE132}"/>
    <hyperlink ref="B823" r:id="rId199" display="https://reg.mju.ac.th/registrar/class_info_2.asp?backto=home&amp;option=0&amp;courseid=8893884&amp;acadyear=2566&amp;semester=1&amp;avs207287282=784" xr:uid="{2E67534F-D529-4021-A108-9A781F3AD039}"/>
    <hyperlink ref="B826" r:id="rId200" display="https://reg.mju.ac.th/registrar/class_info_2.asp?backto=home&amp;option=0&amp;courseid=8893884&amp;acadyear=2566&amp;semester=1&amp;avs207287282=785" xr:uid="{D363B2C0-2165-4C9C-B2E4-4D4CFD92C858}"/>
    <hyperlink ref="B830" r:id="rId201" display="https://reg.mju.ac.th/registrar/class_info_2.asp?backto=home&amp;option=0&amp;courseid=8896682&amp;acadyear=2566&amp;semester=1&amp;avs207292323=1" xr:uid="{737F5B1B-2C86-41A4-B813-3B43E47B13D8}"/>
    <hyperlink ref="B837" r:id="rId202" display="https://reg.mju.ac.th/registrar/class_info_2.asp?backto=home&amp;option=0&amp;courseid=8898091&amp;acadyear=2566&amp;semester=1&amp;avs207292323=2" xr:uid="{7AEE0C6B-B6A1-4BEC-AB1C-1304D61A7077}"/>
    <hyperlink ref="B839" r:id="rId203" display="https://reg.mju.ac.th/registrar/class_info_2.asp?backto=home&amp;option=0&amp;courseid=8898092&amp;acadyear=2566&amp;semester=1&amp;avs207292323=3" xr:uid="{442FBEDF-D10E-4173-9AD4-F3EEFFA1785A}"/>
    <hyperlink ref="B842" r:id="rId204" display="https://reg.mju.ac.th/registrar/class_info_2.asp?backto=home&amp;option=0&amp;courseid=8898093&amp;acadyear=2566&amp;semester=1&amp;avs207292323=4" xr:uid="{03576BDE-4465-4D7B-8B8D-D1189E46D901}"/>
    <hyperlink ref="B845" r:id="rId205" display="https://reg.mju.ac.th/registrar/class_info_2.asp?backto=home&amp;option=0&amp;courseid=8898094&amp;acadyear=2566&amp;semester=1&amp;avs207292323=5" xr:uid="{990325BF-2DC8-4AE2-BEB7-C7626DC50521}"/>
    <hyperlink ref="B847" r:id="rId206" display="https://reg.mju.ac.th/registrar/class_info_2.asp?backto=home&amp;option=0&amp;courseid=626370&amp;acadyear=2566&amp;semester=1&amp;avs207292323=6" xr:uid="{58CF0AB6-A4D0-46E6-A612-A7A3C588CAB9}"/>
    <hyperlink ref="B853" r:id="rId207" display="https://reg.mju.ac.th/registrar/class_info_2.asp?backto=home&amp;option=0&amp;courseid=11250&amp;acadyear=2566&amp;semester=1&amp;avs207292323=7" xr:uid="{44A1E8C7-8969-4239-8FCA-4B18E17B02A9}"/>
    <hyperlink ref="B856" r:id="rId208" display="https://reg.mju.ac.th/registrar/class_info_2.asp?backto=home&amp;option=0&amp;courseid=625948&amp;acadyear=2566&amp;semester=1&amp;avs207292323=8" xr:uid="{8C4E0291-8752-42C8-8AB8-D655C0DC1645}"/>
    <hyperlink ref="B860" r:id="rId209" display="https://reg.mju.ac.th/registrar/class_info_2.asp?backto=home&amp;option=0&amp;courseid=8893941&amp;acadyear=2566&amp;semester=1&amp;avs207292323=9" xr:uid="{2A29DB93-1BDC-4FFA-93CC-924B5B69D68F}"/>
    <hyperlink ref="B863" r:id="rId210" display="https://reg.mju.ac.th/registrar/class_info_2.asp?backto=home&amp;option=0&amp;courseid=8893951&amp;acadyear=2566&amp;semester=1&amp;avs207292323=10" xr:uid="{245FE706-F691-4A0D-861D-6C7E8AD9FA55}"/>
    <hyperlink ref="B866" r:id="rId211" display="https://reg.mju.ac.th/registrar/class_info_2.asp?backto=home&amp;option=0&amp;courseid=8890844&amp;acadyear=2566&amp;semester=1&amp;avs207292323=11" xr:uid="{90A9091F-607F-424D-BCCE-8ED0EC22F858}"/>
  </hyperlinks>
  <pageMargins left="0.25" right="0.25" top="0.75" bottom="0.75" header="0.3" footer="0.3"/>
  <pageSetup paperSize="9" orientation="landscape" horizontalDpi="0" verticalDpi="0" r:id="rId21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3FECA-B76F-4F83-8AD3-12FFF97D841C}">
  <dimension ref="A1:AR349"/>
  <sheetViews>
    <sheetView topLeftCell="A13" zoomScale="70" zoomScaleNormal="70" workbookViewId="0">
      <selection activeCell="H22" sqref="H22"/>
    </sheetView>
  </sheetViews>
  <sheetFormatPr defaultRowHeight="15" x14ac:dyDescent="0.2"/>
  <cols>
    <col min="1" max="1" width="24.2265625" style="450" customWidth="1"/>
    <col min="2" max="2" width="11.98828125" style="480" customWidth="1"/>
    <col min="3" max="3" width="17.359375" style="450" customWidth="1"/>
    <col min="4" max="4" width="11.11328125" style="450" customWidth="1"/>
    <col min="5" max="5" width="10.36328125" style="502" customWidth="1"/>
    <col min="6" max="6" width="20.35546875" style="494" customWidth="1"/>
    <col min="7" max="7" width="11.36328125" style="451" customWidth="1"/>
    <col min="8" max="8" width="8.9921875" style="451"/>
    <col min="9" max="9" width="8.9921875" style="450"/>
    <col min="10" max="10" width="10.48828125" style="450" customWidth="1"/>
    <col min="11" max="11" width="8.9921875" style="450"/>
    <col min="12" max="12" width="4.37109375" style="450" customWidth="1"/>
    <col min="13" max="13" width="12.11328125" style="451" customWidth="1"/>
    <col min="14" max="14" width="47.5859375" style="450" customWidth="1"/>
    <col min="15" max="15" width="0.74609375" style="452" customWidth="1"/>
    <col min="16" max="16" width="18.359375" style="450" customWidth="1"/>
    <col min="17" max="17" width="11.98828125" style="575" customWidth="1"/>
    <col min="18" max="18" width="17.359375" style="450" customWidth="1"/>
    <col min="19" max="19" width="11.11328125" style="450" customWidth="1"/>
    <col min="20" max="20" width="10.36328125" style="450" customWidth="1"/>
    <col min="21" max="21" width="20.35546875" style="450" customWidth="1"/>
    <col min="22" max="22" width="11.36328125" style="450" customWidth="1"/>
    <col min="23" max="26" width="8.9921875" style="450"/>
    <col min="27" max="27" width="4.37109375" style="450" customWidth="1"/>
    <col min="28" max="28" width="12.11328125" style="451" customWidth="1"/>
    <col min="29" max="29" width="47.5859375" style="450" customWidth="1"/>
    <col min="30" max="30" width="0.74609375" style="452" customWidth="1"/>
    <col min="31" max="31" width="18.359375" style="450" customWidth="1"/>
    <col min="32" max="32" width="11.98828125" style="575" customWidth="1"/>
    <col min="33" max="33" width="17.359375" style="450" customWidth="1"/>
    <col min="34" max="34" width="11.11328125" style="450" customWidth="1"/>
    <col min="35" max="35" width="10.36328125" style="450" customWidth="1"/>
    <col min="36" max="36" width="20.35546875" style="450" customWidth="1"/>
    <col min="37" max="37" width="11.36328125" style="450" customWidth="1"/>
    <col min="38" max="41" width="8.9921875" style="450"/>
    <col min="42" max="42" width="4.37109375" style="450" customWidth="1"/>
    <col min="43" max="43" width="12.11328125" style="450" customWidth="1"/>
    <col min="44" max="44" width="47.5859375" style="450" customWidth="1"/>
    <col min="45" max="16384" width="8.9921875" style="450"/>
  </cols>
  <sheetData>
    <row r="1" spans="1:44" x14ac:dyDescent="0.2">
      <c r="A1" s="700" t="s">
        <v>2668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451"/>
      <c r="P1" s="700" t="s">
        <v>2681</v>
      </c>
      <c r="Q1" s="700"/>
      <c r="R1" s="700"/>
      <c r="S1" s="700"/>
      <c r="T1" s="700"/>
      <c r="U1" s="700"/>
      <c r="V1" s="700"/>
      <c r="W1" s="700"/>
      <c r="X1" s="700"/>
      <c r="Y1" s="700"/>
      <c r="Z1" s="700"/>
      <c r="AA1" s="700"/>
      <c r="AB1" s="700"/>
      <c r="AC1" s="451"/>
      <c r="AE1" s="700" t="s">
        <v>2680</v>
      </c>
      <c r="AF1" s="700"/>
      <c r="AG1" s="700"/>
      <c r="AH1" s="700"/>
      <c r="AI1" s="700"/>
      <c r="AJ1" s="700"/>
      <c r="AK1" s="700"/>
      <c r="AL1" s="700"/>
      <c r="AM1" s="700"/>
      <c r="AN1" s="700"/>
      <c r="AO1" s="700"/>
      <c r="AP1" s="700"/>
      <c r="AQ1" s="700"/>
      <c r="AR1" s="451"/>
    </row>
    <row r="2" spans="1:44" x14ac:dyDescent="0.2">
      <c r="M2" s="475" t="s">
        <v>2623</v>
      </c>
      <c r="N2" s="451">
        <v>1</v>
      </c>
      <c r="AB2" s="451" t="s">
        <v>2623</v>
      </c>
      <c r="AC2" s="451">
        <v>1</v>
      </c>
      <c r="AQ2" s="450" t="s">
        <v>2623</v>
      </c>
      <c r="AR2" s="451">
        <v>1</v>
      </c>
    </row>
    <row r="3" spans="1:44" ht="21" x14ac:dyDescent="0.3">
      <c r="A3" s="448"/>
      <c r="B3" s="55"/>
      <c r="C3" s="450" t="s">
        <v>2624</v>
      </c>
      <c r="F3" s="495" t="s">
        <v>2625</v>
      </c>
      <c r="G3" s="531">
        <v>4</v>
      </c>
      <c r="H3" s="451" t="s">
        <v>2626</v>
      </c>
      <c r="M3" s="475" t="s">
        <v>2627</v>
      </c>
      <c r="N3" s="451">
        <v>2</v>
      </c>
      <c r="P3" s="448"/>
      <c r="Q3" s="54"/>
      <c r="R3" s="450" t="s">
        <v>2624</v>
      </c>
      <c r="U3" s="453" t="s">
        <v>2625</v>
      </c>
      <c r="V3" s="453">
        <v>4</v>
      </c>
      <c r="W3" s="450" t="s">
        <v>2626</v>
      </c>
      <c r="AB3" s="451" t="s">
        <v>2627</v>
      </c>
      <c r="AC3" s="451">
        <v>2</v>
      </c>
      <c r="AE3" s="448"/>
      <c r="AF3" s="54"/>
      <c r="AG3" s="450" t="s">
        <v>2624</v>
      </c>
      <c r="AJ3" s="453" t="s">
        <v>2625</v>
      </c>
      <c r="AK3" s="453">
        <v>4</v>
      </c>
      <c r="AL3" s="450" t="s">
        <v>2626</v>
      </c>
      <c r="AQ3" s="450" t="s">
        <v>2627</v>
      </c>
      <c r="AR3" s="451">
        <v>2</v>
      </c>
    </row>
    <row r="4" spans="1:44" x14ac:dyDescent="0.2">
      <c r="C4" s="450" t="s">
        <v>2628</v>
      </c>
      <c r="M4" s="475"/>
      <c r="N4" s="451">
        <f>2/5</f>
        <v>0.4</v>
      </c>
      <c r="R4" s="450" t="s">
        <v>2628</v>
      </c>
      <c r="AC4" s="451">
        <f>2/5</f>
        <v>0.4</v>
      </c>
      <c r="AG4" s="450" t="s">
        <v>2628</v>
      </c>
      <c r="AR4" s="451">
        <f>2/5</f>
        <v>0.4</v>
      </c>
    </row>
    <row r="7" spans="1:44" x14ac:dyDescent="0.2">
      <c r="A7" s="449" t="s">
        <v>2629</v>
      </c>
      <c r="P7" s="449" t="s">
        <v>2629</v>
      </c>
      <c r="AE7" s="449" t="s">
        <v>2629</v>
      </c>
    </row>
    <row r="8" spans="1:44" x14ac:dyDescent="0.2">
      <c r="A8" s="450" t="s">
        <v>2630</v>
      </c>
      <c r="P8" s="450" t="s">
        <v>2630</v>
      </c>
      <c r="AE8" s="450" t="s">
        <v>2630</v>
      </c>
    </row>
    <row r="9" spans="1:44" x14ac:dyDescent="0.2">
      <c r="A9" s="696" t="s">
        <v>2636</v>
      </c>
      <c r="B9" s="696" t="s">
        <v>2637</v>
      </c>
      <c r="C9" s="482" t="s">
        <v>2631</v>
      </c>
      <c r="D9" s="696" t="s">
        <v>2639</v>
      </c>
      <c r="E9" s="717" t="s">
        <v>2640</v>
      </c>
      <c r="F9" s="496" t="s">
        <v>2632</v>
      </c>
      <c r="G9" s="696" t="s">
        <v>2639</v>
      </c>
      <c r="H9" s="696" t="s">
        <v>2640</v>
      </c>
      <c r="I9" s="697"/>
      <c r="J9" s="718" t="s">
        <v>2633</v>
      </c>
      <c r="K9" s="699" t="s">
        <v>2634</v>
      </c>
      <c r="L9" s="697"/>
      <c r="M9" s="696" t="s">
        <v>2635</v>
      </c>
      <c r="P9" s="703" t="s">
        <v>2636</v>
      </c>
      <c r="Q9" s="705" t="s">
        <v>2637</v>
      </c>
      <c r="R9" s="482" t="s">
        <v>2631</v>
      </c>
      <c r="S9" s="703" t="s">
        <v>2639</v>
      </c>
      <c r="T9" s="707" t="s">
        <v>2640</v>
      </c>
      <c r="U9" s="482" t="s">
        <v>2632</v>
      </c>
      <c r="V9" s="703" t="s">
        <v>2639</v>
      </c>
      <c r="W9" s="703" t="s">
        <v>2640</v>
      </c>
      <c r="X9" s="709"/>
      <c r="Y9" s="711" t="s">
        <v>2633</v>
      </c>
      <c r="Z9" s="715" t="s">
        <v>2634</v>
      </c>
      <c r="AA9" s="709"/>
      <c r="AB9" s="715" t="s">
        <v>2635</v>
      </c>
      <c r="AE9" s="696" t="s">
        <v>2636</v>
      </c>
      <c r="AF9" s="701" t="s">
        <v>2637</v>
      </c>
      <c r="AG9" s="482" t="s">
        <v>2631</v>
      </c>
      <c r="AH9" s="696" t="s">
        <v>2639</v>
      </c>
      <c r="AI9" s="702" t="s">
        <v>2640</v>
      </c>
      <c r="AJ9" s="482" t="s">
        <v>2632</v>
      </c>
      <c r="AK9" s="696" t="s">
        <v>2639</v>
      </c>
      <c r="AL9" s="696" t="s">
        <v>2640</v>
      </c>
      <c r="AM9" s="697"/>
      <c r="AN9" s="698" t="s">
        <v>2633</v>
      </c>
      <c r="AO9" s="699" t="s">
        <v>2634</v>
      </c>
      <c r="AP9" s="697"/>
      <c r="AQ9" s="699" t="s">
        <v>2635</v>
      </c>
    </row>
    <row r="10" spans="1:44" x14ac:dyDescent="0.2">
      <c r="A10" s="696"/>
      <c r="B10" s="696"/>
      <c r="C10" s="482" t="s">
        <v>2638</v>
      </c>
      <c r="D10" s="696"/>
      <c r="E10" s="717"/>
      <c r="F10" s="496" t="s">
        <v>2638</v>
      </c>
      <c r="G10" s="696"/>
      <c r="H10" s="696"/>
      <c r="I10" s="697"/>
      <c r="J10" s="718"/>
      <c r="K10" s="699"/>
      <c r="L10" s="697"/>
      <c r="M10" s="696"/>
      <c r="P10" s="704"/>
      <c r="Q10" s="706"/>
      <c r="R10" s="482" t="s">
        <v>2638</v>
      </c>
      <c r="S10" s="704"/>
      <c r="T10" s="708"/>
      <c r="U10" s="482" t="s">
        <v>2638</v>
      </c>
      <c r="V10" s="704"/>
      <c r="W10" s="704"/>
      <c r="X10" s="710"/>
      <c r="Y10" s="712"/>
      <c r="Z10" s="716"/>
      <c r="AA10" s="710"/>
      <c r="AB10" s="716"/>
      <c r="AE10" s="696"/>
      <c r="AF10" s="701"/>
      <c r="AG10" s="482" t="s">
        <v>2638</v>
      </c>
      <c r="AH10" s="696"/>
      <c r="AI10" s="702"/>
      <c r="AJ10" s="482" t="s">
        <v>2638</v>
      </c>
      <c r="AK10" s="696"/>
      <c r="AL10" s="696"/>
      <c r="AM10" s="697"/>
      <c r="AN10" s="698"/>
      <c r="AO10" s="699"/>
      <c r="AP10" s="697"/>
      <c r="AQ10" s="699"/>
    </row>
    <row r="11" spans="1:44" x14ac:dyDescent="0.2">
      <c r="A11" s="692" t="str">
        <f>'ข้อมูลอัตรากำลัง 2566'!A12:C12</f>
        <v xml:space="preserve">        - กลุ่มวิชาเกษตรศาสตร์</v>
      </c>
      <c r="B11" s="692"/>
      <c r="C11" s="692"/>
      <c r="D11" s="692"/>
      <c r="E11" s="692"/>
      <c r="F11" s="692"/>
      <c r="G11" s="692"/>
      <c r="H11" s="692"/>
      <c r="I11" s="692"/>
      <c r="J11" s="692"/>
      <c r="K11" s="692"/>
      <c r="L11" s="692"/>
      <c r="M11" s="692"/>
      <c r="P11" s="693" t="str">
        <f>A11</f>
        <v xml:space="preserve">        - กลุ่มวิชาเกษตรศาสตร์</v>
      </c>
      <c r="Q11" s="694"/>
      <c r="R11" s="694"/>
      <c r="S11" s="694"/>
      <c r="T11" s="694"/>
      <c r="U11" s="694"/>
      <c r="V11" s="694"/>
      <c r="W11" s="694"/>
      <c r="X11" s="694"/>
      <c r="Y11" s="694"/>
      <c r="Z11" s="694"/>
      <c r="AA11" s="694"/>
      <c r="AB11" s="695"/>
      <c r="AE11" s="692" t="str">
        <f>A11</f>
        <v xml:space="preserve">        - กลุ่มวิชาเกษตรศาสตร์</v>
      </c>
      <c r="AF11" s="692"/>
      <c r="AG11" s="692"/>
      <c r="AH11" s="692"/>
      <c r="AI11" s="692"/>
      <c r="AJ11" s="692"/>
      <c r="AK11" s="692"/>
      <c r="AL11" s="692"/>
      <c r="AM11" s="692"/>
      <c r="AN11" s="692"/>
      <c r="AO11" s="692"/>
      <c r="AP11" s="692"/>
      <c r="AQ11" s="692"/>
    </row>
    <row r="12" spans="1:44" x14ac:dyDescent="0.2">
      <c r="A12" s="693" t="str">
        <f>'ข้อมูลอัตรากำลัง 2566'!A13:C13</f>
        <v xml:space="preserve">        2.1.1) วิชาเอกพืชไร่</v>
      </c>
      <c r="B12" s="694"/>
      <c r="C12" s="694"/>
      <c r="D12" s="694"/>
      <c r="E12" s="694"/>
      <c r="F12" s="719"/>
      <c r="G12" s="719"/>
      <c r="H12" s="719"/>
      <c r="I12" s="694"/>
      <c r="J12" s="694"/>
      <c r="K12" s="694"/>
      <c r="L12" s="694"/>
      <c r="M12" s="695"/>
      <c r="P12" s="693" t="str">
        <f>A12</f>
        <v xml:space="preserve">        2.1.1) วิชาเอกพืชไร่</v>
      </c>
      <c r="Q12" s="694"/>
      <c r="R12" s="694"/>
      <c r="S12" s="694"/>
      <c r="T12" s="694"/>
      <c r="U12" s="694"/>
      <c r="V12" s="694"/>
      <c r="W12" s="694"/>
      <c r="X12" s="694"/>
      <c r="Y12" s="694"/>
      <c r="Z12" s="694"/>
      <c r="AA12" s="694"/>
      <c r="AB12" s="695"/>
      <c r="AE12" s="693" t="str">
        <f>A12</f>
        <v xml:space="preserve">        2.1.1) วิชาเอกพืชไร่</v>
      </c>
      <c r="AF12" s="694"/>
      <c r="AG12" s="694"/>
      <c r="AH12" s="694"/>
      <c r="AI12" s="694"/>
      <c r="AJ12" s="694"/>
      <c r="AK12" s="694"/>
      <c r="AL12" s="694"/>
      <c r="AM12" s="694"/>
      <c r="AN12" s="694"/>
      <c r="AO12" s="694"/>
      <c r="AP12" s="694"/>
      <c r="AQ12" s="695"/>
    </row>
    <row r="13" spans="1:44" x14ac:dyDescent="0.2">
      <c r="A13" s="679" t="str">
        <f>'ข้อมูลอัตรากำลัง 2566'!C14</f>
        <v xml:space="preserve">อ. ภรนาลินท์ สิงหบำรุง </v>
      </c>
      <c r="B13" s="676" t="str">
        <f>'ข้อมูลอัตรากำลัง 2566'!O14</f>
        <v xml:space="preserve"> -</v>
      </c>
      <c r="C13" s="454" t="str">
        <f>'เกษตรศาสตร์ 2.1-2566'!C100</f>
        <v>การผลิตเมล็ดพันธุ์เพื่อการค้า</v>
      </c>
      <c r="D13" s="455" t="str">
        <f>'เกษตรศาสตร์ 2.1-2566'!B100</f>
        <v> 10120408 </v>
      </c>
      <c r="E13" s="544">
        <f>'เกษตรศาสตร์ 2.1-2566'!F101</f>
        <v>1.5</v>
      </c>
      <c r="F13" s="550" t="str">
        <f>'เกษตรศาสตร์ 2.2-2566'!C49</f>
        <v>สัมมนา</v>
      </c>
      <c r="G13" s="532" t="str">
        <f>'เกษตรศาสตร์ 2.2-2566'!B49</f>
        <v> 10100496 </v>
      </c>
      <c r="H13" s="503">
        <f>'เกษตรศาสตร์ 2.2-2566'!F57</f>
        <v>6.2500000000000003E-3</v>
      </c>
      <c r="I13" s="455"/>
      <c r="J13" s="455"/>
      <c r="K13" s="455"/>
      <c r="L13" s="455"/>
      <c r="M13" s="529"/>
      <c r="P13" s="679" t="str">
        <f>A13</f>
        <v xml:space="preserve">อ. ภรนาลินท์ สิงหบำรุง </v>
      </c>
      <c r="Q13" s="682" t="str">
        <f>B13</f>
        <v xml:space="preserve"> -</v>
      </c>
      <c r="R13" s="454"/>
      <c r="S13" s="455"/>
      <c r="T13" s="456"/>
      <c r="U13" s="455"/>
      <c r="V13" s="455"/>
      <c r="W13" s="456"/>
      <c r="X13" s="454"/>
      <c r="Y13" s="455"/>
      <c r="Z13" s="455"/>
      <c r="AA13" s="455"/>
      <c r="AB13" s="529"/>
      <c r="AE13" s="679" t="str">
        <f>A13</f>
        <v xml:space="preserve">อ. ภรนาลินท์ สิงหบำรุง </v>
      </c>
      <c r="AF13" s="682" t="str">
        <f>B13</f>
        <v xml:space="preserve"> -</v>
      </c>
      <c r="AG13" s="454"/>
      <c r="AH13" s="455"/>
      <c r="AI13" s="456"/>
      <c r="AJ13" s="455"/>
      <c r="AK13" s="455"/>
      <c r="AL13" s="456"/>
      <c r="AM13" s="454"/>
      <c r="AN13" s="455"/>
      <c r="AO13" s="455"/>
      <c r="AP13" s="455"/>
      <c r="AQ13" s="456"/>
    </row>
    <row r="14" spans="1:44" x14ac:dyDescent="0.2">
      <c r="A14" s="680"/>
      <c r="B14" s="677"/>
      <c r="C14" s="461" t="str">
        <f>'เกษตรศาสตร์ 2.1-2566'!C133</f>
        <v>เทคนิคเกี่ยวกับเมล็ดพันธุ์</v>
      </c>
      <c r="D14" s="470" t="str">
        <f>'เกษตรศาสตร์ 2.1-2566'!B133</f>
        <v> พร440 </v>
      </c>
      <c r="E14" s="545">
        <f>'เกษตรศาสตร์ 2.1-2566'!F134</f>
        <v>1.5</v>
      </c>
      <c r="F14" s="547" t="str">
        <f>'เกษตรศาสตร์ 2.2-2566'!C102</f>
        <v>เทคนิคเกี่ยวกับเมล็ดพันธุ์พืชไร่</v>
      </c>
      <c r="G14" s="534" t="str">
        <f>'เกษตรศาสตร์ 2.2-2566'!B102</f>
        <v> 10120403 </v>
      </c>
      <c r="H14" s="504">
        <f>'เกษตรศาสตร์ 2.2-2566'!F104</f>
        <v>1.5</v>
      </c>
      <c r="I14" s="470"/>
      <c r="M14" s="528"/>
      <c r="P14" s="680"/>
      <c r="Q14" s="683"/>
      <c r="R14" s="461"/>
      <c r="T14" s="463"/>
      <c r="W14" s="463"/>
      <c r="X14" s="461"/>
      <c r="AB14" s="528"/>
      <c r="AE14" s="680"/>
      <c r="AF14" s="683"/>
      <c r="AG14" s="461"/>
      <c r="AI14" s="463"/>
      <c r="AL14" s="463"/>
      <c r="AM14" s="461"/>
      <c r="AQ14" s="463"/>
    </row>
    <row r="15" spans="1:44" x14ac:dyDescent="0.2">
      <c r="A15" s="680"/>
      <c r="B15" s="677"/>
      <c r="C15" s="461" t="str">
        <f>'เกษตรศาสตร์ 2.1-2566'!C156</f>
        <v>สัมมนา</v>
      </c>
      <c r="D15" s="470" t="str">
        <f>'เกษตรศาสตร์ 2.1-2566'!B156</f>
        <v> พร499 </v>
      </c>
      <c r="E15" s="545">
        <f>'เกษตรศาสตร์ 2.1-2566'!F161</f>
        <v>6.2500000000000003E-3</v>
      </c>
      <c r="F15" s="547" t="str">
        <f>'เกษตรศาสตร์ 2.2-2566'!C139</f>
        <v>การเรียนรู้อิสระ</v>
      </c>
      <c r="G15" s="534" t="str">
        <f>'เกษตรศาสตร์ 2.2-2566'!B139</f>
        <v> ผษ498 </v>
      </c>
      <c r="H15" s="504">
        <f>'เกษตรศาสตร์ 2.2-2566'!F141</f>
        <v>0.14285714285714288</v>
      </c>
      <c r="I15" s="470"/>
      <c r="M15" s="528"/>
      <c r="P15" s="680"/>
      <c r="Q15" s="683"/>
      <c r="R15" s="461"/>
      <c r="T15" s="463"/>
      <c r="W15" s="463"/>
      <c r="X15" s="461"/>
      <c r="AB15" s="528"/>
      <c r="AE15" s="680"/>
      <c r="AF15" s="683"/>
      <c r="AG15" s="461"/>
      <c r="AI15" s="463"/>
      <c r="AL15" s="463"/>
      <c r="AM15" s="461"/>
      <c r="AQ15" s="463"/>
    </row>
    <row r="16" spans="1:44" x14ac:dyDescent="0.2">
      <c r="A16" s="680"/>
      <c r="B16" s="677"/>
      <c r="C16" s="461"/>
      <c r="D16" s="470"/>
      <c r="E16" s="545"/>
      <c r="F16" s="547" t="str">
        <f>'เกษตรศาสตร์ 2.2-2566'!C204</f>
        <v>เทคนิคเกี่ยวกับเมล็ดพันธุ์</v>
      </c>
      <c r="G16" s="534" t="str">
        <f>'เกษตรศาสตร์ 2.2-2566'!B204</f>
        <v> พร440 </v>
      </c>
      <c r="H16" s="504">
        <f>'เกษตรศาสตร์ 2.2-2566'!F205</f>
        <v>1.5</v>
      </c>
      <c r="I16" s="470"/>
      <c r="M16" s="528"/>
      <c r="P16" s="680"/>
      <c r="Q16" s="683"/>
      <c r="R16" s="461"/>
      <c r="T16" s="463"/>
      <c r="W16" s="463"/>
      <c r="X16" s="461"/>
      <c r="AB16" s="528"/>
      <c r="AE16" s="680"/>
      <c r="AF16" s="683"/>
      <c r="AG16" s="461"/>
      <c r="AI16" s="463"/>
      <c r="AL16" s="463"/>
      <c r="AM16" s="461"/>
      <c r="AQ16" s="463"/>
    </row>
    <row r="17" spans="1:43" x14ac:dyDescent="0.2">
      <c r="A17" s="680"/>
      <c r="B17" s="677"/>
      <c r="C17" s="461"/>
      <c r="D17" s="470"/>
      <c r="E17" s="545"/>
      <c r="F17" s="547" t="str">
        <f>'เกษตรศาสตร์ 2.2-2566'!C496</f>
        <v>สัมมนา</v>
      </c>
      <c r="G17" s="534" t="str">
        <f>'เกษตรศาสตร์ 2.2-2566'!B496</f>
        <v> 10100496 </v>
      </c>
      <c r="H17" s="504">
        <f>'เกษตรศาสตร์ 2.2-2566'!F501</f>
        <v>6.2500000000000003E-3</v>
      </c>
      <c r="I17" s="470"/>
      <c r="M17" s="528"/>
      <c r="P17" s="680"/>
      <c r="Q17" s="683"/>
      <c r="R17" s="461"/>
      <c r="T17" s="463"/>
      <c r="W17" s="463"/>
      <c r="X17" s="461"/>
      <c r="AB17" s="528"/>
      <c r="AE17" s="680"/>
      <c r="AF17" s="683"/>
      <c r="AG17" s="461"/>
      <c r="AI17" s="463"/>
      <c r="AL17" s="463"/>
      <c r="AM17" s="461"/>
      <c r="AQ17" s="463"/>
    </row>
    <row r="18" spans="1:43" x14ac:dyDescent="0.2">
      <c r="A18" s="680"/>
      <c r="B18" s="677"/>
      <c r="C18" s="461"/>
      <c r="D18" s="470"/>
      <c r="E18" s="545"/>
      <c r="F18" s="499"/>
      <c r="G18" s="535"/>
      <c r="H18" s="528"/>
      <c r="I18" s="470"/>
      <c r="K18" s="464">
        <f>J19/G3</f>
        <v>1.5404017857142858</v>
      </c>
      <c r="M18" s="528"/>
      <c r="P18" s="680"/>
      <c r="Q18" s="683"/>
      <c r="R18" s="461"/>
      <c r="T18" s="463"/>
      <c r="W18" s="463"/>
      <c r="X18" s="461"/>
      <c r="Z18" s="464">
        <f>Y19/V3</f>
        <v>0</v>
      </c>
      <c r="AB18" s="528"/>
      <c r="AE18" s="680"/>
      <c r="AF18" s="683"/>
      <c r="AG18" s="461"/>
      <c r="AI18" s="463"/>
      <c r="AL18" s="463"/>
      <c r="AM18" s="461"/>
      <c r="AO18" s="464">
        <f>AN19/AK3</f>
        <v>0</v>
      </c>
      <c r="AQ18" s="463"/>
    </row>
    <row r="19" spans="1:43" x14ac:dyDescent="0.2">
      <c r="A19" s="681"/>
      <c r="B19" s="678"/>
      <c r="C19" s="457"/>
      <c r="D19" s="466" t="s">
        <v>2641</v>
      </c>
      <c r="E19" s="505">
        <f>SUM(E13:E18)</f>
        <v>3.0062500000000001</v>
      </c>
      <c r="F19" s="497"/>
      <c r="G19" s="533" t="s">
        <v>2641</v>
      </c>
      <c r="H19" s="505">
        <f>SUM(H13:H18)</f>
        <v>3.155357142857143</v>
      </c>
      <c r="I19" s="457"/>
      <c r="J19" s="458">
        <f>SUM(E19,H19)</f>
        <v>6.1616071428571431</v>
      </c>
      <c r="K19" s="458">
        <f>IF(J19&gt;$G$3,1,(J19/$G$3))</f>
        <v>1</v>
      </c>
      <c r="L19" s="458"/>
      <c r="M19" s="592" t="str">
        <f>IF(J19&gt;4,"Overloaded","OK")</f>
        <v>Overloaded</v>
      </c>
      <c r="P19" s="681"/>
      <c r="Q19" s="684"/>
      <c r="R19" s="457"/>
      <c r="S19" s="466" t="s">
        <v>2641</v>
      </c>
      <c r="T19" s="467">
        <f>SUM(T13:T18)</f>
        <v>0</v>
      </c>
      <c r="U19" s="466"/>
      <c r="V19" s="466" t="s">
        <v>2641</v>
      </c>
      <c r="W19" s="467">
        <f>SUM(W13:W18)</f>
        <v>0</v>
      </c>
      <c r="X19" s="457"/>
      <c r="Y19" s="458">
        <f>SUM(T19,W19)</f>
        <v>0</v>
      </c>
      <c r="Z19" s="458">
        <f>IF(Y19&gt;$G$3,1,(Y19/$G$3))</f>
        <v>0</v>
      </c>
      <c r="AA19" s="458"/>
      <c r="AB19" s="588" t="str">
        <f>IF(Y19&gt;4,"Overloaded","OK")</f>
        <v>OK</v>
      </c>
      <c r="AE19" s="681"/>
      <c r="AF19" s="684"/>
      <c r="AG19" s="457"/>
      <c r="AH19" s="466" t="s">
        <v>2641</v>
      </c>
      <c r="AI19" s="467">
        <f>SUM(AI13:AI18)</f>
        <v>0</v>
      </c>
      <c r="AJ19" s="466"/>
      <c r="AK19" s="466" t="s">
        <v>2641</v>
      </c>
      <c r="AL19" s="467">
        <f>SUM(AL13:AL18)</f>
        <v>0</v>
      </c>
      <c r="AM19" s="457"/>
      <c r="AN19" s="458">
        <f>SUM(AI19,AL19)</f>
        <v>0</v>
      </c>
      <c r="AO19" s="458">
        <f>IF(AN19&gt;$G$3,1,(AN19/$G$3))</f>
        <v>0</v>
      </c>
      <c r="AP19" s="458"/>
      <c r="AQ19" s="468" t="str">
        <f>IF(AN19&gt;4,"Overloaded","OK")</f>
        <v>OK</v>
      </c>
    </row>
    <row r="20" spans="1:43" ht="18" customHeight="1" x14ac:dyDescent="0.2">
      <c r="A20" s="679" t="str">
        <f>'ข้อมูลอัตรากำลัง 2566'!C15</f>
        <v xml:space="preserve">ผศ. ดร.ปัทมา หาญนอก </v>
      </c>
      <c r="B20" s="682" t="str">
        <f>'ข้อมูลอัตรากำลัง 2566'!O15</f>
        <v>อจ.ผู้รับผิดชอบ วท.บ. เกษตรศาสตร์ (วิชาเอกพืชไร่)</v>
      </c>
      <c r="C20" s="551" t="str">
        <f>'เกษตรศาสตร์ 2.1-2566'!C94</f>
        <v>การปรับปรุงพันธุ์พืชไร่</v>
      </c>
      <c r="D20" s="552" t="str">
        <f>'เกษตรศาสตร์ 2.1-2566'!B94</f>
        <v> 10120401 </v>
      </c>
      <c r="E20" s="553">
        <f>'เกษตรศาสตร์ 2.1-2566'!F95</f>
        <v>0.66</v>
      </c>
      <c r="F20" s="550" t="str">
        <f>'เกษตรศาสตร์ 2.2-2566'!C10</f>
        <v>สถิติ การวางแผนการทดลอง และการวิเคราะห์ข้อมูลทางการเกษตร</v>
      </c>
      <c r="G20" s="554" t="str">
        <f>'เกษตรศาสตร์ 2.2-2566'!B10</f>
        <v> 10119202 </v>
      </c>
      <c r="H20" s="553">
        <f>'เกษตรศาสตร์ 2.2-2566'!F11</f>
        <v>0.6</v>
      </c>
      <c r="I20" s="454"/>
      <c r="J20" s="455"/>
      <c r="K20" s="455"/>
      <c r="L20" s="455"/>
      <c r="M20" s="529"/>
      <c r="P20" s="713" t="str">
        <f>A20</f>
        <v xml:space="preserve">ผศ. ดร.ปัทมา หาญนอก </v>
      </c>
      <c r="Q20" s="714" t="str">
        <f>B20</f>
        <v>อจ.ผู้รับผิดชอบ วท.บ. เกษตรศาสตร์ (วิชาเอกพืชไร่)</v>
      </c>
      <c r="R20" s="454" t="str">
        <f>'เกษตรศาสตร์ 2.1-2566'!C479</f>
        <v>ไบโอเมตริกในงานปรับปรุงพันธุ์พืช</v>
      </c>
      <c r="S20" s="455" t="str">
        <f>'เกษตรศาสตร์ 2.1-2566'!B479</f>
        <v> พร512 </v>
      </c>
      <c r="T20" s="570">
        <f>'เกษตรศาสตร์ 2.1-2566'!F480</f>
        <v>1.5</v>
      </c>
      <c r="U20" s="454" t="str">
        <f>'เกษตรศาสตร์ 2.2-2566'!C579</f>
        <v>วิทยานิพนธ์ 2</v>
      </c>
      <c r="V20" s="455" t="str">
        <f>'เกษตรศาสตร์ 2.2-2566'!B579</f>
        <v> พร692 </v>
      </c>
      <c r="W20" s="570">
        <f>'เกษตรศาสตร์ 2.2-2566'!F580</f>
        <v>0.25</v>
      </c>
      <c r="X20" s="454"/>
      <c r="Y20" s="455"/>
      <c r="Z20" s="455"/>
      <c r="AA20" s="455"/>
      <c r="AB20" s="529"/>
      <c r="AE20" s="679" t="str">
        <f>A20</f>
        <v xml:space="preserve">ผศ. ดร.ปัทมา หาญนอก </v>
      </c>
      <c r="AF20" s="682" t="str">
        <f>B20</f>
        <v>อจ.ผู้รับผิดชอบ วท.บ. เกษตรศาสตร์ (วิชาเอกพืชไร่)</v>
      </c>
      <c r="AG20" s="454"/>
      <c r="AH20" s="455"/>
      <c r="AI20" s="456"/>
      <c r="AJ20" s="454" t="str">
        <f>'เกษตรศาสตร์ 2.2-2566'!C604</f>
        <v>ดุษฎีนิพนธ์ 5</v>
      </c>
      <c r="AK20" s="455" t="str">
        <f>'เกษตรศาสตร์ 2.2-2566'!B604</f>
        <v> พร895 </v>
      </c>
      <c r="AL20" s="570">
        <f>'เกษตรศาสตร์ 2.2-2566'!F605</f>
        <v>1</v>
      </c>
      <c r="AM20" s="454"/>
      <c r="AN20" s="455"/>
      <c r="AO20" s="455"/>
      <c r="AP20" s="455"/>
      <c r="AQ20" s="456"/>
    </row>
    <row r="21" spans="1:43" x14ac:dyDescent="0.2">
      <c r="A21" s="680"/>
      <c r="B21" s="683"/>
      <c r="C21" s="555" t="str">
        <f>'เกษตรศาสตร์ 2.1-2566'!C121</f>
        <v>การปรับปรุงพันธุ์พืช</v>
      </c>
      <c r="D21" s="556" t="str">
        <f>'เกษตรศาสตร์ 2.1-2566'!B121</f>
        <v> พร410 </v>
      </c>
      <c r="E21" s="557">
        <f>'เกษตรศาสตร์ 2.1-2566'!F123</f>
        <v>0.66</v>
      </c>
      <c r="F21" s="547" t="str">
        <f>'เกษตรศาสตร์ 2.2-2566'!C49</f>
        <v>สัมมนา</v>
      </c>
      <c r="G21" s="558" t="str">
        <f>'เกษตรศาสตร์ 2.2-2566'!B49</f>
        <v> 10100496 </v>
      </c>
      <c r="H21" s="557">
        <f>'เกษตรศาสตร์ 2.2-2566'!F52</f>
        <v>6.2500000000000003E-3</v>
      </c>
      <c r="I21" s="461"/>
      <c r="M21" s="528"/>
      <c r="P21" s="680"/>
      <c r="Q21" s="683"/>
      <c r="R21" s="461" t="str">
        <f>'เกษตรศาสตร์ 2.1-2566'!C524</f>
        <v>วิทยานิพนธ์ 3</v>
      </c>
      <c r="S21" s="470" t="str">
        <f>'เกษตรศาสตร์ 2.1-2566'!B524</f>
        <v> พร693 </v>
      </c>
      <c r="T21" s="569">
        <f>'เกษตรศาสตร์ 2.1-2566'!F525</f>
        <v>0.5</v>
      </c>
      <c r="U21" s="461" t="str">
        <f>'เกษตรศาสตร์ 2.2-2566'!C581</f>
        <v>วิทยานิพนธ์ 4</v>
      </c>
      <c r="V21" s="470" t="str">
        <f>'เกษตรศาสตร์ 2.2-2566'!B581</f>
        <v> พร694 </v>
      </c>
      <c r="W21" s="569">
        <f>'เกษตรศาสตร์ 2.2-2566'!F582</f>
        <v>0.5</v>
      </c>
      <c r="X21" s="461"/>
      <c r="AB21" s="528"/>
      <c r="AE21" s="680"/>
      <c r="AF21" s="683"/>
      <c r="AG21" s="461"/>
      <c r="AI21" s="463"/>
      <c r="AJ21" s="461"/>
      <c r="AL21" s="463"/>
      <c r="AM21" s="461"/>
      <c r="AQ21" s="463"/>
    </row>
    <row r="22" spans="1:43" x14ac:dyDescent="0.2">
      <c r="A22" s="680"/>
      <c r="B22" s="683"/>
      <c r="C22" s="555" t="str">
        <f>'เกษตรศาสตร์ 2.1-2566'!C129</f>
        <v>เทคนิคการวางแผนการทดลองและการวิเคราะห์</v>
      </c>
      <c r="D22" s="556" t="str">
        <f>'เกษตรศาสตร์ 2.1-2566'!B129</f>
        <v> พร430 </v>
      </c>
      <c r="E22" s="557">
        <f>'เกษตรศาสตร์ 2.1-2566'!F130</f>
        <v>0.75</v>
      </c>
      <c r="F22" s="547" t="str">
        <f>'เกษตรศาสตร์ 2.2-2566'!C122</f>
        <v>ปัญหาพิเศษด้านพืชไร่</v>
      </c>
      <c r="G22" s="558" t="str">
        <f>'เกษตรศาสตร์ 2.2-2566'!B122</f>
        <v> 10120496 </v>
      </c>
      <c r="H22" s="557">
        <f>'เกษตรศาสตร์ 2.2-2566'!F124</f>
        <v>0.2</v>
      </c>
      <c r="I22" s="461"/>
      <c r="M22" s="528"/>
      <c r="P22" s="680"/>
      <c r="Q22" s="683"/>
      <c r="R22" s="461"/>
      <c r="T22" s="463"/>
      <c r="U22" s="461"/>
      <c r="W22" s="463"/>
      <c r="X22" s="461"/>
      <c r="AB22" s="528"/>
      <c r="AE22" s="680"/>
      <c r="AF22" s="683"/>
      <c r="AG22" s="461"/>
      <c r="AI22" s="463"/>
      <c r="AJ22" s="461"/>
      <c r="AL22" s="463"/>
      <c r="AM22" s="461"/>
      <c r="AQ22" s="463"/>
    </row>
    <row r="23" spans="1:43" x14ac:dyDescent="0.2">
      <c r="A23" s="680"/>
      <c r="B23" s="683"/>
      <c r="C23" s="555"/>
      <c r="D23" s="556"/>
      <c r="E23" s="557"/>
      <c r="F23" s="547" t="str">
        <f>'เกษตรศาสตร์ 2.2-2566'!C130</f>
        <v>สหกิจศึกษา</v>
      </c>
      <c r="G23" s="558" t="str">
        <f>'เกษตรศาสตร์ 2.2-2566'!B130</f>
        <v> ผษ497 </v>
      </c>
      <c r="H23" s="557">
        <f>'เกษตรศาสตร์ 2.2-2566'!F138</f>
        <v>0.14000000000000001</v>
      </c>
      <c r="I23" s="461"/>
      <c r="M23" s="528"/>
      <c r="P23" s="680"/>
      <c r="Q23" s="683"/>
      <c r="R23" s="461"/>
      <c r="T23" s="463"/>
      <c r="U23" s="461"/>
      <c r="W23" s="463"/>
      <c r="X23" s="461"/>
      <c r="AB23" s="528"/>
      <c r="AE23" s="680"/>
      <c r="AF23" s="683"/>
      <c r="AG23" s="461"/>
      <c r="AI23" s="463"/>
      <c r="AJ23" s="461"/>
      <c r="AL23" s="463"/>
      <c r="AM23" s="461"/>
      <c r="AQ23" s="463"/>
    </row>
    <row r="24" spans="1:43" x14ac:dyDescent="0.2">
      <c r="A24" s="680"/>
      <c r="B24" s="683"/>
      <c r="C24" s="555"/>
      <c r="D24" s="556"/>
      <c r="E24" s="557"/>
      <c r="F24" s="547" t="str">
        <f>'เกษตรศาสตร์ 2.2-2566'!C151</f>
        <v>การเรียนรู้อิสระ</v>
      </c>
      <c r="G24" s="558" t="str">
        <f>'เกษตรศาสตร์ 2.2-2566'!B151</f>
        <v> ผษ498 </v>
      </c>
      <c r="H24" s="557">
        <f>'เกษตรศาสตร์ 2.2-2566'!F153</f>
        <v>0.14285714285714288</v>
      </c>
      <c r="I24" s="461"/>
      <c r="M24" s="528"/>
      <c r="P24" s="680"/>
      <c r="Q24" s="683"/>
      <c r="R24" s="461"/>
      <c r="T24" s="463"/>
      <c r="U24" s="461"/>
      <c r="W24" s="463"/>
      <c r="X24" s="461"/>
      <c r="AB24" s="528"/>
      <c r="AE24" s="680"/>
      <c r="AF24" s="683"/>
      <c r="AG24" s="461"/>
      <c r="AI24" s="463"/>
      <c r="AJ24" s="461"/>
      <c r="AL24" s="463"/>
      <c r="AM24" s="461"/>
      <c r="AQ24" s="463"/>
    </row>
    <row r="25" spans="1:43" x14ac:dyDescent="0.2">
      <c r="A25" s="680"/>
      <c r="B25" s="683"/>
      <c r="C25" s="555"/>
      <c r="D25" s="556"/>
      <c r="E25" s="557"/>
      <c r="F25" s="547" t="str">
        <f>'เกษตรศาสตร์ 2.2-2566'!C160</f>
        <v>การเรียนรู้อิสระ</v>
      </c>
      <c r="G25" s="558" t="str">
        <f>'เกษตรศาสตร์ 2.2-2566'!B160</f>
        <v> ผษ498 </v>
      </c>
      <c r="H25" s="557">
        <f>'เกษตรศาสตร์ 2.2-2566'!F161</f>
        <v>0.14285714285714288</v>
      </c>
      <c r="I25" s="461"/>
      <c r="M25" s="528"/>
      <c r="P25" s="680"/>
      <c r="Q25" s="683"/>
      <c r="R25" s="461"/>
      <c r="T25" s="463"/>
      <c r="U25" s="461"/>
      <c r="W25" s="463"/>
      <c r="X25" s="461"/>
      <c r="AB25" s="528"/>
      <c r="AE25" s="680"/>
      <c r="AF25" s="683"/>
      <c r="AG25" s="461"/>
      <c r="AI25" s="463"/>
      <c r="AJ25" s="461"/>
      <c r="AL25" s="463"/>
      <c r="AM25" s="461"/>
      <c r="AQ25" s="463"/>
    </row>
    <row r="26" spans="1:43" x14ac:dyDescent="0.2">
      <c r="A26" s="680"/>
      <c r="B26" s="683"/>
      <c r="C26" s="555"/>
      <c r="D26" s="556"/>
      <c r="E26" s="557"/>
      <c r="F26" s="547" t="str">
        <f>'เกษตรศาสตร์ 2.2-2566'!C176</f>
        <v>การปรับปรุงพันธุ์พืช</v>
      </c>
      <c r="G26" s="558" t="str">
        <f>'เกษตรศาสตร์ 2.2-2566'!B176</f>
        <v> พร410 </v>
      </c>
      <c r="H26" s="557">
        <f>'เกษตรศาสตร์ 2.2-2566'!F180</f>
        <v>0.66</v>
      </c>
      <c r="I26" s="461"/>
      <c r="M26" s="528"/>
      <c r="P26" s="680"/>
      <c r="Q26" s="683"/>
      <c r="R26" s="461"/>
      <c r="T26" s="463"/>
      <c r="U26" s="461"/>
      <c r="W26" s="463"/>
      <c r="X26" s="461"/>
      <c r="AB26" s="528"/>
      <c r="AE26" s="680"/>
      <c r="AF26" s="683"/>
      <c r="AG26" s="461"/>
      <c r="AI26" s="463"/>
      <c r="AJ26" s="461"/>
      <c r="AL26" s="463"/>
      <c r="AM26" s="461"/>
      <c r="AQ26" s="463"/>
    </row>
    <row r="27" spans="1:43" x14ac:dyDescent="0.2">
      <c r="A27" s="680"/>
      <c r="B27" s="683"/>
      <c r="C27" s="555"/>
      <c r="D27" s="556"/>
      <c r="E27" s="557"/>
      <c r="F27" s="547" t="str">
        <f>'เกษตรศาสตร์ 2.2-2566'!C186</f>
        <v>เทคนิคการวางแผนการทดลองและการวิเคราะห์</v>
      </c>
      <c r="G27" s="558" t="str">
        <f>'เกษตรศาสตร์ 2.2-2566'!B186</f>
        <v> พร430 </v>
      </c>
      <c r="H27" s="557">
        <f>'เกษตรศาสตร์ 2.2-2566'!F188</f>
        <v>1.05</v>
      </c>
      <c r="I27" s="461"/>
      <c r="M27" s="528"/>
      <c r="P27" s="680"/>
      <c r="Q27" s="683"/>
      <c r="R27" s="461"/>
      <c r="T27" s="463"/>
      <c r="U27" s="461"/>
      <c r="W27" s="463"/>
      <c r="X27" s="461"/>
      <c r="AB27" s="528"/>
      <c r="AE27" s="680"/>
      <c r="AF27" s="683"/>
      <c r="AG27" s="461"/>
      <c r="AI27" s="463"/>
      <c r="AJ27" s="461"/>
      <c r="AL27" s="463"/>
      <c r="AM27" s="461"/>
      <c r="AQ27" s="463"/>
    </row>
    <row r="28" spans="1:43" x14ac:dyDescent="0.2">
      <c r="A28" s="680"/>
      <c r="B28" s="683"/>
      <c r="C28" s="555"/>
      <c r="D28" s="556"/>
      <c r="E28" s="557"/>
      <c r="F28" s="547" t="str">
        <f>'เกษตรศาสตร์ 2.2-2566'!C496</f>
        <v>สัมมนา</v>
      </c>
      <c r="G28" s="558" t="str">
        <f>'เกษตรศาสตร์ 2.2-2566'!B496</f>
        <v> 10100496 </v>
      </c>
      <c r="H28" s="557">
        <f>'เกษตรศาสตร์ 2.2-2566'!F504</f>
        <v>6.2500000000000003E-3</v>
      </c>
      <c r="I28" s="461"/>
      <c r="M28" s="528"/>
      <c r="P28" s="680"/>
      <c r="Q28" s="683"/>
      <c r="R28" s="461"/>
      <c r="T28" s="463"/>
      <c r="U28" s="461"/>
      <c r="W28" s="463"/>
      <c r="X28" s="461"/>
      <c r="AB28" s="528"/>
      <c r="AE28" s="680"/>
      <c r="AF28" s="683"/>
      <c r="AG28" s="461"/>
      <c r="AI28" s="463"/>
      <c r="AJ28" s="461"/>
      <c r="AL28" s="463"/>
      <c r="AM28" s="461"/>
      <c r="AQ28" s="463"/>
    </row>
    <row r="29" spans="1:43" x14ac:dyDescent="0.2">
      <c r="A29" s="680"/>
      <c r="B29" s="683"/>
      <c r="C29" s="555"/>
      <c r="D29" s="556"/>
      <c r="E29" s="557"/>
      <c r="F29" s="547"/>
      <c r="G29" s="559"/>
      <c r="H29" s="560"/>
      <c r="I29" s="461"/>
      <c r="K29" s="464">
        <f>J30/G3</f>
        <v>1.2545535714285716</v>
      </c>
      <c r="M29" s="528"/>
      <c r="P29" s="680"/>
      <c r="Q29" s="683"/>
      <c r="R29" s="461"/>
      <c r="T29" s="463"/>
      <c r="U29" s="461"/>
      <c r="W29" s="463"/>
      <c r="X29" s="461"/>
      <c r="Z29" s="464">
        <f>Y30/V3</f>
        <v>0.6875</v>
      </c>
      <c r="AB29" s="528"/>
      <c r="AE29" s="680"/>
      <c r="AF29" s="683"/>
      <c r="AG29" s="461"/>
      <c r="AI29" s="463"/>
      <c r="AJ29" s="461"/>
      <c r="AL29" s="463"/>
      <c r="AM29" s="461"/>
      <c r="AO29" s="464">
        <f>AN30/AK3</f>
        <v>0.25</v>
      </c>
      <c r="AQ29" s="463"/>
    </row>
    <row r="30" spans="1:43" x14ac:dyDescent="0.2">
      <c r="A30" s="681"/>
      <c r="B30" s="684"/>
      <c r="C30" s="457"/>
      <c r="D30" s="466" t="s">
        <v>2641</v>
      </c>
      <c r="E30" s="505">
        <f>SUM(E20:E29)</f>
        <v>2.0700000000000003</v>
      </c>
      <c r="F30" s="500"/>
      <c r="G30" s="533" t="s">
        <v>2641</v>
      </c>
      <c r="H30" s="505">
        <f>SUM(H20:H29)</f>
        <v>2.9482142857142857</v>
      </c>
      <c r="I30" s="457"/>
      <c r="J30" s="458">
        <f>SUM(E30,H30)</f>
        <v>5.0182142857142864</v>
      </c>
      <c r="K30" s="458">
        <f>IF(J30&gt;$G$3,1,(J30/$G$3))</f>
        <v>1</v>
      </c>
      <c r="L30" s="458"/>
      <c r="M30" s="592" t="str">
        <f>IF(J30&gt;4,"Overloaded","OK")</f>
        <v>Overloaded</v>
      </c>
      <c r="P30" s="681"/>
      <c r="Q30" s="684"/>
      <c r="R30" s="457"/>
      <c r="S30" s="466" t="s">
        <v>2641</v>
      </c>
      <c r="T30" s="571">
        <f>SUM(T20:T29)</f>
        <v>2</v>
      </c>
      <c r="U30" s="469"/>
      <c r="V30" s="466" t="s">
        <v>2641</v>
      </c>
      <c r="W30" s="571">
        <f>SUM(W20:W29)</f>
        <v>0.75</v>
      </c>
      <c r="X30" s="457"/>
      <c r="Y30" s="458">
        <f>SUM(T30,W30)</f>
        <v>2.75</v>
      </c>
      <c r="Z30" s="458">
        <f>IF(Y30&gt;$G$3,1,(Y30/$G$3))</f>
        <v>0.6875</v>
      </c>
      <c r="AA30" s="458"/>
      <c r="AB30" s="588" t="str">
        <f>IF(Y30&gt;4,"Overloaded","OK")</f>
        <v>OK</v>
      </c>
      <c r="AE30" s="681"/>
      <c r="AF30" s="684"/>
      <c r="AG30" s="457"/>
      <c r="AH30" s="466" t="s">
        <v>2641</v>
      </c>
      <c r="AI30" s="467">
        <f>SUM(AI20:AI29)</f>
        <v>0</v>
      </c>
      <c r="AJ30" s="469"/>
      <c r="AK30" s="466" t="s">
        <v>2641</v>
      </c>
      <c r="AL30" s="571">
        <f>SUM(AL20:AL29)</f>
        <v>1</v>
      </c>
      <c r="AM30" s="457"/>
      <c r="AN30" s="458">
        <f>SUM(AI30,AL30)</f>
        <v>1</v>
      </c>
      <c r="AO30" s="458">
        <f>IF(AN30&gt;$G$3,1,(AN30/$G$3))</f>
        <v>0.25</v>
      </c>
      <c r="AP30" s="458"/>
      <c r="AQ30" s="468" t="str">
        <f>IF(AN30&gt;4,"Overloaded","OK")</f>
        <v>OK</v>
      </c>
    </row>
    <row r="31" spans="1:43" ht="18" customHeight="1" x14ac:dyDescent="0.2">
      <c r="A31" s="679" t="str">
        <f>'ข้อมูลอัตรากำลัง 2566'!C16</f>
        <v xml:space="preserve">อ. ดร.กาญจนา จอมสังข์ </v>
      </c>
      <c r="B31" s="682" t="str">
        <f>'ข้อมูลอัตรากำลัง 2566'!O16</f>
        <v>อจ.ผู้รับผิดชอบ วท.บ. เกษตรศาสตร์ (วิชาเอกพืชไร่)</v>
      </c>
      <c r="C31" s="551" t="str">
        <f>'เกษตรศาสตร์ 2.1-2566'!C10</f>
        <v>การปฏิบัติงานฟาร์มทั่วไป</v>
      </c>
      <c r="D31" s="552" t="str">
        <f>'เกษตรศาสตร์ 2.1-2566'!B10</f>
        <v> 10119190 </v>
      </c>
      <c r="E31" s="553">
        <f>'เกษตรศาสตร์ 2.1-2566'!F12</f>
        <v>4.6199999999999998E-2</v>
      </c>
      <c r="F31" s="550" t="str">
        <f>'เกษตรศาสตร์ 2.2-2566'!C10</f>
        <v>สถิติ การวางแผนการทดลอง และการวิเคราะห์ข้อมูลทางการเกษตร</v>
      </c>
      <c r="G31" s="554" t="str">
        <f>'เกษตรศาสตร์ 2.2-2566'!B10</f>
        <v> 10119202 </v>
      </c>
      <c r="H31" s="553">
        <f>'เกษตรศาสตร์ 2.2-2566'!F24</f>
        <v>0.15</v>
      </c>
      <c r="I31" s="454"/>
      <c r="J31" s="455"/>
      <c r="K31" s="455"/>
      <c r="L31" s="455"/>
      <c r="M31" s="529"/>
      <c r="P31" s="679" t="str">
        <f>A31</f>
        <v xml:space="preserve">อ. ดร.กาญจนา จอมสังข์ </v>
      </c>
      <c r="Q31" s="682" t="str">
        <f>B31</f>
        <v>อจ.ผู้รับผิดชอบ วท.บ. เกษตรศาสตร์ (วิชาเอกพืชไร่)</v>
      </c>
      <c r="R31" s="454"/>
      <c r="S31" s="455"/>
      <c r="T31" s="456"/>
      <c r="U31" s="454"/>
      <c r="V31" s="455"/>
      <c r="W31" s="456"/>
      <c r="X31" s="454"/>
      <c r="Y31" s="455"/>
      <c r="Z31" s="455"/>
      <c r="AA31" s="455"/>
      <c r="AB31" s="529"/>
      <c r="AE31" s="679" t="str">
        <f>A31</f>
        <v xml:space="preserve">อ. ดร.กาญจนา จอมสังข์ </v>
      </c>
      <c r="AF31" s="682" t="str">
        <f>B31</f>
        <v>อจ.ผู้รับผิดชอบ วท.บ. เกษตรศาสตร์ (วิชาเอกพืชไร่)</v>
      </c>
      <c r="AG31" s="454"/>
      <c r="AH31" s="455"/>
      <c r="AI31" s="456"/>
      <c r="AJ31" s="454"/>
      <c r="AK31" s="455"/>
      <c r="AL31" s="456"/>
      <c r="AM31" s="454"/>
      <c r="AN31" s="455"/>
      <c r="AO31" s="455"/>
      <c r="AP31" s="455"/>
      <c r="AQ31" s="456"/>
    </row>
    <row r="32" spans="1:43" x14ac:dyDescent="0.2">
      <c r="A32" s="680"/>
      <c r="B32" s="683"/>
      <c r="C32" s="555" t="str">
        <f>'เกษตรศาสตร์ 2.1-2566'!C91</f>
        <v>พืชไร่เศรษฐกิจและปัจจัยสิ่งแวดล้อม</v>
      </c>
      <c r="D32" s="556" t="str">
        <f>'เกษตรศาสตร์ 2.1-2566'!B91</f>
        <v> 10120301 </v>
      </c>
      <c r="E32" s="557">
        <f>'เกษตรศาสตร์ 2.1-2566'!F93</f>
        <v>0.75</v>
      </c>
      <c r="F32" s="547" t="str">
        <f>'เกษตรศาสตร์ 2.2-2566'!C49</f>
        <v>สัมมนา</v>
      </c>
      <c r="G32" s="558" t="str">
        <f>'เกษตรศาสตร์ 2.2-2566'!B49</f>
        <v> 10100496 </v>
      </c>
      <c r="H32" s="557">
        <f>'เกษตรศาสตร์ 2.2-2566'!F56</f>
        <v>6.2500000000000003E-3</v>
      </c>
      <c r="I32" s="461"/>
      <c r="J32" s="470"/>
      <c r="K32" s="470"/>
      <c r="L32" s="470"/>
      <c r="M32" s="528"/>
      <c r="P32" s="680"/>
      <c r="Q32" s="683"/>
      <c r="R32" s="461"/>
      <c r="S32" s="470"/>
      <c r="T32" s="463"/>
      <c r="U32" s="461"/>
      <c r="V32" s="470"/>
      <c r="W32" s="463"/>
      <c r="X32" s="461"/>
      <c r="Y32" s="470"/>
      <c r="Z32" s="470"/>
      <c r="AA32" s="470"/>
      <c r="AB32" s="528"/>
      <c r="AE32" s="680"/>
      <c r="AF32" s="683"/>
      <c r="AG32" s="461"/>
      <c r="AH32" s="470"/>
      <c r="AI32" s="463"/>
      <c r="AJ32" s="461"/>
      <c r="AK32" s="470"/>
      <c r="AL32" s="463"/>
      <c r="AM32" s="461"/>
      <c r="AN32" s="470"/>
      <c r="AO32" s="470"/>
      <c r="AP32" s="470"/>
      <c r="AQ32" s="463"/>
    </row>
    <row r="33" spans="1:43" x14ac:dyDescent="0.2">
      <c r="A33" s="680"/>
      <c r="B33" s="683"/>
      <c r="C33" s="555" t="str">
        <f>'เกษตรศาสตร์ 2.1-2566'!C104</f>
        <v>ระบบการเกษตร</v>
      </c>
      <c r="D33" s="556" t="str">
        <f>'เกษตรศาสตร์ 2.1-2566'!B104</f>
        <v> 10120410 </v>
      </c>
      <c r="E33" s="557">
        <f>'เกษตรศาสตร์ 2.1-2566'!F106</f>
        <v>0.75</v>
      </c>
      <c r="F33" s="547" t="str">
        <f>'เกษตรศาสตร์ 2.2-2566'!C72</f>
        <v>หลักเกษตรกรรม</v>
      </c>
      <c r="G33" s="558" t="str">
        <f>'เกษตรศาสตร์ 2.2-2566'!B72</f>
        <v> 10119101 </v>
      </c>
      <c r="H33" s="557">
        <f>'เกษตรศาสตร์ 2.2-2566'!F75</f>
        <v>0.45</v>
      </c>
      <c r="I33" s="461"/>
      <c r="J33" s="470"/>
      <c r="K33" s="470"/>
      <c r="L33" s="470"/>
      <c r="M33" s="528"/>
      <c r="P33" s="680"/>
      <c r="Q33" s="683"/>
      <c r="R33" s="461"/>
      <c r="S33" s="470"/>
      <c r="T33" s="463"/>
      <c r="U33" s="461"/>
      <c r="V33" s="470"/>
      <c r="W33" s="463"/>
      <c r="X33" s="461"/>
      <c r="Y33" s="470"/>
      <c r="Z33" s="470"/>
      <c r="AA33" s="470"/>
      <c r="AB33" s="528"/>
      <c r="AE33" s="680"/>
      <c r="AF33" s="683"/>
      <c r="AG33" s="461"/>
      <c r="AH33" s="470"/>
      <c r="AI33" s="463"/>
      <c r="AJ33" s="461"/>
      <c r="AK33" s="470"/>
      <c r="AL33" s="463"/>
      <c r="AM33" s="461"/>
      <c r="AN33" s="470"/>
      <c r="AO33" s="470"/>
      <c r="AP33" s="470"/>
      <c r="AQ33" s="463"/>
    </row>
    <row r="34" spans="1:43" x14ac:dyDescent="0.2">
      <c r="A34" s="680"/>
      <c r="B34" s="683"/>
      <c r="C34" s="555" t="str">
        <f>'เกษตรศาสตร์ 2.1-2566'!C139</f>
        <v>ระบบการเกษตร</v>
      </c>
      <c r="D34" s="556" t="str">
        <f>'เกษตรศาสตร์ 2.1-2566'!B139</f>
        <v> พร455 </v>
      </c>
      <c r="E34" s="557">
        <f>'เกษตรศาสตร์ 2.1-2566'!F141</f>
        <v>0.75</v>
      </c>
      <c r="F34" s="547" t="str">
        <f>'เกษตรศาสตร์ 2.2-2566'!C92</f>
        <v>การปฏิบัติงานฟาร์มทั่วไป</v>
      </c>
      <c r="G34" s="558" t="str">
        <f>'เกษตรศาสตร์ 2.2-2566'!B92</f>
        <v> 10119190 </v>
      </c>
      <c r="H34" s="557">
        <f>'เกษตรศาสตร์ 2.2-2566'!F95</f>
        <v>8.2500000000000004E-2</v>
      </c>
      <c r="I34" s="461"/>
      <c r="J34" s="470"/>
      <c r="K34" s="470"/>
      <c r="L34" s="470"/>
      <c r="M34" s="528"/>
      <c r="P34" s="680"/>
      <c r="Q34" s="683"/>
      <c r="R34" s="461"/>
      <c r="S34" s="470"/>
      <c r="T34" s="463"/>
      <c r="U34" s="461"/>
      <c r="V34" s="470"/>
      <c r="W34" s="463"/>
      <c r="X34" s="461"/>
      <c r="Y34" s="470"/>
      <c r="Z34" s="470"/>
      <c r="AA34" s="470"/>
      <c r="AB34" s="528"/>
      <c r="AE34" s="680"/>
      <c r="AF34" s="683"/>
      <c r="AG34" s="461"/>
      <c r="AH34" s="470"/>
      <c r="AI34" s="463"/>
      <c r="AJ34" s="461"/>
      <c r="AK34" s="470"/>
      <c r="AL34" s="463"/>
      <c r="AM34" s="461"/>
      <c r="AN34" s="470"/>
      <c r="AO34" s="470"/>
      <c r="AP34" s="470"/>
      <c r="AQ34" s="463"/>
    </row>
    <row r="35" spans="1:43" x14ac:dyDescent="0.2">
      <c r="A35" s="680"/>
      <c r="B35" s="683"/>
      <c r="C35" s="555" t="str">
        <f>'เกษตรศาสตร์ 2.1-2566'!C156</f>
        <v>สัมมนา</v>
      </c>
      <c r="D35" s="556" t="str">
        <f>'เกษตรศาสตร์ 2.1-2566'!B156</f>
        <v> พร499 </v>
      </c>
      <c r="E35" s="557">
        <f>'เกษตรศาสตร์ 2.1-2566'!F162</f>
        <v>6.2500000000000003E-3</v>
      </c>
      <c r="F35" s="547" t="str">
        <f>'เกษตรศาสตร์ 2.2-2566'!C130</f>
        <v>สหกิจศึกษา</v>
      </c>
      <c r="G35" s="558" t="str">
        <f>'เกษตรศาสตร์ 2.2-2566'!B130</f>
        <v> ผษ497 </v>
      </c>
      <c r="H35" s="557">
        <f>'เกษตรศาสตร์ 2.2-2566'!F133</f>
        <v>0.15</v>
      </c>
      <c r="I35" s="461"/>
      <c r="J35" s="470"/>
      <c r="K35" s="470"/>
      <c r="L35" s="470"/>
      <c r="M35" s="528"/>
      <c r="P35" s="680"/>
      <c r="Q35" s="683"/>
      <c r="R35" s="461"/>
      <c r="S35" s="470"/>
      <c r="T35" s="463"/>
      <c r="U35" s="461"/>
      <c r="V35" s="470"/>
      <c r="W35" s="463"/>
      <c r="X35" s="461"/>
      <c r="Y35" s="470"/>
      <c r="Z35" s="470"/>
      <c r="AA35" s="470"/>
      <c r="AB35" s="528"/>
      <c r="AE35" s="680"/>
      <c r="AF35" s="683"/>
      <c r="AG35" s="461"/>
      <c r="AH35" s="470"/>
      <c r="AI35" s="463"/>
      <c r="AJ35" s="461"/>
      <c r="AK35" s="470"/>
      <c r="AL35" s="463"/>
      <c r="AM35" s="461"/>
      <c r="AN35" s="470"/>
      <c r="AO35" s="470"/>
      <c r="AP35" s="470"/>
      <c r="AQ35" s="463"/>
    </row>
    <row r="36" spans="1:43" x14ac:dyDescent="0.2">
      <c r="A36" s="680"/>
      <c r="B36" s="683"/>
      <c r="C36" s="555" t="str">
        <f>'เกษตรศาสตร์ 2.1-2566'!C111</f>
        <v>ปัญหาพิเศษด้านพืชไร่</v>
      </c>
      <c r="D36" s="556" t="str">
        <f>'เกษตรศาสตร์ 2.1-2566'!B111</f>
        <v> 10120496 </v>
      </c>
      <c r="E36" s="557">
        <f>'เกษตรศาสตร์ 2.1-2566'!F112</f>
        <v>0.33333333333333337</v>
      </c>
      <c r="F36" s="547" t="str">
        <f>'เกษตรศาสตร์ 2.2-2566'!C157</f>
        <v>การเรียนรู้อิสระ</v>
      </c>
      <c r="G36" s="558" t="str">
        <f>'เกษตรศาสตร์ 2.2-2566'!B157</f>
        <v> ผษ498 </v>
      </c>
      <c r="H36" s="557">
        <f>'เกษตรศาสตร์ 2.2-2566'!F159</f>
        <v>0.14285714285714288</v>
      </c>
      <c r="I36" s="461"/>
      <c r="J36" s="470"/>
      <c r="K36" s="470"/>
      <c r="L36" s="470"/>
      <c r="M36" s="528"/>
      <c r="P36" s="680"/>
      <c r="Q36" s="683"/>
      <c r="R36" s="461"/>
      <c r="S36" s="470"/>
      <c r="T36" s="463"/>
      <c r="U36" s="461"/>
      <c r="V36" s="470"/>
      <c r="W36" s="463"/>
      <c r="X36" s="461"/>
      <c r="Y36" s="470"/>
      <c r="Z36" s="470"/>
      <c r="AA36" s="470"/>
      <c r="AB36" s="528"/>
      <c r="AE36" s="680"/>
      <c r="AF36" s="683"/>
      <c r="AG36" s="461"/>
      <c r="AH36" s="470"/>
      <c r="AI36" s="463"/>
      <c r="AJ36" s="461"/>
      <c r="AK36" s="470"/>
      <c r="AL36" s="463"/>
      <c r="AM36" s="461"/>
      <c r="AN36" s="470"/>
      <c r="AO36" s="470"/>
      <c r="AP36" s="470"/>
      <c r="AQ36" s="463"/>
    </row>
    <row r="37" spans="1:43" x14ac:dyDescent="0.2">
      <c r="A37" s="680"/>
      <c r="B37" s="683"/>
      <c r="C37" s="555" t="str">
        <f>'เกษตรศาสตร์ 2.1-2566'!C149</f>
        <v>ปัญหาพิเศษ</v>
      </c>
      <c r="D37" s="556" t="str">
        <f>'เกษตรศาสตร์ 2.1-2566'!B149</f>
        <v> พร498 </v>
      </c>
      <c r="E37" s="557">
        <f>'เกษตรศาสตร์ 2.1-2566'!F154</f>
        <v>0.33333333333333337</v>
      </c>
      <c r="F37" s="547" t="str">
        <f>'เกษตรศาสตร์ 2.2-2566'!C162</f>
        <v>พืชไร่เศรษฐกิจ</v>
      </c>
      <c r="G37" s="558" t="str">
        <f>'เกษตรศาสตร์ 2.2-2566'!B162</f>
        <v> พร351 </v>
      </c>
      <c r="H37" s="557">
        <f>'เกษตรศาสตร์ 2.2-2566'!F164</f>
        <v>0.75</v>
      </c>
      <c r="I37" s="461"/>
      <c r="M37" s="528"/>
      <c r="P37" s="680"/>
      <c r="Q37" s="683"/>
      <c r="R37" s="461"/>
      <c r="T37" s="463"/>
      <c r="U37" s="461"/>
      <c r="W37" s="463"/>
      <c r="X37" s="461"/>
      <c r="AB37" s="528"/>
      <c r="AE37" s="680"/>
      <c r="AF37" s="683"/>
      <c r="AG37" s="461"/>
      <c r="AI37" s="463"/>
      <c r="AJ37" s="461"/>
      <c r="AL37" s="463"/>
      <c r="AM37" s="461"/>
      <c r="AQ37" s="463"/>
    </row>
    <row r="38" spans="1:43" x14ac:dyDescent="0.2">
      <c r="A38" s="680"/>
      <c r="B38" s="683"/>
      <c r="C38" s="555"/>
      <c r="D38" s="556"/>
      <c r="E38" s="557"/>
      <c r="F38" s="547" t="str">
        <f>'เกษตรศาสตร์ 2.2-2566'!C173</f>
        <v>การจัดการดินและน้ำเพื่อการผลิตพืชไร่</v>
      </c>
      <c r="G38" s="558" t="str">
        <f>'เกษตรศาสตร์ 2.2-2566'!B173</f>
        <v> พร352 </v>
      </c>
      <c r="H38" s="557">
        <f>'เกษตรศาสตร์ 2.2-2566'!F175</f>
        <v>1.5</v>
      </c>
      <c r="I38" s="461"/>
      <c r="M38" s="528"/>
      <c r="P38" s="680"/>
      <c r="Q38" s="683"/>
      <c r="R38" s="461"/>
      <c r="T38" s="463"/>
      <c r="U38" s="461"/>
      <c r="W38" s="463"/>
      <c r="X38" s="461"/>
      <c r="AB38" s="528"/>
      <c r="AE38" s="680"/>
      <c r="AF38" s="683"/>
      <c r="AG38" s="461"/>
      <c r="AI38" s="463"/>
      <c r="AJ38" s="461"/>
      <c r="AL38" s="463"/>
      <c r="AM38" s="461"/>
      <c r="AQ38" s="463"/>
    </row>
    <row r="39" spans="1:43" x14ac:dyDescent="0.2">
      <c r="A39" s="680"/>
      <c r="B39" s="683"/>
      <c r="C39" s="555"/>
      <c r="D39" s="556"/>
      <c r="E39" s="557"/>
      <c r="F39" s="547" t="str">
        <f>'เกษตรศาสตร์ 2.2-2566'!C496</f>
        <v>สัมมนา</v>
      </c>
      <c r="G39" s="558" t="str">
        <f>'เกษตรศาสตร์ 2.2-2566'!B496</f>
        <v> 10100496 </v>
      </c>
      <c r="H39" s="557">
        <f>'เกษตรศาสตร์ 2.2-2566'!F499</f>
        <v>6.2500000000000003E-3</v>
      </c>
      <c r="I39" s="461"/>
      <c r="M39" s="528"/>
      <c r="P39" s="680"/>
      <c r="Q39" s="683"/>
      <c r="R39" s="461"/>
      <c r="T39" s="463"/>
      <c r="U39" s="461"/>
      <c r="W39" s="463"/>
      <c r="X39" s="461"/>
      <c r="AB39" s="528"/>
      <c r="AE39" s="680"/>
      <c r="AF39" s="683"/>
      <c r="AG39" s="461"/>
      <c r="AI39" s="463"/>
      <c r="AJ39" s="461"/>
      <c r="AL39" s="463"/>
      <c r="AM39" s="461"/>
      <c r="AQ39" s="463"/>
    </row>
    <row r="40" spans="1:43" x14ac:dyDescent="0.2">
      <c r="A40" s="680"/>
      <c r="B40" s="683"/>
      <c r="C40" s="461"/>
      <c r="D40" s="470"/>
      <c r="E40" s="504"/>
      <c r="F40" s="499"/>
      <c r="H40" s="528"/>
      <c r="I40" s="461"/>
      <c r="K40" s="464">
        <f>J41/G3</f>
        <v>1.5517434523809523</v>
      </c>
      <c r="M40" s="528"/>
      <c r="P40" s="680"/>
      <c r="Q40" s="683"/>
      <c r="R40" s="461"/>
      <c r="T40" s="463"/>
      <c r="U40" s="461"/>
      <c r="W40" s="463"/>
      <c r="X40" s="461"/>
      <c r="Z40" s="464">
        <f>Y41/V3</f>
        <v>0</v>
      </c>
      <c r="AB40" s="528"/>
      <c r="AE40" s="680"/>
      <c r="AF40" s="683"/>
      <c r="AG40" s="461"/>
      <c r="AI40" s="463"/>
      <c r="AJ40" s="461"/>
      <c r="AL40" s="463"/>
      <c r="AM40" s="461"/>
      <c r="AO40" s="464">
        <f>AN41/AK3</f>
        <v>0</v>
      </c>
      <c r="AQ40" s="463"/>
    </row>
    <row r="41" spans="1:43" x14ac:dyDescent="0.2">
      <c r="A41" s="681"/>
      <c r="B41" s="684"/>
      <c r="C41" s="457"/>
      <c r="D41" s="466" t="s">
        <v>2641</v>
      </c>
      <c r="E41" s="505">
        <f>SUM(E31:E40)</f>
        <v>2.9691166666666668</v>
      </c>
      <c r="F41" s="500"/>
      <c r="G41" s="533" t="s">
        <v>2641</v>
      </c>
      <c r="H41" s="505">
        <f>SUM(H31:H40)</f>
        <v>3.237857142857143</v>
      </c>
      <c r="I41" s="457"/>
      <c r="J41" s="458">
        <f>SUM(E41,H41)</f>
        <v>6.2069738095238094</v>
      </c>
      <c r="K41" s="458">
        <f>IF(J41&gt;$G$3,1,(J41/$G$3))</f>
        <v>1</v>
      </c>
      <c r="L41" s="458"/>
      <c r="M41" s="592" t="str">
        <f>IF(J41&gt;4,"Overloaded","OK")</f>
        <v>Overloaded</v>
      </c>
      <c r="P41" s="681"/>
      <c r="Q41" s="684"/>
      <c r="R41" s="457"/>
      <c r="S41" s="466" t="s">
        <v>2641</v>
      </c>
      <c r="T41" s="467">
        <f>SUM(T31:T40)</f>
        <v>0</v>
      </c>
      <c r="U41" s="469"/>
      <c r="V41" s="466" t="s">
        <v>2641</v>
      </c>
      <c r="W41" s="467">
        <f>SUM(W31:W40)</f>
        <v>0</v>
      </c>
      <c r="X41" s="457"/>
      <c r="Y41" s="458">
        <f>SUM(T41,W41)</f>
        <v>0</v>
      </c>
      <c r="Z41" s="458">
        <f>IF(Y41&gt;$G$3,1,(Y41/$G$3))</f>
        <v>0</v>
      </c>
      <c r="AA41" s="458"/>
      <c r="AB41" s="588" t="str">
        <f>IF(Y41&gt;4,"Overloaded","OK")</f>
        <v>OK</v>
      </c>
      <c r="AE41" s="681"/>
      <c r="AF41" s="684"/>
      <c r="AG41" s="457"/>
      <c r="AH41" s="466" t="s">
        <v>2641</v>
      </c>
      <c r="AI41" s="467">
        <f>SUM(AI31:AI40)</f>
        <v>0</v>
      </c>
      <c r="AJ41" s="469"/>
      <c r="AK41" s="466" t="s">
        <v>2641</v>
      </c>
      <c r="AL41" s="467">
        <f>SUM(AL31:AL40)</f>
        <v>0</v>
      </c>
      <c r="AM41" s="457"/>
      <c r="AN41" s="458">
        <f>SUM(AI41,AL41)</f>
        <v>0</v>
      </c>
      <c r="AO41" s="458">
        <f>IF(AN41&gt;$G$3,1,(AN41/$G$3))</f>
        <v>0</v>
      </c>
      <c r="AP41" s="458"/>
      <c r="AQ41" s="468" t="str">
        <f>IF(AN41&gt;4,"Overloaded","OK")</f>
        <v>OK</v>
      </c>
    </row>
    <row r="42" spans="1:43" ht="18" customHeight="1" x14ac:dyDescent="0.2">
      <c r="A42" s="679" t="str">
        <f>'ข้อมูลอัตรากำลัง 2566'!C17</f>
        <v xml:space="preserve">อ. ดร.จุฑามาศ อาจนาเสียว </v>
      </c>
      <c r="B42" s="682" t="str">
        <f>'ข้อมูลอัตรากำลัง 2566'!O17</f>
        <v>อจ.ผู้รับผิดชอบ วท.บ. เกษตรศาสตร์ (วิชาเอกป่าไม้และการจัดการ)</v>
      </c>
      <c r="C42" s="454" t="str">
        <f>'เกษตรศาสตร์ 2.1-2566'!C94</f>
        <v>การปรับปรุงพันธุ์พืชไร่</v>
      </c>
      <c r="D42" s="455" t="str">
        <f>'เกษตรศาสตร์ 2.1-2566'!B94</f>
        <v> 10120401 </v>
      </c>
      <c r="E42" s="503">
        <f>'เกษตรศาสตร์ 2.1-2566'!F97</f>
        <v>0.3</v>
      </c>
      <c r="F42" s="498" t="str">
        <f>'เกษตรศาสตร์ 2.2-2566'!C49</f>
        <v>สัมมนา</v>
      </c>
      <c r="G42" s="532" t="str">
        <f>'เกษตรศาสตร์ 2.2-2566'!B49</f>
        <v> 10100496 </v>
      </c>
      <c r="H42" s="503">
        <f>'เกษตรศาสตร์ 2.2-2566'!F51</f>
        <v>0.125</v>
      </c>
      <c r="I42" s="454"/>
      <c r="J42" s="455"/>
      <c r="K42" s="455"/>
      <c r="L42" s="455"/>
      <c r="M42" s="529"/>
      <c r="P42" s="679" t="str">
        <f>A42</f>
        <v xml:space="preserve">อ. ดร.จุฑามาศ อาจนาเสียว </v>
      </c>
      <c r="Q42" s="682" t="str">
        <f>B42</f>
        <v>อจ.ผู้รับผิดชอบ วท.บ. เกษตรศาสตร์ (วิชาเอกป่าไม้และการจัดการ)</v>
      </c>
      <c r="R42" s="454" t="str">
        <f>'เกษตรศาสตร์ 2.1-2566'!C477</f>
        <v>เทคโนโลยีชีวภาพในการปรับปรุงและพัฒนาพันธุ์พืช</v>
      </c>
      <c r="S42" s="455" t="str">
        <f>'เกษตรศาสตร์ 2.1-2566'!B477</f>
        <v> พร510 </v>
      </c>
      <c r="T42" s="570">
        <f>'เกษตรศาสตร์ 2.1-2566'!F478</f>
        <v>1.5</v>
      </c>
      <c r="U42" s="454" t="str">
        <f>'เกษตรศาสตร์ 2.2-2566'!C556</f>
        <v>สัมมนา 2</v>
      </c>
      <c r="V42" s="455" t="str">
        <f>'เกษตรศาสตร์ 2.2-2566'!B556</f>
        <v> พร592 </v>
      </c>
      <c r="W42" s="570">
        <f>'เกษตรศาสตร์ 2.2-2566'!F560</f>
        <v>6.25E-2</v>
      </c>
      <c r="X42" s="454"/>
      <c r="Y42" s="455"/>
      <c r="Z42" s="455"/>
      <c r="AA42" s="455"/>
      <c r="AB42" s="529"/>
      <c r="AE42" s="679" t="str">
        <f>A42</f>
        <v xml:space="preserve">อ. ดร.จุฑามาศ อาจนาเสียว </v>
      </c>
      <c r="AF42" s="682" t="str">
        <f>B42</f>
        <v>อจ.ผู้รับผิดชอบ วท.บ. เกษตรศาสตร์ (วิชาเอกป่าไม้และการจัดการ)</v>
      </c>
      <c r="AG42" s="454" t="str">
        <f>'เกษตรศาสตร์ 2.1-2566'!C528</f>
        <v>สัมมนา 5</v>
      </c>
      <c r="AH42" s="455" t="str">
        <f>'เกษตรศาสตร์ 2.1-2566'!B528</f>
        <v> พร795 </v>
      </c>
      <c r="AI42" s="570">
        <f>'เกษตรศาสตร์ 2.1-2566'!F533</f>
        <v>0.04</v>
      </c>
      <c r="AJ42" s="454" t="str">
        <f>'เกษตรศาสตร์ 2.2-2566'!C592</f>
        <v>สัมมนา 1</v>
      </c>
      <c r="AK42" s="455" t="str">
        <f>'เกษตรศาสตร์ 2.2-2566'!B592</f>
        <v> พร791 </v>
      </c>
      <c r="AL42" s="570">
        <f>'เกษตรศาสตร์ 2.2-2566'!F594</f>
        <v>6.25E-2</v>
      </c>
      <c r="AM42" s="454"/>
      <c r="AN42" s="455"/>
      <c r="AO42" s="455"/>
      <c r="AP42" s="455"/>
      <c r="AQ42" s="456"/>
    </row>
    <row r="43" spans="1:43" x14ac:dyDescent="0.2">
      <c r="A43" s="680"/>
      <c r="B43" s="683"/>
      <c r="C43" s="461" t="str">
        <f>'เกษตรศาสตร์ 2.1-2566'!C121</f>
        <v>การปรับปรุงพันธุ์พืช</v>
      </c>
      <c r="D43" s="470" t="str">
        <f>'เกษตรศาสตร์ 2.1-2566'!B121</f>
        <v> พร410 </v>
      </c>
      <c r="E43" s="504">
        <f>'เกษตรศาสตร์ 2.1-2566'!F125</f>
        <v>0.3</v>
      </c>
      <c r="F43" s="499" t="str">
        <f>'เกษตรศาสตร์ 2.2-2566'!C116</f>
        <v>ปัญหาพิเศษด้านพืชไร่</v>
      </c>
      <c r="G43" s="534" t="str">
        <f>'เกษตรศาสตร์ 2.2-2566'!B116</f>
        <v> 10120496 </v>
      </c>
      <c r="H43" s="504">
        <f>'เกษตรศาสตร์ 2.2-2566'!F118</f>
        <v>0.2</v>
      </c>
      <c r="I43" s="461"/>
      <c r="M43" s="528"/>
      <c r="P43" s="680"/>
      <c r="Q43" s="683"/>
      <c r="R43" s="461" t="str">
        <f>'เกษตรศาสตร์ 2.1-2566'!C489</f>
        <v>สัมมนา 1</v>
      </c>
      <c r="S43" s="470" t="str">
        <f>'เกษตรศาสตร์ 2.1-2566'!B489</f>
        <v> พร591 </v>
      </c>
      <c r="T43" s="569">
        <f>'เกษตรศาสตร์ 2.1-2566'!F494</f>
        <v>0.04</v>
      </c>
      <c r="U43" s="461" t="str">
        <f>'เกษตรศาสตร์ 2.2-2566'!C561</f>
        <v>สัมมนา 3</v>
      </c>
      <c r="V43" s="470" t="str">
        <f>'เกษตรศาสตร์ 2.2-2566'!B561</f>
        <v> พร593 </v>
      </c>
      <c r="W43" s="569">
        <f>'เกษตรศาสตร์ 2.2-2566'!F565</f>
        <v>6.25E-2</v>
      </c>
      <c r="X43" s="461"/>
      <c r="AB43" s="528"/>
      <c r="AE43" s="680"/>
      <c r="AF43" s="683"/>
      <c r="AG43" s="461"/>
      <c r="AI43" s="463"/>
      <c r="AJ43" s="461" t="str">
        <f>'เกษตรศาสตร์ 2.2-2566'!C597</f>
        <v>สัมมนา 6</v>
      </c>
      <c r="AK43" s="470" t="str">
        <f>'เกษตรศาสตร์ 2.2-2566'!B597</f>
        <v> พร796 </v>
      </c>
      <c r="AL43" s="569">
        <f>'เกษตรศาสตร์ 2.2-2566'!F599</f>
        <v>6.25E-2</v>
      </c>
      <c r="AM43" s="461"/>
      <c r="AQ43" s="463"/>
    </row>
    <row r="44" spans="1:43" x14ac:dyDescent="0.2">
      <c r="A44" s="680"/>
      <c r="B44" s="683"/>
      <c r="C44" s="461" t="str">
        <f>'เกษตรศาสตร์ 2.1-2566'!C126</f>
        <v>เทคโนโลยีชีวภาพทางพืช</v>
      </c>
      <c r="D44" s="470" t="str">
        <f>'เกษตรศาสตร์ 2.1-2566'!B126</f>
        <v> พร421 </v>
      </c>
      <c r="E44" s="504">
        <f>'เกษตรศาสตร์ 2.1-2566'!F128</f>
        <v>1</v>
      </c>
      <c r="F44" s="499" t="str">
        <f>'เกษตรศาสตร์ 2.2-2566'!C130</f>
        <v>สหกิจศึกษา</v>
      </c>
      <c r="G44" s="534" t="str">
        <f>'เกษตรศาสตร์ 2.2-2566'!B130</f>
        <v> ผษ497 </v>
      </c>
      <c r="H44" s="504">
        <f>'เกษตรศาสตร์ 2.2-2566'!F132</f>
        <v>0.14000000000000001</v>
      </c>
      <c r="I44" s="461"/>
      <c r="M44" s="528"/>
      <c r="P44" s="680"/>
      <c r="Q44" s="683"/>
      <c r="R44" s="461" t="str">
        <f>'เกษตรศาสตร์ 2.1-2566'!C496</f>
        <v>สัมมนา 2</v>
      </c>
      <c r="S44" s="470" t="str">
        <f>'เกษตรศาสตร์ 2.1-2566'!B496</f>
        <v> พร592 </v>
      </c>
      <c r="T44" s="569">
        <f>'เกษตรศาสตร์ 2.1-2566'!F501</f>
        <v>0.04</v>
      </c>
      <c r="U44" s="461" t="str">
        <f>'เกษตรศาสตร์ 2.2-2566'!C566</f>
        <v>สัมมนา 4</v>
      </c>
      <c r="V44" s="470" t="str">
        <f>'เกษตรศาสตร์ 2.2-2566'!B566</f>
        <v> พร594 </v>
      </c>
      <c r="W44" s="569">
        <f>'เกษตรศาสตร์ 2.2-2566'!F570</f>
        <v>6.25E-2</v>
      </c>
      <c r="X44" s="461"/>
      <c r="AB44" s="528"/>
      <c r="AE44" s="680"/>
      <c r="AF44" s="683"/>
      <c r="AG44" s="461"/>
      <c r="AI44" s="463"/>
      <c r="AJ44" s="461"/>
      <c r="AL44" s="463"/>
      <c r="AM44" s="461"/>
      <c r="AQ44" s="463"/>
    </row>
    <row r="45" spans="1:43" x14ac:dyDescent="0.2">
      <c r="A45" s="680"/>
      <c r="B45" s="683"/>
      <c r="C45" s="461" t="str">
        <f>'เกษตรศาสตร์ 2.1-2566'!C156</f>
        <v>สัมมนา</v>
      </c>
      <c r="D45" s="470" t="str">
        <f>'เกษตรศาสตร์ 2.1-2566'!B156</f>
        <v> พร499 </v>
      </c>
      <c r="E45" s="504">
        <f>'เกษตรศาสตร์ 2.1-2566'!F157</f>
        <v>0.1225</v>
      </c>
      <c r="F45" s="499" t="str">
        <f>'เกษตรศาสตร์ 2.2-2566'!C176</f>
        <v>การปรับปรุงพันธุ์พืช</v>
      </c>
      <c r="G45" s="534" t="str">
        <f>'เกษตรศาสตร์ 2.2-2566'!B176</f>
        <v> พร410 </v>
      </c>
      <c r="H45" s="504">
        <f>'เกษตรศาสตร์ 2.2-2566'!F178</f>
        <v>0.3</v>
      </c>
      <c r="I45" s="461"/>
      <c r="M45" s="528"/>
      <c r="P45" s="680"/>
      <c r="Q45" s="683"/>
      <c r="R45" s="461" t="str">
        <f>'เกษตรศาสตร์ 2.1-2566'!C503</f>
        <v>สัมมนา 3</v>
      </c>
      <c r="S45" s="470" t="str">
        <f>'เกษตรศาสตร์ 2.1-2566'!B503</f>
        <v> พร593 </v>
      </c>
      <c r="T45" s="569">
        <f>'เกษตรศาสตร์ 2.1-2566'!F508</f>
        <v>0.04</v>
      </c>
      <c r="U45" s="461"/>
      <c r="W45" s="463"/>
      <c r="X45" s="461"/>
      <c r="AB45" s="528"/>
      <c r="AE45" s="680"/>
      <c r="AF45" s="683"/>
      <c r="AG45" s="461"/>
      <c r="AI45" s="463"/>
      <c r="AJ45" s="461"/>
      <c r="AL45" s="463"/>
      <c r="AM45" s="461"/>
      <c r="AQ45" s="463"/>
    </row>
    <row r="46" spans="1:43" x14ac:dyDescent="0.2">
      <c r="A46" s="680"/>
      <c r="B46" s="683"/>
      <c r="C46" s="461"/>
      <c r="D46" s="470"/>
      <c r="E46" s="504"/>
      <c r="F46" s="499" t="str">
        <f>'เกษตรศาสตร์ 2.2-2566'!C181</f>
        <v>เทคโนโลยีชีวภาพทางพืช</v>
      </c>
      <c r="G46" s="534" t="str">
        <f>'เกษตรศาสตร์ 2.2-2566'!B181</f>
        <v> พร421 </v>
      </c>
      <c r="H46" s="504">
        <f>'เกษตรศาสตร์ 2.2-2566'!F182</f>
        <v>1</v>
      </c>
      <c r="I46" s="461"/>
      <c r="M46" s="528"/>
      <c r="P46" s="680"/>
      <c r="Q46" s="683"/>
      <c r="R46" s="461" t="str">
        <f>'เกษตรศาสตร์ 2.1-2566'!C510</f>
        <v>สัมมนา 4</v>
      </c>
      <c r="S46" s="470" t="str">
        <f>'เกษตรศาสตร์ 2.1-2566'!B510</f>
        <v> พร594 </v>
      </c>
      <c r="T46" s="569">
        <f>'เกษตรศาสตร์ 2.1-2566'!F515</f>
        <v>0.04</v>
      </c>
      <c r="U46" s="461"/>
      <c r="W46" s="463"/>
      <c r="X46" s="461"/>
      <c r="AB46" s="528"/>
      <c r="AE46" s="680"/>
      <c r="AF46" s="683"/>
      <c r="AG46" s="461"/>
      <c r="AI46" s="463"/>
      <c r="AJ46" s="461"/>
      <c r="AL46" s="463"/>
      <c r="AM46" s="461"/>
      <c r="AQ46" s="463"/>
    </row>
    <row r="47" spans="1:43" x14ac:dyDescent="0.2">
      <c r="A47" s="680"/>
      <c r="B47" s="683"/>
      <c r="C47" s="461"/>
      <c r="D47" s="470"/>
      <c r="E47" s="504"/>
      <c r="F47" s="499" t="str">
        <f>'เกษตรศาสตร์ 2.2-2566'!C496</f>
        <v>สัมมนา</v>
      </c>
      <c r="G47" s="534" t="str">
        <f>'เกษตรศาสตร์ 2.2-2566'!B496</f>
        <v> 10100496 </v>
      </c>
      <c r="H47" s="504">
        <f>'เกษตรศาสตร์ 2.2-2566'!F507</f>
        <v>0.125</v>
      </c>
      <c r="I47" s="461"/>
      <c r="M47" s="528"/>
      <c r="P47" s="680"/>
      <c r="Q47" s="683"/>
      <c r="R47" s="461" t="str">
        <f>'เกษตรศาสตร์ 2.1-2566'!C519</f>
        <v>วิทยานิพนธ์ 2</v>
      </c>
      <c r="S47" s="470" t="str">
        <f>'เกษตรศาสตร์ 2.1-2566'!B519</f>
        <v> พร692 </v>
      </c>
      <c r="T47" s="569">
        <f>'เกษตรศาสตร์ 2.1-2566'!F521</f>
        <v>0.5</v>
      </c>
      <c r="U47" s="461"/>
      <c r="W47" s="463"/>
      <c r="X47" s="461"/>
      <c r="AB47" s="528"/>
      <c r="AE47" s="680"/>
      <c r="AF47" s="683"/>
      <c r="AG47" s="461"/>
      <c r="AI47" s="463"/>
      <c r="AJ47" s="461"/>
      <c r="AL47" s="463"/>
      <c r="AM47" s="461"/>
      <c r="AQ47" s="463"/>
    </row>
    <row r="48" spans="1:43" x14ac:dyDescent="0.2">
      <c r="A48" s="680"/>
      <c r="B48" s="683"/>
      <c r="C48" s="461"/>
      <c r="D48" s="470"/>
      <c r="E48" s="504"/>
      <c r="F48" s="499"/>
      <c r="G48" s="535"/>
      <c r="H48" s="528"/>
      <c r="I48" s="461"/>
      <c r="M48" s="528"/>
      <c r="P48" s="680"/>
      <c r="Q48" s="683"/>
      <c r="R48" s="461"/>
      <c r="T48" s="463"/>
      <c r="U48" s="461"/>
      <c r="W48" s="463"/>
      <c r="X48" s="461"/>
      <c r="AB48" s="528"/>
      <c r="AE48" s="680"/>
      <c r="AF48" s="683"/>
      <c r="AG48" s="461"/>
      <c r="AI48" s="463"/>
      <c r="AJ48" s="461"/>
      <c r="AL48" s="463"/>
      <c r="AM48" s="461"/>
      <c r="AQ48" s="463"/>
    </row>
    <row r="49" spans="1:43" x14ac:dyDescent="0.2">
      <c r="A49" s="680"/>
      <c r="B49" s="683"/>
      <c r="C49" s="461"/>
      <c r="D49" s="470"/>
      <c r="E49" s="504"/>
      <c r="F49" s="499"/>
      <c r="G49" s="535"/>
      <c r="H49" s="528"/>
      <c r="I49" s="461"/>
      <c r="K49" s="464">
        <f>J50/G3</f>
        <v>0.90312500000000007</v>
      </c>
      <c r="M49" s="528"/>
      <c r="P49" s="680"/>
      <c r="Q49" s="683"/>
      <c r="R49" s="461"/>
      <c r="T49" s="463"/>
      <c r="U49" s="461"/>
      <c r="W49" s="463"/>
      <c r="X49" s="461"/>
      <c r="Z49" s="464">
        <f>Y50/V3</f>
        <v>0.58687500000000004</v>
      </c>
      <c r="AB49" s="528"/>
      <c r="AE49" s="680"/>
      <c r="AF49" s="683"/>
      <c r="AG49" s="461"/>
      <c r="AI49" s="463"/>
      <c r="AJ49" s="461"/>
      <c r="AL49" s="463"/>
      <c r="AM49" s="461"/>
      <c r="AO49" s="464">
        <f>AN50/AK3</f>
        <v>4.1250000000000002E-2</v>
      </c>
      <c r="AQ49" s="463"/>
    </row>
    <row r="50" spans="1:43" x14ac:dyDescent="0.2">
      <c r="A50" s="681"/>
      <c r="B50" s="684"/>
      <c r="C50" s="457"/>
      <c r="D50" s="466" t="s">
        <v>2641</v>
      </c>
      <c r="E50" s="505">
        <f>SUM(E42:E49)</f>
        <v>1.7225000000000001</v>
      </c>
      <c r="F50" s="500"/>
      <c r="G50" s="533" t="s">
        <v>2641</v>
      </c>
      <c r="H50" s="505">
        <f>SUM(H42:H49)</f>
        <v>1.8900000000000001</v>
      </c>
      <c r="I50" s="457"/>
      <c r="J50" s="458">
        <f>SUM(E50,H50)</f>
        <v>3.6125000000000003</v>
      </c>
      <c r="K50" s="458">
        <f>IF(J50&gt;$G$3,1,(J50/$G$3))</f>
        <v>0.90312500000000007</v>
      </c>
      <c r="L50" s="458"/>
      <c r="M50" s="587" t="str">
        <f>IF(J50&gt;4,"Overloaded","OK")</f>
        <v>OK</v>
      </c>
      <c r="P50" s="681"/>
      <c r="Q50" s="684"/>
      <c r="R50" s="457"/>
      <c r="S50" s="466" t="s">
        <v>2641</v>
      </c>
      <c r="T50" s="571">
        <f>SUM(T42:T49)</f>
        <v>2.16</v>
      </c>
      <c r="U50" s="469"/>
      <c r="V50" s="466" t="s">
        <v>2641</v>
      </c>
      <c r="W50" s="571">
        <f>SUM(W42:W49)</f>
        <v>0.1875</v>
      </c>
      <c r="X50" s="457"/>
      <c r="Y50" s="458">
        <f>SUM(T50,W50)</f>
        <v>2.3475000000000001</v>
      </c>
      <c r="Z50" s="458">
        <f>IF(Y50&gt;$G$3,1,(Y50/$G$3))</f>
        <v>0.58687500000000004</v>
      </c>
      <c r="AA50" s="458"/>
      <c r="AB50" s="587" t="str">
        <f>IF(Y50&gt;4,"Overloaded","OK")</f>
        <v>OK</v>
      </c>
      <c r="AE50" s="681"/>
      <c r="AF50" s="684"/>
      <c r="AG50" s="457"/>
      <c r="AH50" s="466" t="s">
        <v>2641</v>
      </c>
      <c r="AI50" s="571">
        <f>SUM(AI42:AI49)</f>
        <v>0.04</v>
      </c>
      <c r="AJ50" s="469"/>
      <c r="AK50" s="466" t="s">
        <v>2641</v>
      </c>
      <c r="AL50" s="571">
        <f>SUM(AL42:AL49)</f>
        <v>0.125</v>
      </c>
      <c r="AM50" s="457"/>
      <c r="AN50" s="458">
        <f>SUM(AI50,AL50)</f>
        <v>0.16500000000000001</v>
      </c>
      <c r="AO50" s="458">
        <f>IF(AN50&gt;$G$3,1,(AN50/$G$3))</f>
        <v>4.1250000000000002E-2</v>
      </c>
      <c r="AP50" s="458"/>
      <c r="AQ50" s="459" t="str">
        <f>IF(AN50&gt;4,"Overloaded","OK")</f>
        <v>OK</v>
      </c>
    </row>
    <row r="51" spans="1:43" ht="18" customHeight="1" x14ac:dyDescent="0.2">
      <c r="A51" s="679" t="str">
        <f>'ข้อมูลอัตรากำลัง 2566'!C18</f>
        <v xml:space="preserve">อ. ดร.ธิดารัตน์ ศิริบูรณ์ </v>
      </c>
      <c r="B51" s="682" t="str">
        <f>'ข้อมูลอัตรากำลัง 2566'!O18</f>
        <v>อจ.ผู้รับผิดชอบ วท.บ. เกษตรศาสตร์ (วิชาเอกพืชไร่)</v>
      </c>
      <c r="C51" s="551" t="str">
        <f>'เกษตรศาสตร์ 2.1-2566'!C91</f>
        <v>พืชไร่เศรษฐกิจและปัจจัยสิ่งแวดล้อม</v>
      </c>
      <c r="D51" s="455" t="str">
        <f>'เกษตรศาสตร์ 2.1-2566'!B91</f>
        <v> 10120301 </v>
      </c>
      <c r="E51" s="503">
        <f>'เกษตรศาสตร์ 2.1-2566'!F92</f>
        <v>0.75</v>
      </c>
      <c r="F51" s="498" t="str">
        <f>'เกษตรศาสตร์ 2.2-2566'!C49</f>
        <v>สัมมนา</v>
      </c>
      <c r="G51" s="532" t="str">
        <f>'เกษตรศาสตร์ 2.2-2566'!B49</f>
        <v> 10100496 </v>
      </c>
      <c r="H51" s="503">
        <f>'เกษตรศาสตร์ 2.2-2566'!F55</f>
        <v>6.2500000000000003E-3</v>
      </c>
      <c r="I51" s="454"/>
      <c r="J51" s="455"/>
      <c r="K51" s="455"/>
      <c r="L51" s="455"/>
      <c r="M51" s="529"/>
      <c r="P51" s="679" t="str">
        <f>A51</f>
        <v xml:space="preserve">อ. ดร.ธิดารัตน์ ศิริบูรณ์ </v>
      </c>
      <c r="Q51" s="682" t="str">
        <f>B51</f>
        <v>อจ.ผู้รับผิดชอบ วท.บ. เกษตรศาสตร์ (วิชาเอกพืชไร่)</v>
      </c>
      <c r="R51" s="454"/>
      <c r="S51" s="455"/>
      <c r="T51" s="456"/>
      <c r="U51" s="454"/>
      <c r="V51" s="455"/>
      <c r="W51" s="456"/>
      <c r="X51" s="454"/>
      <c r="Y51" s="455"/>
      <c r="Z51" s="455"/>
      <c r="AA51" s="455"/>
      <c r="AB51" s="529"/>
      <c r="AE51" s="679" t="str">
        <f>A51</f>
        <v xml:space="preserve">อ. ดร.ธิดารัตน์ ศิริบูรณ์ </v>
      </c>
      <c r="AF51" s="682" t="str">
        <f>B51</f>
        <v>อจ.ผู้รับผิดชอบ วท.บ. เกษตรศาสตร์ (วิชาเอกพืชไร่)</v>
      </c>
      <c r="AG51" s="454"/>
      <c r="AH51" s="455"/>
      <c r="AI51" s="456"/>
      <c r="AJ51" s="454"/>
      <c r="AK51" s="455"/>
      <c r="AL51" s="456"/>
      <c r="AM51" s="454"/>
      <c r="AN51" s="455"/>
      <c r="AO51" s="455"/>
      <c r="AP51" s="455"/>
      <c r="AQ51" s="456"/>
    </row>
    <row r="52" spans="1:43" x14ac:dyDescent="0.2">
      <c r="A52" s="680"/>
      <c r="B52" s="683"/>
      <c r="C52" s="555" t="str">
        <f>'เกษตรศาสตร์ 2.1-2566'!C104</f>
        <v>ระบบการเกษตร</v>
      </c>
      <c r="D52" s="470" t="str">
        <f>'เกษตรศาสตร์ 2.1-2566'!B104</f>
        <v> 10120410 </v>
      </c>
      <c r="E52" s="504">
        <f>'เกษตรศาสตร์ 2.1-2566'!F105</f>
        <v>0.75</v>
      </c>
      <c r="F52" s="499" t="str">
        <f>'เกษตรศาสตร์ 2.2-2566'!C72</f>
        <v>หลักเกษตรกรรม</v>
      </c>
      <c r="G52" s="534" t="str">
        <f>'เกษตรศาสตร์ 2.2-2566'!B72</f>
        <v> 10119101 </v>
      </c>
      <c r="H52" s="504">
        <f>'เกษตรศาสตร์ 2.2-2566'!F74</f>
        <v>0.52500000000000002</v>
      </c>
      <c r="I52" s="461"/>
      <c r="M52" s="528"/>
      <c r="P52" s="680"/>
      <c r="Q52" s="683"/>
      <c r="R52" s="461"/>
      <c r="T52" s="463"/>
      <c r="U52" s="461"/>
      <c r="W52" s="463"/>
      <c r="X52" s="461"/>
      <c r="AB52" s="528"/>
      <c r="AE52" s="680"/>
      <c r="AF52" s="683"/>
      <c r="AG52" s="461"/>
      <c r="AI52" s="463"/>
      <c r="AJ52" s="461"/>
      <c r="AL52" s="463"/>
      <c r="AM52" s="461"/>
      <c r="AQ52" s="463"/>
    </row>
    <row r="53" spans="1:43" x14ac:dyDescent="0.2">
      <c r="A53" s="680"/>
      <c r="B53" s="683"/>
      <c r="C53" s="555" t="str">
        <f>'เกษตรศาสตร์ 2.1-2566'!C113</f>
        <v>หลักพืชกรรม</v>
      </c>
      <c r="D53" s="470" t="str">
        <f>'เกษตรศาสตร์ 2.1-2566'!B113</f>
        <v> พร250 </v>
      </c>
      <c r="E53" s="504">
        <f>'เกษตรศาสตร์ 2.1-2566'!F114</f>
        <v>1.5</v>
      </c>
      <c r="F53" s="499" t="str">
        <f>'เกษตรศาสตร์ 2.2-2566'!C92</f>
        <v>การปฏิบัติงานฟาร์มทั่วไป</v>
      </c>
      <c r="G53" s="534" t="str">
        <f>'เกษตรศาสตร์ 2.2-2566'!B92</f>
        <v> 10119190 </v>
      </c>
      <c r="H53" s="504">
        <f>'เกษตรศาสตร์ 2.2-2566'!F94</f>
        <v>8.2500000000000004E-2</v>
      </c>
      <c r="I53" s="461"/>
      <c r="M53" s="528"/>
      <c r="P53" s="680"/>
      <c r="Q53" s="683"/>
      <c r="R53" s="461"/>
      <c r="T53" s="463"/>
      <c r="U53" s="461"/>
      <c r="W53" s="463"/>
      <c r="X53" s="461"/>
      <c r="AB53" s="528"/>
      <c r="AE53" s="680"/>
      <c r="AF53" s="683"/>
      <c r="AG53" s="461"/>
      <c r="AI53" s="463"/>
      <c r="AJ53" s="461"/>
      <c r="AL53" s="463"/>
      <c r="AM53" s="461"/>
      <c r="AQ53" s="463"/>
    </row>
    <row r="54" spans="1:43" x14ac:dyDescent="0.2">
      <c r="A54" s="680"/>
      <c r="B54" s="683"/>
      <c r="C54" s="555" t="str">
        <f>'เกษตรศาสตร์ 2.1-2566'!C139</f>
        <v>ระบบการเกษตร</v>
      </c>
      <c r="D54" s="470" t="str">
        <f>'เกษตรศาสตร์ 2.1-2566'!B139</f>
        <v> พร455 </v>
      </c>
      <c r="E54" s="504">
        <f>'เกษตรศาสตร์ 2.1-2566'!F140</f>
        <v>0.75</v>
      </c>
      <c r="F54" s="499" t="str">
        <f>'เกษตรศาสตร์ 2.2-2566'!C98</f>
        <v>หลักพืชกรรม</v>
      </c>
      <c r="G54" s="534" t="str">
        <f>'เกษตรศาสตร์ 2.2-2566'!B98</f>
        <v> 10119301 </v>
      </c>
      <c r="H54" s="504">
        <f>'เกษตรศาสตร์ 2.2-2566'!F99</f>
        <v>1.5</v>
      </c>
      <c r="I54" s="461"/>
      <c r="M54" s="528"/>
      <c r="P54" s="680"/>
      <c r="Q54" s="683"/>
      <c r="R54" s="461"/>
      <c r="T54" s="463"/>
      <c r="U54" s="461"/>
      <c r="W54" s="463"/>
      <c r="X54" s="461"/>
      <c r="AB54" s="528"/>
      <c r="AE54" s="680"/>
      <c r="AF54" s="683"/>
      <c r="AG54" s="461"/>
      <c r="AI54" s="463"/>
      <c r="AJ54" s="461"/>
      <c r="AL54" s="463"/>
      <c r="AM54" s="461"/>
      <c r="AQ54" s="463"/>
    </row>
    <row r="55" spans="1:43" x14ac:dyDescent="0.2">
      <c r="A55" s="680"/>
      <c r="B55" s="683"/>
      <c r="C55" s="555" t="str">
        <f>'เกษตรศาสตร์ 2.1-2566'!C156</f>
        <v>สัมมนา</v>
      </c>
      <c r="D55" s="470" t="str">
        <f>'เกษตรศาสตร์ 2.1-2566'!B156</f>
        <v> พร499 </v>
      </c>
      <c r="E55" s="504">
        <f>'เกษตรศาสตร์ 2.1-2566'!F159</f>
        <v>6.2500000000000003E-3</v>
      </c>
      <c r="F55" s="499" t="str">
        <f>'เกษตรศาสตร์ 2.2-2566'!C125</f>
        <v>ปัญหาพิเศษด้านพืชไร่</v>
      </c>
      <c r="G55" s="534" t="str">
        <f>'เกษตรศาสตร์ 2.2-2566'!B125</f>
        <v> 10120496 </v>
      </c>
      <c r="H55" s="504">
        <f>'เกษตรศาสตร์ 2.2-2566'!F126</f>
        <v>0.2</v>
      </c>
      <c r="I55" s="461"/>
      <c r="M55" s="528"/>
      <c r="P55" s="680"/>
      <c r="Q55" s="683"/>
      <c r="R55" s="461"/>
      <c r="T55" s="463"/>
      <c r="U55" s="461"/>
      <c r="W55" s="463"/>
      <c r="X55" s="461"/>
      <c r="AB55" s="528"/>
      <c r="AE55" s="680"/>
      <c r="AF55" s="683"/>
      <c r="AG55" s="461"/>
      <c r="AI55" s="463"/>
      <c r="AJ55" s="461"/>
      <c r="AL55" s="463"/>
      <c r="AM55" s="461"/>
      <c r="AQ55" s="463"/>
    </row>
    <row r="56" spans="1:43" x14ac:dyDescent="0.2">
      <c r="A56" s="680"/>
      <c r="B56" s="683"/>
      <c r="C56" s="555" t="str">
        <f>'เกษตรศาสตร์ 2.1-2566'!C149</f>
        <v>ปัญหาพิเศษ</v>
      </c>
      <c r="D56" s="470" t="str">
        <f>'เกษตรศาสตร์ 2.1-2566'!B149</f>
        <v> พร498 </v>
      </c>
      <c r="E56" s="504">
        <f>'เกษตรศาสตร์ 2.1-2566'!F152</f>
        <v>0.33333333333333337</v>
      </c>
      <c r="F56" s="499" t="str">
        <f>'เกษตรศาสตร์ 2.2-2566'!C127</f>
        <v>การฝึกงานด้านพืชไร่</v>
      </c>
      <c r="G56" s="534" t="str">
        <f>'เกษตรศาสตร์ 2.2-2566'!B127</f>
        <v> 10120497 </v>
      </c>
      <c r="H56" s="504">
        <f>'เกษตรศาสตร์ 2.2-2566'!F129</f>
        <v>1</v>
      </c>
      <c r="I56" s="461"/>
      <c r="M56" s="528"/>
      <c r="P56" s="680"/>
      <c r="Q56" s="683"/>
      <c r="R56" s="461"/>
      <c r="T56" s="463"/>
      <c r="U56" s="461"/>
      <c r="W56" s="463"/>
      <c r="X56" s="461"/>
      <c r="AB56" s="528"/>
      <c r="AE56" s="680"/>
      <c r="AF56" s="683"/>
      <c r="AG56" s="461"/>
      <c r="AI56" s="463"/>
      <c r="AJ56" s="461"/>
      <c r="AL56" s="463"/>
      <c r="AM56" s="461"/>
      <c r="AQ56" s="463"/>
    </row>
    <row r="57" spans="1:43" x14ac:dyDescent="0.2">
      <c r="A57" s="680"/>
      <c r="B57" s="683"/>
      <c r="C57" s="555"/>
      <c r="D57" s="470"/>
      <c r="E57" s="504"/>
      <c r="F57" s="499" t="str">
        <f>'เกษตรศาสตร์ 2.2-2566'!C130</f>
        <v>สหกิจศึกษา</v>
      </c>
      <c r="G57" s="534" t="str">
        <f>'เกษตรศาสตร์ 2.2-2566'!B130</f>
        <v> ผษ497 </v>
      </c>
      <c r="H57" s="504">
        <f>'เกษตรศาสตร์ 2.2-2566'!F135</f>
        <v>0.14000000000000001</v>
      </c>
      <c r="I57" s="461"/>
      <c r="M57" s="528"/>
      <c r="P57" s="680"/>
      <c r="Q57" s="683"/>
      <c r="R57" s="461"/>
      <c r="T57" s="463"/>
      <c r="U57" s="461"/>
      <c r="W57" s="463"/>
      <c r="X57" s="461"/>
      <c r="AB57" s="528"/>
      <c r="AE57" s="680"/>
      <c r="AF57" s="683"/>
      <c r="AG57" s="461"/>
      <c r="AI57" s="463"/>
      <c r="AJ57" s="461"/>
      <c r="AL57" s="463"/>
      <c r="AM57" s="461"/>
      <c r="AQ57" s="463"/>
    </row>
    <row r="58" spans="1:43" x14ac:dyDescent="0.2">
      <c r="A58" s="680"/>
      <c r="B58" s="683"/>
      <c r="C58" s="461"/>
      <c r="D58" s="470"/>
      <c r="E58" s="504"/>
      <c r="F58" s="499" t="str">
        <f>'เกษตรศาสตร์ 2.2-2566'!C142</f>
        <v>การเรียนรู้อิสระ</v>
      </c>
      <c r="G58" s="534" t="str">
        <f>'เกษตรศาสตร์ 2.2-2566'!B142</f>
        <v> ผษ498 </v>
      </c>
      <c r="H58" s="504">
        <f>'เกษตรศาสตร์ 2.2-2566'!F144</f>
        <v>0.14285714285714288</v>
      </c>
      <c r="I58" s="461"/>
      <c r="M58" s="528"/>
      <c r="P58" s="680"/>
      <c r="Q58" s="683"/>
      <c r="R58" s="461"/>
      <c r="T58" s="463"/>
      <c r="U58" s="461"/>
      <c r="W58" s="463"/>
      <c r="X58" s="461"/>
      <c r="AB58" s="528"/>
      <c r="AE58" s="680"/>
      <c r="AF58" s="683"/>
      <c r="AG58" s="461"/>
      <c r="AI58" s="463"/>
      <c r="AJ58" s="461"/>
      <c r="AL58" s="463"/>
      <c r="AM58" s="461"/>
      <c r="AQ58" s="463"/>
    </row>
    <row r="59" spans="1:43" x14ac:dyDescent="0.2">
      <c r="A59" s="680"/>
      <c r="B59" s="683"/>
      <c r="C59" s="461"/>
      <c r="D59" s="470"/>
      <c r="E59" s="504"/>
      <c r="F59" s="499" t="str">
        <f>'เกษตรศาสตร์ 2.2-2566'!C162</f>
        <v>พืชไร่เศรษฐกิจ</v>
      </c>
      <c r="G59" s="534" t="str">
        <f>'เกษตรศาสตร์ 2.2-2566'!B162</f>
        <v> พร351 </v>
      </c>
      <c r="H59" s="504">
        <f>'เกษตรศาสตร์ 2.2-2566'!F165</f>
        <v>0.75</v>
      </c>
      <c r="I59" s="461"/>
      <c r="M59" s="528"/>
      <c r="P59" s="680"/>
      <c r="Q59" s="683"/>
      <c r="R59" s="461"/>
      <c r="T59" s="463"/>
      <c r="U59" s="461"/>
      <c r="W59" s="463"/>
      <c r="X59" s="461"/>
      <c r="AB59" s="528"/>
      <c r="AE59" s="680"/>
      <c r="AF59" s="683"/>
      <c r="AG59" s="461"/>
      <c r="AI59" s="463"/>
      <c r="AJ59" s="461"/>
      <c r="AL59" s="463"/>
      <c r="AM59" s="461"/>
      <c r="AQ59" s="463"/>
    </row>
    <row r="60" spans="1:43" x14ac:dyDescent="0.2">
      <c r="A60" s="680"/>
      <c r="B60" s="683"/>
      <c r="C60" s="461"/>
      <c r="D60" s="470"/>
      <c r="E60" s="504"/>
      <c r="F60" s="499" t="str">
        <f>'เกษตรศาสตร์ 2.2-2566'!C213</f>
        <v>ปัญหาพิเศษ</v>
      </c>
      <c r="G60" s="534" t="str">
        <f>'เกษตรศาสตร์ 2.2-2566'!B213</f>
        <v> พร498 </v>
      </c>
      <c r="H60" s="504">
        <f>'เกษตรศาสตร์ 2.2-2566'!F214</f>
        <v>1</v>
      </c>
      <c r="I60" s="461"/>
      <c r="M60" s="528"/>
      <c r="P60" s="680"/>
      <c r="Q60" s="683"/>
      <c r="R60" s="461"/>
      <c r="T60" s="463"/>
      <c r="U60" s="461"/>
      <c r="W60" s="463"/>
      <c r="X60" s="461"/>
      <c r="AB60" s="528"/>
      <c r="AE60" s="680"/>
      <c r="AF60" s="683"/>
      <c r="AG60" s="461"/>
      <c r="AI60" s="463"/>
      <c r="AJ60" s="461"/>
      <c r="AL60" s="463"/>
      <c r="AM60" s="461"/>
      <c r="AQ60" s="463"/>
    </row>
    <row r="61" spans="1:43" x14ac:dyDescent="0.2">
      <c r="A61" s="680"/>
      <c r="B61" s="683"/>
      <c r="C61" s="461"/>
      <c r="D61" s="470"/>
      <c r="E61" s="504"/>
      <c r="F61" s="499" t="str">
        <f>'เกษตรศาสตร์ 2.2-2566'!C496</f>
        <v>สัมมนา</v>
      </c>
      <c r="G61" s="534" t="str">
        <f>'เกษตรศาสตร์ 2.2-2566'!B496</f>
        <v> 10100496 </v>
      </c>
      <c r="H61" s="504">
        <f>'เกษตรศาสตร์ 2.2-2566'!F500</f>
        <v>6.2500000000000003E-3</v>
      </c>
      <c r="I61" s="461"/>
      <c r="M61" s="528"/>
      <c r="P61" s="680"/>
      <c r="Q61" s="683"/>
      <c r="R61" s="461"/>
      <c r="T61" s="463"/>
      <c r="U61" s="461"/>
      <c r="W61" s="463"/>
      <c r="X61" s="461"/>
      <c r="AB61" s="528"/>
      <c r="AE61" s="680"/>
      <c r="AF61" s="683"/>
      <c r="AG61" s="461"/>
      <c r="AI61" s="463"/>
      <c r="AJ61" s="461"/>
      <c r="AL61" s="463"/>
      <c r="AM61" s="461"/>
      <c r="AQ61" s="463"/>
    </row>
    <row r="62" spans="1:43" x14ac:dyDescent="0.2">
      <c r="A62" s="680"/>
      <c r="B62" s="683"/>
      <c r="C62" s="461"/>
      <c r="E62" s="504"/>
      <c r="F62" s="499"/>
      <c r="G62" s="535"/>
      <c r="H62" s="528"/>
      <c r="I62" s="461"/>
      <c r="K62" s="464">
        <f>J63/G3</f>
        <v>2.3606101190476192</v>
      </c>
      <c r="M62" s="528"/>
      <c r="P62" s="680"/>
      <c r="Q62" s="683"/>
      <c r="R62" s="461"/>
      <c r="T62" s="463"/>
      <c r="U62" s="461"/>
      <c r="W62" s="463"/>
      <c r="X62" s="461"/>
      <c r="Z62" s="464">
        <f>Y63/V3</f>
        <v>0</v>
      </c>
      <c r="AB62" s="528"/>
      <c r="AE62" s="680"/>
      <c r="AF62" s="683"/>
      <c r="AG62" s="461"/>
      <c r="AI62" s="463"/>
      <c r="AJ62" s="461"/>
      <c r="AL62" s="463"/>
      <c r="AM62" s="461"/>
      <c r="AO62" s="464">
        <f>AN63/AK3</f>
        <v>0</v>
      </c>
      <c r="AQ62" s="463"/>
    </row>
    <row r="63" spans="1:43" x14ac:dyDescent="0.2">
      <c r="A63" s="681"/>
      <c r="B63" s="684"/>
      <c r="C63" s="457"/>
      <c r="D63" s="466" t="s">
        <v>2641</v>
      </c>
      <c r="E63" s="505">
        <f>SUM(E51:E62)</f>
        <v>4.0895833333333336</v>
      </c>
      <c r="F63" s="500"/>
      <c r="G63" s="533" t="s">
        <v>2641</v>
      </c>
      <c r="H63" s="505">
        <f>SUM(H51:H62)</f>
        <v>5.3528571428571432</v>
      </c>
      <c r="I63" s="457"/>
      <c r="J63" s="458">
        <f>SUM(E63,H63)</f>
        <v>9.4424404761904768</v>
      </c>
      <c r="K63" s="458">
        <f>IF(J63&gt;$G$3,1,(J63/$G$3))</f>
        <v>1</v>
      </c>
      <c r="L63" s="458"/>
      <c r="M63" s="592" t="str">
        <f>IF(J63&gt;4,"Overloaded","OK")</f>
        <v>Overloaded</v>
      </c>
      <c r="P63" s="681"/>
      <c r="Q63" s="684"/>
      <c r="R63" s="457"/>
      <c r="S63" s="466" t="s">
        <v>2641</v>
      </c>
      <c r="T63" s="467">
        <f>SUM(T51:T62)</f>
        <v>0</v>
      </c>
      <c r="U63" s="469"/>
      <c r="V63" s="466" t="s">
        <v>2641</v>
      </c>
      <c r="W63" s="467">
        <f>SUM(W51:W62)</f>
        <v>0</v>
      </c>
      <c r="X63" s="457"/>
      <c r="Y63" s="458">
        <f>SUM(T63,W63)</f>
        <v>0</v>
      </c>
      <c r="Z63" s="458">
        <f>IF(Y63&gt;$G$3,1,(Y63/$G$3))</f>
        <v>0</v>
      </c>
      <c r="AA63" s="458"/>
      <c r="AB63" s="587" t="str">
        <f>IF(Y63&gt;4,"Overloaded","OK")</f>
        <v>OK</v>
      </c>
      <c r="AE63" s="681"/>
      <c r="AF63" s="684"/>
      <c r="AG63" s="457"/>
      <c r="AH63" s="466" t="s">
        <v>2641</v>
      </c>
      <c r="AI63" s="467">
        <f>SUM(AI51:AI62)</f>
        <v>0</v>
      </c>
      <c r="AJ63" s="469"/>
      <c r="AK63" s="466" t="s">
        <v>2641</v>
      </c>
      <c r="AL63" s="467">
        <f>SUM(AL51:AL62)</f>
        <v>0</v>
      </c>
      <c r="AM63" s="457"/>
      <c r="AN63" s="458">
        <f>SUM(AI63,AL63)</f>
        <v>0</v>
      </c>
      <c r="AO63" s="458">
        <f>IF(AN63&gt;$G$3,1,(AN63/$G$3))</f>
        <v>0</v>
      </c>
      <c r="AP63" s="458"/>
      <c r="AQ63" s="459" t="str">
        <f>IF(AN63&gt;4,"Overloaded","OK")</f>
        <v>OK</v>
      </c>
    </row>
    <row r="64" spans="1:43" x14ac:dyDescent="0.2">
      <c r="A64" s="685" t="str">
        <f>'ข้อมูลอัตรากำลัง 2566'!A19:C19</f>
        <v xml:space="preserve">        2.1.2) วิชาเอกวิทยาการสมุนไพร</v>
      </c>
      <c r="B64" s="686"/>
      <c r="C64" s="686"/>
      <c r="D64" s="686"/>
      <c r="E64" s="686"/>
      <c r="F64" s="686"/>
      <c r="G64" s="686"/>
      <c r="H64" s="686"/>
      <c r="I64" s="686"/>
      <c r="J64" s="686"/>
      <c r="K64" s="686"/>
      <c r="L64" s="686"/>
      <c r="M64" s="687"/>
      <c r="P64" s="685" t="str">
        <f>A64</f>
        <v xml:space="preserve">        2.1.2) วิชาเอกวิทยาการสมุนไพร</v>
      </c>
      <c r="Q64" s="686"/>
      <c r="R64" s="686"/>
      <c r="S64" s="686"/>
      <c r="T64" s="686"/>
      <c r="U64" s="686"/>
      <c r="V64" s="686"/>
      <c r="W64" s="686"/>
      <c r="X64" s="686"/>
      <c r="Y64" s="686"/>
      <c r="Z64" s="686"/>
      <c r="AA64" s="686"/>
      <c r="AB64" s="687"/>
      <c r="AE64" s="691" t="str">
        <f>A64</f>
        <v xml:space="preserve">        2.1.2) วิชาเอกวิทยาการสมุนไพร</v>
      </c>
      <c r="AF64" s="686"/>
      <c r="AG64" s="686"/>
      <c r="AH64" s="686"/>
      <c r="AI64" s="686"/>
      <c r="AJ64" s="686"/>
      <c r="AK64" s="686"/>
      <c r="AL64" s="686"/>
      <c r="AM64" s="686"/>
      <c r="AN64" s="686"/>
      <c r="AO64" s="686"/>
      <c r="AP64" s="686"/>
      <c r="AQ64" s="687"/>
    </row>
    <row r="65" spans="1:43" ht="18" customHeight="1" x14ac:dyDescent="0.2">
      <c r="A65" s="679" t="str">
        <f>'ข้อมูลอัตรากำลัง 2566'!C20</f>
        <v xml:space="preserve">อ. ดร.วาริน สุทนต์ </v>
      </c>
      <c r="B65" s="682" t="str">
        <f>'ข้อมูลอัตรากำลัง 2566'!O20</f>
        <v>อจ.ผู้รับผิดชอบ วท.บ. เกษตรศาสตร์ (วิชาเอกสมุนไพร)</v>
      </c>
      <c r="C65" s="454" t="str">
        <f>'เกษตรศาสตร์ 2.1-2566'!C10</f>
        <v>การปฏิบัติงานฟาร์มทั่วไป</v>
      </c>
      <c r="D65" s="455" t="str">
        <f>'เกษตรศาสตร์ 2.1-2566'!B10</f>
        <v> 10119190 </v>
      </c>
      <c r="E65" s="503">
        <f>'เกษตรศาสตร์ 2.1-2566'!F11</f>
        <v>4.9500000000000002E-2</v>
      </c>
      <c r="F65" s="498" t="str">
        <f>'เกษตรศาสตร์ 2.2-2566'!C220</f>
        <v>สมุนไพรเพื่อการเภสัชกรรม</v>
      </c>
      <c r="G65" s="561" t="str">
        <f>'เกษตรศาสตร์ 2.2-2566'!B220</f>
        <v> 10121408 </v>
      </c>
      <c r="H65" s="503">
        <f>'เกษตรศาสตร์ 2.2-2566'!F222</f>
        <v>1.5</v>
      </c>
      <c r="I65" s="454"/>
      <c r="J65" s="455"/>
      <c r="K65" s="455"/>
      <c r="L65" s="455"/>
      <c r="M65" s="529"/>
      <c r="P65" s="679" t="str">
        <f>A65</f>
        <v xml:space="preserve">อ. ดร.วาริน สุทนต์ </v>
      </c>
      <c r="Q65" s="682" t="str">
        <f>B65</f>
        <v>อจ.ผู้รับผิดชอบ วท.บ. เกษตรศาสตร์ (วิชาเอกสมุนไพร)</v>
      </c>
      <c r="R65" s="454"/>
      <c r="S65" s="455"/>
      <c r="T65" s="456"/>
      <c r="U65" s="454"/>
      <c r="V65" s="455"/>
      <c r="W65" s="456"/>
      <c r="X65" s="454"/>
      <c r="Y65" s="455"/>
      <c r="Z65" s="455"/>
      <c r="AA65" s="455"/>
      <c r="AB65" s="529"/>
      <c r="AE65" s="679" t="str">
        <f>A65</f>
        <v xml:space="preserve">อ. ดร.วาริน สุทนต์ </v>
      </c>
      <c r="AF65" s="682" t="str">
        <f>B65</f>
        <v>อจ.ผู้รับผิดชอบ วท.บ. เกษตรศาสตร์ (วิชาเอกสมุนไพร)</v>
      </c>
      <c r="AG65" s="454"/>
      <c r="AH65" s="455"/>
      <c r="AI65" s="456"/>
      <c r="AJ65" s="454"/>
      <c r="AK65" s="455"/>
      <c r="AL65" s="456"/>
      <c r="AM65" s="454"/>
      <c r="AN65" s="455"/>
      <c r="AO65" s="455"/>
      <c r="AP65" s="455"/>
      <c r="AQ65" s="456"/>
    </row>
    <row r="66" spans="1:43" x14ac:dyDescent="0.2">
      <c r="A66" s="680"/>
      <c r="B66" s="683"/>
      <c r="C66" s="461" t="str">
        <f>'เกษตรศาสตร์ 2.1-2566'!C172</f>
        <v>สัมมนา</v>
      </c>
      <c r="D66" s="470" t="str">
        <f>'เกษตรศาสตร์ 2.1-2566'!B172</f>
        <v> 10100496 </v>
      </c>
      <c r="E66" s="504">
        <f>'เกษตรศาสตร์ 2.1-2566'!F173</f>
        <v>0.25</v>
      </c>
      <c r="F66" s="499" t="str">
        <f>'เกษตรศาสตร์ 2.2-2566'!C223</f>
        <v>ปัญหาพิเศษด้านวิทยาการสมุนไพร</v>
      </c>
      <c r="G66" s="562" t="str">
        <f>'เกษตรศาสตร์ 2.2-2566'!B223</f>
        <v> 10121496 </v>
      </c>
      <c r="H66" s="504">
        <f>'เกษตรศาสตร์ 2.2-2566'!F225</f>
        <v>1</v>
      </c>
      <c r="I66" s="461"/>
      <c r="M66" s="528"/>
      <c r="P66" s="680"/>
      <c r="Q66" s="683"/>
      <c r="R66" s="461"/>
      <c r="T66" s="463"/>
      <c r="U66" s="461"/>
      <c r="W66" s="463"/>
      <c r="X66" s="461"/>
      <c r="AB66" s="528"/>
      <c r="AE66" s="680"/>
      <c r="AF66" s="683"/>
      <c r="AG66" s="461"/>
      <c r="AI66" s="463"/>
      <c r="AJ66" s="461"/>
      <c r="AL66" s="463"/>
      <c r="AM66" s="461"/>
      <c r="AQ66" s="463"/>
    </row>
    <row r="67" spans="1:43" x14ac:dyDescent="0.2">
      <c r="A67" s="680"/>
      <c r="B67" s="683"/>
      <c r="C67" s="461" t="str">
        <f>'เกษตรศาสตร์ 2.1-2566'!C174</f>
        <v>หลักการผลิตพืชสมุนไพร</v>
      </c>
      <c r="D67" s="470" t="str">
        <f>'เกษตรศาสตร์ 2.1-2566'!B174</f>
        <v> 10121202 </v>
      </c>
      <c r="E67" s="504">
        <f>'เกษตรศาสตร์ 2.1-2566'!F174</f>
        <v>1.5</v>
      </c>
      <c r="F67" s="499" t="str">
        <f>'เกษตรศาสตร์ 2.2-2566'!C254</f>
        <v>เทคโนโลยีการผลิตและการพัฒนาผลิตภัณฑ์เสริมอาหารและอาหารสุขภาพ</v>
      </c>
      <c r="G67" s="562" t="str">
        <f>'เกษตรศาสตร์ 2.2-2566'!B254</f>
        <v> วส332 </v>
      </c>
      <c r="H67" s="504">
        <f>'เกษตรศาสตร์ 2.2-2566'!F256</f>
        <v>0.45</v>
      </c>
      <c r="I67" s="461"/>
      <c r="M67" s="528"/>
      <c r="P67" s="680"/>
      <c r="Q67" s="683"/>
      <c r="R67" s="461"/>
      <c r="T67" s="463"/>
      <c r="U67" s="461"/>
      <c r="W67" s="463"/>
      <c r="X67" s="461"/>
      <c r="AB67" s="528"/>
      <c r="AE67" s="680"/>
      <c r="AF67" s="683"/>
      <c r="AG67" s="461"/>
      <c r="AI67" s="463"/>
      <c r="AJ67" s="461"/>
      <c r="AL67" s="463"/>
      <c r="AM67" s="461"/>
      <c r="AQ67" s="463"/>
    </row>
    <row r="68" spans="1:43" x14ac:dyDescent="0.2">
      <c r="A68" s="680"/>
      <c r="B68" s="683"/>
      <c r="C68" s="461" t="str">
        <f>'เกษตรศาสตร์ 2.1-2566'!C183</f>
        <v>เทคโนโลยีการแปรรูปผลิตภัณฑ์สมุนไพร</v>
      </c>
      <c r="D68" s="470" t="str">
        <f>'เกษตรศาสตร์ 2.1-2566'!B183</f>
        <v> 10121402 </v>
      </c>
      <c r="E68" s="504">
        <f>'เกษตรศาสตร์ 2.1-2566'!F185</f>
        <v>1.05</v>
      </c>
      <c r="F68" s="499" t="str">
        <f>'เกษตรศาสตร์ 2.2-2566'!C267</f>
        <v>เทคโนโลยีการผลิตวัตถุดิบและการแปรรูปสมุนไพร</v>
      </c>
      <c r="G68" s="562" t="str">
        <f>'เกษตรศาสตร์ 2.2-2566'!B267</f>
        <v> วส431 </v>
      </c>
      <c r="H68" s="504">
        <f>'เกษตรศาสตร์ 2.2-2566'!F269</f>
        <v>1.5</v>
      </c>
      <c r="I68" s="461"/>
      <c r="M68" s="528"/>
      <c r="P68" s="680"/>
      <c r="Q68" s="683"/>
      <c r="R68" s="461"/>
      <c r="T68" s="463"/>
      <c r="U68" s="461"/>
      <c r="W68" s="463"/>
      <c r="X68" s="461"/>
      <c r="AB68" s="528"/>
      <c r="AE68" s="680"/>
      <c r="AF68" s="683"/>
      <c r="AG68" s="461"/>
      <c r="AI68" s="463"/>
      <c r="AJ68" s="461"/>
      <c r="AL68" s="463"/>
      <c r="AM68" s="461"/>
      <c r="AQ68" s="463"/>
    </row>
    <row r="69" spans="1:43" x14ac:dyDescent="0.2">
      <c r="A69" s="680"/>
      <c r="B69" s="683"/>
      <c r="C69" s="461" t="str">
        <f>'เกษตรศาสตร์ 2.1-2566'!C198</f>
        <v>เทคโนโลยีการผลิตวัตถุดิบและการแปรรูปสมุนไพร</v>
      </c>
      <c r="D69" s="470" t="str">
        <f>'เกษตรศาสตร์ 2.1-2566'!B198</f>
        <v> วส431 </v>
      </c>
      <c r="E69" s="504">
        <f>'เกษตรศาสตร์ 2.1-2566'!F200</f>
        <v>1.05</v>
      </c>
      <c r="F69" s="499" t="str">
        <f>'เกษตรศาสตร์ 2.2-2566'!C277</f>
        <v>สมุนไพรเพื่อการเภสัชกรรม</v>
      </c>
      <c r="G69" s="562" t="str">
        <f>'เกษตรศาสตร์ 2.2-2566'!B277</f>
        <v> วส471 </v>
      </c>
      <c r="H69" s="504">
        <f>'เกษตรศาสตร์ 2.2-2566'!F279</f>
        <v>1.5</v>
      </c>
      <c r="I69" s="461"/>
      <c r="M69" s="528"/>
      <c r="P69" s="680"/>
      <c r="Q69" s="683"/>
      <c r="R69" s="461"/>
      <c r="T69" s="463"/>
      <c r="U69" s="461"/>
      <c r="W69" s="463"/>
      <c r="X69" s="461"/>
      <c r="AB69" s="528"/>
      <c r="AE69" s="680"/>
      <c r="AF69" s="683"/>
      <c r="AG69" s="461"/>
      <c r="AI69" s="463"/>
      <c r="AJ69" s="461"/>
      <c r="AL69" s="463"/>
      <c r="AM69" s="461"/>
      <c r="AQ69" s="463"/>
    </row>
    <row r="70" spans="1:43" x14ac:dyDescent="0.2">
      <c r="A70" s="680"/>
      <c r="B70" s="683"/>
      <c r="C70" s="461" t="str">
        <f>'เกษตรศาสตร์ 2.1-2566'!C211</f>
        <v>สัมมนา</v>
      </c>
      <c r="D70" s="470" t="str">
        <f>'เกษตรศาสตร์ 2.1-2566'!B211</f>
        <v> วส497 </v>
      </c>
      <c r="E70" s="504">
        <f>'เกษตรศาสตร์ 2.1-2566'!F213</f>
        <v>0.25</v>
      </c>
      <c r="F70" s="499"/>
      <c r="G70" s="563"/>
      <c r="H70" s="528"/>
      <c r="I70" s="461"/>
      <c r="M70" s="528"/>
      <c r="P70" s="680"/>
      <c r="Q70" s="683"/>
      <c r="R70" s="461"/>
      <c r="T70" s="463"/>
      <c r="U70" s="461"/>
      <c r="W70" s="463"/>
      <c r="X70" s="461"/>
      <c r="AB70" s="528"/>
      <c r="AE70" s="680"/>
      <c r="AF70" s="683"/>
      <c r="AG70" s="461"/>
      <c r="AI70" s="463"/>
      <c r="AJ70" s="461"/>
      <c r="AL70" s="463"/>
      <c r="AM70" s="461"/>
      <c r="AQ70" s="463"/>
    </row>
    <row r="71" spans="1:43" x14ac:dyDescent="0.2">
      <c r="A71" s="680"/>
      <c r="B71" s="683"/>
      <c r="C71" s="515" t="str">
        <f>'เกษตรศาสตร์ 2.1-2566'!C214</f>
        <v>ปัญหาพิเศษ</v>
      </c>
      <c r="D71" s="470" t="str">
        <f>'เกษตรศาสตร์ 2.1-2566'!B214</f>
        <v> วส498 </v>
      </c>
      <c r="E71" s="504">
        <f>'เกษตรศาสตร์ 2.1-2566'!F216</f>
        <v>0.25</v>
      </c>
      <c r="F71" s="499"/>
      <c r="G71" s="563"/>
      <c r="H71" s="528"/>
      <c r="I71" s="461"/>
      <c r="M71" s="528"/>
      <c r="P71" s="680"/>
      <c r="Q71" s="683"/>
      <c r="R71" s="461"/>
      <c r="T71" s="463"/>
      <c r="U71" s="461"/>
      <c r="W71" s="463"/>
      <c r="X71" s="461"/>
      <c r="AB71" s="528"/>
      <c r="AE71" s="680"/>
      <c r="AF71" s="683"/>
      <c r="AG71" s="461"/>
      <c r="AI71" s="463"/>
      <c r="AJ71" s="461"/>
      <c r="AL71" s="463"/>
      <c r="AM71" s="461"/>
      <c r="AQ71" s="463"/>
    </row>
    <row r="72" spans="1:43" x14ac:dyDescent="0.2">
      <c r="A72" s="680"/>
      <c r="B72" s="683"/>
      <c r="C72" s="461"/>
      <c r="E72" s="504"/>
      <c r="F72" s="499"/>
      <c r="G72" s="563"/>
      <c r="H72" s="528"/>
      <c r="I72" s="461"/>
      <c r="K72" s="464">
        <f>J73/G3</f>
        <v>2.5873749999999998</v>
      </c>
      <c r="M72" s="528"/>
      <c r="P72" s="680"/>
      <c r="Q72" s="683"/>
      <c r="R72" s="461"/>
      <c r="T72" s="463"/>
      <c r="U72" s="461"/>
      <c r="W72" s="463"/>
      <c r="X72" s="461"/>
      <c r="Z72" s="464">
        <f>Y73/V3</f>
        <v>0</v>
      </c>
      <c r="AB72" s="528"/>
      <c r="AE72" s="680"/>
      <c r="AF72" s="683"/>
      <c r="AG72" s="461"/>
      <c r="AI72" s="463"/>
      <c r="AJ72" s="461"/>
      <c r="AL72" s="463"/>
      <c r="AM72" s="461"/>
      <c r="AO72" s="464">
        <f>AN73/AK3</f>
        <v>0</v>
      </c>
      <c r="AQ72" s="463"/>
    </row>
    <row r="73" spans="1:43" x14ac:dyDescent="0.2">
      <c r="A73" s="681"/>
      <c r="B73" s="684"/>
      <c r="C73" s="457"/>
      <c r="D73" s="466" t="s">
        <v>2641</v>
      </c>
      <c r="E73" s="505">
        <f>SUM(E65:E72)</f>
        <v>4.3994999999999997</v>
      </c>
      <c r="F73" s="500"/>
      <c r="G73" s="533" t="s">
        <v>2641</v>
      </c>
      <c r="H73" s="505">
        <f>SUM(H65:H72)</f>
        <v>5.95</v>
      </c>
      <c r="I73" s="457"/>
      <c r="J73" s="458">
        <f>SUM(E73,H73)</f>
        <v>10.349499999999999</v>
      </c>
      <c r="K73" s="458">
        <f>IF(J73&gt;$G$3,1,(J73/$G$3))</f>
        <v>1</v>
      </c>
      <c r="L73" s="458"/>
      <c r="M73" s="592" t="str">
        <f>IF(J73&gt;4,"Overloaded","OK")</f>
        <v>Overloaded</v>
      </c>
      <c r="P73" s="681"/>
      <c r="Q73" s="684"/>
      <c r="R73" s="457"/>
      <c r="S73" s="466" t="s">
        <v>2641</v>
      </c>
      <c r="T73" s="467">
        <f>SUM(T65:T72)</f>
        <v>0</v>
      </c>
      <c r="U73" s="469"/>
      <c r="V73" s="466" t="s">
        <v>2641</v>
      </c>
      <c r="W73" s="467">
        <f>SUM(W65:W72)</f>
        <v>0</v>
      </c>
      <c r="X73" s="457"/>
      <c r="Y73" s="458">
        <f>SUM(T73,W73)</f>
        <v>0</v>
      </c>
      <c r="Z73" s="458">
        <f>IF(Y73&gt;$G$3,1,(Y73/$G$3))</f>
        <v>0</v>
      </c>
      <c r="AA73" s="458"/>
      <c r="AB73" s="587" t="str">
        <f>IF(Y73&gt;4,"Overloaded","OK")</f>
        <v>OK</v>
      </c>
      <c r="AE73" s="681"/>
      <c r="AF73" s="684"/>
      <c r="AG73" s="457"/>
      <c r="AH73" s="466" t="s">
        <v>2641</v>
      </c>
      <c r="AI73" s="467">
        <f>SUM(AI65:AI72)</f>
        <v>0</v>
      </c>
      <c r="AJ73" s="469"/>
      <c r="AK73" s="466" t="s">
        <v>2641</v>
      </c>
      <c r="AL73" s="467">
        <f>SUM(AL65:AL72)</f>
        <v>0</v>
      </c>
      <c r="AM73" s="457"/>
      <c r="AN73" s="458">
        <f>SUM(AI73,AL73)</f>
        <v>0</v>
      </c>
      <c r="AO73" s="458">
        <f>IF(AN73&gt;$G$3,1,(AN73/$G$3))</f>
        <v>0</v>
      </c>
      <c r="AP73" s="458"/>
      <c r="AQ73" s="459" t="str">
        <f>IF(AN73&gt;4,"Overloaded","OK")</f>
        <v>OK</v>
      </c>
    </row>
    <row r="74" spans="1:43" ht="18" customHeight="1" x14ac:dyDescent="0.2">
      <c r="A74" s="679" t="str">
        <f>'ข้อมูลอัตรากำลัง 2566'!C21</f>
        <v>อ. ดร.เทิดศักดิ์ โทณลักษณ์</v>
      </c>
      <c r="B74" s="682" t="str">
        <f>'ข้อมูลอัตรากำลัง 2566'!O21</f>
        <v>อจ.ผู้รับผิดชอบ วท.บ. เกษตรศาสตร์ (วิชาเอกสมุนไพร)</v>
      </c>
      <c r="C74" s="454" t="str">
        <f>'เกษตรศาสตร์ 2.1-2566'!C180</f>
        <v>การเพาะเลี้ยงเนื้อเยื่อพืชสมุนไพร</v>
      </c>
      <c r="D74" s="455" t="str">
        <f>'เกษตรศาสตร์ 2.1-2566'!B180</f>
        <v> 10121304 </v>
      </c>
      <c r="E74" s="503">
        <f>'เกษตรศาสตร์ 2.1-2566'!F182</f>
        <v>1.5</v>
      </c>
      <c r="F74" s="498" t="str">
        <f>'เกษตรศาสตร์ 2.2-2566'!C10</f>
        <v>สถิติ การวางแผนการทดลอง และการวิเคราะห์ข้อมูลทางการเกษตร</v>
      </c>
      <c r="G74" s="564" t="str">
        <f>'เกษตรศาสตร์ 2.2-2566'!B10</f>
        <v> 10119202 </v>
      </c>
      <c r="H74" s="503">
        <f>'เกษตรศาสตร์ 2.2-2566'!F14</f>
        <v>0.15</v>
      </c>
      <c r="I74" s="454"/>
      <c r="J74" s="455"/>
      <c r="K74" s="455"/>
      <c r="L74" s="455"/>
      <c r="M74" s="529"/>
      <c r="P74" s="679" t="str">
        <f>A74</f>
        <v>อ. ดร.เทิดศักดิ์ โทณลักษณ์</v>
      </c>
      <c r="Q74" s="682" t="str">
        <f>B74</f>
        <v>อจ.ผู้รับผิดชอบ วท.บ. เกษตรศาสตร์ (วิชาเอกสมุนไพร)</v>
      </c>
      <c r="R74" s="454"/>
      <c r="S74" s="455"/>
      <c r="T74" s="456"/>
      <c r="U74" s="454"/>
      <c r="V74" s="455"/>
      <c r="W74" s="456"/>
      <c r="X74" s="454"/>
      <c r="Y74" s="455"/>
      <c r="Z74" s="455"/>
      <c r="AA74" s="455"/>
      <c r="AB74" s="529"/>
      <c r="AE74" s="679" t="str">
        <f>A74</f>
        <v>อ. ดร.เทิดศักดิ์ โทณลักษณ์</v>
      </c>
      <c r="AF74" s="682" t="str">
        <f>B74</f>
        <v>อจ.ผู้รับผิดชอบ วท.บ. เกษตรศาสตร์ (วิชาเอกสมุนไพร)</v>
      </c>
      <c r="AG74" s="454"/>
      <c r="AH74" s="455"/>
      <c r="AI74" s="456"/>
      <c r="AJ74" s="454"/>
      <c r="AK74" s="455"/>
      <c r="AL74" s="456"/>
      <c r="AM74" s="454"/>
      <c r="AN74" s="455"/>
      <c r="AO74" s="455"/>
      <c r="AP74" s="455"/>
      <c r="AQ74" s="456"/>
    </row>
    <row r="75" spans="1:43" x14ac:dyDescent="0.2">
      <c r="A75" s="680"/>
      <c r="B75" s="683"/>
      <c r="C75" s="461" t="str">
        <f>'เกษตรศาสตร์ 2.1-2566'!C188</f>
        <v>สรีรวิทยาพืชสมุนไพร</v>
      </c>
      <c r="D75" s="470" t="str">
        <f>'เกษตรศาสตร์ 2.1-2566'!B188</f>
        <v> วส312 </v>
      </c>
      <c r="E75" s="504">
        <f>'เกษตรศาสตร์ 2.1-2566'!F190</f>
        <v>1.5</v>
      </c>
      <c r="F75" s="499" t="str">
        <f>'เกษตรศาสตร์ 2.2-2566'!C186</f>
        <v>เทคนิคการวางแผนการทดลองและการวิเคราะห์</v>
      </c>
      <c r="G75" s="546" t="str">
        <f>'เกษตรศาสตร์ 2.2-2566'!B186</f>
        <v> พร430 </v>
      </c>
      <c r="H75" s="504">
        <f>'เกษตรศาสตร์ 2.2-2566'!F189</f>
        <v>0.45</v>
      </c>
      <c r="I75" s="461"/>
      <c r="M75" s="528"/>
      <c r="P75" s="680"/>
      <c r="Q75" s="683"/>
      <c r="R75" s="461"/>
      <c r="T75" s="463"/>
      <c r="U75" s="461"/>
      <c r="W75" s="463"/>
      <c r="X75" s="461"/>
      <c r="AB75" s="528"/>
      <c r="AE75" s="680"/>
      <c r="AF75" s="683"/>
      <c r="AG75" s="461"/>
      <c r="AI75" s="463"/>
      <c r="AJ75" s="461"/>
      <c r="AL75" s="463"/>
      <c r="AM75" s="461"/>
      <c r="AQ75" s="463"/>
    </row>
    <row r="76" spans="1:43" x14ac:dyDescent="0.2">
      <c r="A76" s="680"/>
      <c r="B76" s="683"/>
      <c r="C76" s="461"/>
      <c r="D76" s="470"/>
      <c r="E76" s="504"/>
      <c r="F76" s="499" t="str">
        <f>'เกษตรศาสตร์ 2.2-2566'!C217</f>
        <v>พืชสมุนไพรวงศ์ขิง</v>
      </c>
      <c r="G76" s="546" t="str">
        <f>'เกษตรศาสตร์ 2.2-2566'!B217</f>
        <v> 10121405 </v>
      </c>
      <c r="H76" s="504">
        <f>'เกษตรศาสตร์ 2.2-2566'!F219</f>
        <v>1.5</v>
      </c>
      <c r="I76" s="461"/>
      <c r="M76" s="528"/>
      <c r="P76" s="680"/>
      <c r="Q76" s="683"/>
      <c r="R76" s="461"/>
      <c r="T76" s="463"/>
      <c r="U76" s="461"/>
      <c r="W76" s="463"/>
      <c r="X76" s="461"/>
      <c r="AB76" s="528"/>
      <c r="AE76" s="680"/>
      <c r="AF76" s="683"/>
      <c r="AG76" s="461"/>
      <c r="AI76" s="463"/>
      <c r="AJ76" s="461"/>
      <c r="AL76" s="463"/>
      <c r="AM76" s="461"/>
      <c r="AQ76" s="463"/>
    </row>
    <row r="77" spans="1:43" x14ac:dyDescent="0.2">
      <c r="A77" s="680"/>
      <c r="B77" s="683"/>
      <c r="C77" s="461"/>
      <c r="D77" s="470"/>
      <c r="E77" s="504"/>
      <c r="F77" s="499" t="str">
        <f>'เกษตรศาสตร์ 2.2-2566'!C226</f>
        <v>การฝึกงานด้านสมุนไพร</v>
      </c>
      <c r="G77" s="546" t="str">
        <f>'เกษตรศาสตร์ 2.2-2566'!B226</f>
        <v> 10121497 </v>
      </c>
      <c r="H77" s="504">
        <f>'เกษตรศาสตร์ 2.2-2566'!F228</f>
        <v>1</v>
      </c>
      <c r="I77" s="461"/>
      <c r="M77" s="528"/>
      <c r="P77" s="680"/>
      <c r="Q77" s="683"/>
      <c r="R77" s="461"/>
      <c r="T77" s="463"/>
      <c r="U77" s="461"/>
      <c r="W77" s="463"/>
      <c r="X77" s="461"/>
      <c r="AB77" s="528"/>
      <c r="AE77" s="680"/>
      <c r="AF77" s="683"/>
      <c r="AG77" s="461"/>
      <c r="AI77" s="463"/>
      <c r="AJ77" s="461"/>
      <c r="AL77" s="463"/>
      <c r="AM77" s="461"/>
      <c r="AQ77" s="463"/>
    </row>
    <row r="78" spans="1:43" x14ac:dyDescent="0.2">
      <c r="A78" s="680"/>
      <c r="B78" s="683"/>
      <c r="C78" s="461"/>
      <c r="D78" s="470"/>
      <c r="E78" s="504"/>
      <c r="F78" s="499" t="str">
        <f>'เกษตรศาสตร์ 2.2-2566'!C239</f>
        <v>สรีรวิทยาพืชสมุนไพร</v>
      </c>
      <c r="G78" s="546" t="str">
        <f>'เกษตรศาสตร์ 2.2-2566'!B239</f>
        <v> วส312 </v>
      </c>
      <c r="H78" s="504">
        <f>'เกษตรศาสตร์ 2.2-2566'!F241</f>
        <v>1.5</v>
      </c>
      <c r="I78" s="461"/>
      <c r="M78" s="528"/>
      <c r="P78" s="680"/>
      <c r="Q78" s="683"/>
      <c r="R78" s="461"/>
      <c r="T78" s="463"/>
      <c r="U78" s="461"/>
      <c r="W78" s="463"/>
      <c r="X78" s="461"/>
      <c r="AB78" s="528"/>
      <c r="AE78" s="680"/>
      <c r="AF78" s="683"/>
      <c r="AG78" s="461"/>
      <c r="AI78" s="463"/>
      <c r="AJ78" s="461"/>
      <c r="AL78" s="463"/>
      <c r="AM78" s="461"/>
      <c r="AQ78" s="463"/>
    </row>
    <row r="79" spans="1:43" x14ac:dyDescent="0.2">
      <c r="A79" s="680"/>
      <c r="B79" s="683"/>
      <c r="C79" s="461"/>
      <c r="D79" s="470"/>
      <c r="E79" s="504"/>
      <c r="F79" s="499" t="str">
        <f>'เกษตรศาสตร์ 2.2-2566'!C242</f>
        <v>การฝึกทักษะทางสมุนไพร 3</v>
      </c>
      <c r="G79" s="546" t="str">
        <f>'เกษตรศาสตร์ 2.2-2566'!B242</f>
        <v> วส313 </v>
      </c>
      <c r="H79" s="504">
        <f>'เกษตรศาสตร์ 2.2-2566'!F244</f>
        <v>0.16500000000000001</v>
      </c>
      <c r="I79" s="461"/>
      <c r="M79" s="528"/>
      <c r="P79" s="680"/>
      <c r="Q79" s="683"/>
      <c r="R79" s="461"/>
      <c r="T79" s="463"/>
      <c r="U79" s="461"/>
      <c r="W79" s="463"/>
      <c r="X79" s="461"/>
      <c r="AB79" s="528"/>
      <c r="AE79" s="680"/>
      <c r="AF79" s="683"/>
      <c r="AG79" s="461"/>
      <c r="AI79" s="463"/>
      <c r="AJ79" s="461"/>
      <c r="AL79" s="463"/>
      <c r="AM79" s="461"/>
      <c r="AQ79" s="463"/>
    </row>
    <row r="80" spans="1:43" x14ac:dyDescent="0.2">
      <c r="A80" s="680"/>
      <c r="B80" s="683"/>
      <c r="C80" s="461"/>
      <c r="D80" s="470"/>
      <c r="E80" s="504"/>
      <c r="F80" s="499" t="str">
        <f>'เกษตรศาสตร์ 2.2-2566'!C264</f>
        <v>การเพาะเลี้ยงเนื้อเยื่อพืชสมุนไพร</v>
      </c>
      <c r="G80" s="546" t="str">
        <f>'เกษตรศาสตร์ 2.2-2566'!B264</f>
        <v> วส411 </v>
      </c>
      <c r="H80" s="504">
        <f>'เกษตรศาสตร์ 2.2-2566'!F266</f>
        <v>1.5</v>
      </c>
      <c r="I80" s="461"/>
      <c r="M80" s="528"/>
      <c r="P80" s="680"/>
      <c r="Q80" s="683"/>
      <c r="R80" s="461"/>
      <c r="T80" s="463"/>
      <c r="U80" s="461"/>
      <c r="W80" s="463"/>
      <c r="X80" s="461"/>
      <c r="AB80" s="528"/>
      <c r="AE80" s="680"/>
      <c r="AF80" s="683"/>
      <c r="AG80" s="461"/>
      <c r="AI80" s="463"/>
      <c r="AJ80" s="461"/>
      <c r="AL80" s="463"/>
      <c r="AM80" s="461"/>
      <c r="AQ80" s="463"/>
    </row>
    <row r="81" spans="1:43" x14ac:dyDescent="0.2">
      <c r="A81" s="680"/>
      <c r="B81" s="683"/>
      <c r="C81" s="461"/>
      <c r="D81" s="470"/>
      <c r="E81" s="504"/>
      <c r="F81" s="499"/>
      <c r="G81" s="535"/>
      <c r="H81" s="528"/>
      <c r="I81" s="461"/>
      <c r="K81" s="464">
        <f>J82/G3</f>
        <v>2.3162500000000001</v>
      </c>
      <c r="M81" s="528"/>
      <c r="P81" s="680"/>
      <c r="Q81" s="683"/>
      <c r="R81" s="461"/>
      <c r="T81" s="463"/>
      <c r="U81" s="461"/>
      <c r="W81" s="463"/>
      <c r="X81" s="461"/>
      <c r="Z81" s="464">
        <f>Y82/V3</f>
        <v>0</v>
      </c>
      <c r="AB81" s="528"/>
      <c r="AE81" s="680"/>
      <c r="AF81" s="683"/>
      <c r="AG81" s="461"/>
      <c r="AI81" s="463"/>
      <c r="AJ81" s="461"/>
      <c r="AL81" s="463"/>
      <c r="AM81" s="461"/>
      <c r="AO81" s="464">
        <f>AN82/AK3</f>
        <v>0</v>
      </c>
      <c r="AQ81" s="463"/>
    </row>
    <row r="82" spans="1:43" x14ac:dyDescent="0.2">
      <c r="A82" s="681"/>
      <c r="B82" s="684"/>
      <c r="C82" s="457"/>
      <c r="D82" s="466" t="s">
        <v>2641</v>
      </c>
      <c r="E82" s="505">
        <f>SUM(E74:E81)</f>
        <v>3</v>
      </c>
      <c r="F82" s="500"/>
      <c r="G82" s="533" t="s">
        <v>2641</v>
      </c>
      <c r="H82" s="505">
        <f>SUM(H74:H81)</f>
        <v>6.2649999999999997</v>
      </c>
      <c r="I82" s="457"/>
      <c r="J82" s="458">
        <f>SUM(E82,H82)</f>
        <v>9.2650000000000006</v>
      </c>
      <c r="K82" s="458">
        <f>IF(J82&gt;$G$3,1,(J82/$G$3))</f>
        <v>1</v>
      </c>
      <c r="L82" s="458"/>
      <c r="M82" s="592" t="str">
        <f>IF(J82&gt;4,"Overloaded","OK")</f>
        <v>Overloaded</v>
      </c>
      <c r="P82" s="681"/>
      <c r="Q82" s="684"/>
      <c r="R82" s="457"/>
      <c r="S82" s="466" t="s">
        <v>2641</v>
      </c>
      <c r="T82" s="467">
        <f>SUM(T74:T81)</f>
        <v>0</v>
      </c>
      <c r="U82" s="469"/>
      <c r="V82" s="466" t="s">
        <v>2641</v>
      </c>
      <c r="W82" s="467">
        <f>SUM(W74:W81)</f>
        <v>0</v>
      </c>
      <c r="X82" s="457"/>
      <c r="Y82" s="458">
        <f>SUM(T82,W82)</f>
        <v>0</v>
      </c>
      <c r="Z82" s="458">
        <f>IF(Y82&gt;$G$3,1,(Y82/$G$3))</f>
        <v>0</v>
      </c>
      <c r="AA82" s="458"/>
      <c r="AB82" s="587" t="str">
        <f>IF(Y82&gt;4,"Overloaded","OK")</f>
        <v>OK</v>
      </c>
      <c r="AE82" s="681"/>
      <c r="AF82" s="684"/>
      <c r="AG82" s="457"/>
      <c r="AH82" s="466" t="s">
        <v>2641</v>
      </c>
      <c r="AI82" s="467">
        <f>SUM(AI74:AI81)</f>
        <v>0</v>
      </c>
      <c r="AJ82" s="469"/>
      <c r="AK82" s="466" t="s">
        <v>2641</v>
      </c>
      <c r="AL82" s="467">
        <f>SUM(AL74:AL81)</f>
        <v>0</v>
      </c>
      <c r="AM82" s="457"/>
      <c r="AN82" s="458">
        <f>SUM(AI82,AL82)</f>
        <v>0</v>
      </c>
      <c r="AO82" s="458">
        <f>IF(AN82&gt;$G$3,1,(AN82/$G$3))</f>
        <v>0</v>
      </c>
      <c r="AP82" s="458"/>
      <c r="AQ82" s="459" t="str">
        <f>IF(AN82&gt;4,"Overloaded","OK")</f>
        <v>OK</v>
      </c>
    </row>
    <row r="83" spans="1:43" ht="18" customHeight="1" x14ac:dyDescent="0.2">
      <c r="A83" s="679" t="str">
        <f>'ข้อมูลอัตรากำลัง 2566'!C22</f>
        <v>อ. วินัย แสงแก้ว</v>
      </c>
      <c r="B83" s="682" t="str">
        <f>'ข้อมูลอัตรากำลัง 2566'!O22</f>
        <v>อจ.ผู้รับผิดชอบ วท.บ. เกษตรศาสตร์ (วิชาเอกสมุนไพร)</v>
      </c>
      <c r="C83" s="454" t="str">
        <f>'เกษตรศาสตร์ 2.1-2566'!C177</f>
        <v>หลักการแพทย์แผนไทยและสมุนไพร</v>
      </c>
      <c r="D83" s="455" t="str">
        <f>'เกษตรศาสตร์ 2.1-2566'!B177</f>
        <v> 10121303 </v>
      </c>
      <c r="E83" s="503">
        <f>'เกษตรศาสตร์ 2.1-2566'!F179</f>
        <v>1.5</v>
      </c>
      <c r="F83" s="498" t="str">
        <f>'เกษตรศาสตร์ 2.2-2566'!C229</f>
        <v>สหกิจศึกษา</v>
      </c>
      <c r="G83" s="564" t="str">
        <f>'เกษตรศาสตร์ 2.2-2566'!B229</f>
        <v> ผษ497 </v>
      </c>
      <c r="H83" s="503">
        <f>'เกษตรศาสตร์ 2.2-2566'!F231</f>
        <v>1</v>
      </c>
      <c r="I83" s="454"/>
      <c r="J83" s="455"/>
      <c r="K83" s="455"/>
      <c r="L83" s="455"/>
      <c r="M83" s="529"/>
      <c r="P83" s="679" t="str">
        <f>A83</f>
        <v>อ. วินัย แสงแก้ว</v>
      </c>
      <c r="Q83" s="682" t="str">
        <f>B83</f>
        <v>อจ.ผู้รับผิดชอบ วท.บ. เกษตรศาสตร์ (วิชาเอกสมุนไพร)</v>
      </c>
      <c r="R83" s="454"/>
      <c r="S83" s="455"/>
      <c r="T83" s="456"/>
      <c r="U83" s="454"/>
      <c r="V83" s="455"/>
      <c r="W83" s="456"/>
      <c r="X83" s="454"/>
      <c r="Y83" s="455"/>
      <c r="Z83" s="455"/>
      <c r="AA83" s="455"/>
      <c r="AB83" s="529"/>
      <c r="AE83" s="679" t="str">
        <f>A83</f>
        <v>อ. วินัย แสงแก้ว</v>
      </c>
      <c r="AF83" s="682" t="str">
        <f>B83</f>
        <v>อจ.ผู้รับผิดชอบ วท.บ. เกษตรศาสตร์ (วิชาเอกสมุนไพร)</v>
      </c>
      <c r="AG83" s="454"/>
      <c r="AH83" s="455"/>
      <c r="AI83" s="456"/>
      <c r="AJ83" s="454"/>
      <c r="AK83" s="455"/>
      <c r="AL83" s="456"/>
      <c r="AM83" s="454"/>
      <c r="AN83" s="455"/>
      <c r="AO83" s="455"/>
      <c r="AP83" s="455"/>
      <c r="AQ83" s="456"/>
    </row>
    <row r="84" spans="1:43" x14ac:dyDescent="0.2">
      <c r="A84" s="680"/>
      <c r="B84" s="683"/>
      <c r="C84" s="461" t="str">
        <f>'เกษตรศาสตร์ 2.1-2566'!C195</f>
        <v>หลักแพทย์แผนไทยและสมุนไพร</v>
      </c>
      <c r="D84" s="470" t="str">
        <f>'เกษตรศาสตร์ 2.1-2566'!B195</f>
        <v> วส341 </v>
      </c>
      <c r="E84" s="504">
        <f>'เกษตรศาสตร์ 2.1-2566'!F197</f>
        <v>1.5</v>
      </c>
      <c r="F84" s="499" t="str">
        <f>'เกษตรศาสตร์ 2.2-2566'!C236</f>
        <v>อนุกรมวิธานและความหลากหลายของพืชสมุนไพร</v>
      </c>
      <c r="G84" s="546" t="str">
        <f>'เกษตรศาสตร์ 2.2-2566'!B236</f>
        <v> วส211 </v>
      </c>
      <c r="H84" s="504">
        <f>'เกษตรศาสตร์ 2.2-2566'!F238</f>
        <v>1.5</v>
      </c>
      <c r="I84" s="461"/>
      <c r="M84" s="528"/>
      <c r="P84" s="680"/>
      <c r="Q84" s="683"/>
      <c r="R84" s="461"/>
      <c r="T84" s="463"/>
      <c r="U84" s="461"/>
      <c r="W84" s="463"/>
      <c r="X84" s="461"/>
      <c r="AB84" s="528"/>
      <c r="AE84" s="680"/>
      <c r="AF84" s="683"/>
      <c r="AG84" s="461"/>
      <c r="AI84" s="463"/>
      <c r="AJ84" s="461"/>
      <c r="AL84" s="463"/>
      <c r="AM84" s="461"/>
      <c r="AQ84" s="463"/>
    </row>
    <row r="85" spans="1:43" x14ac:dyDescent="0.2">
      <c r="A85" s="680"/>
      <c r="B85" s="683"/>
      <c r="C85" s="515" t="str">
        <f>'เกษตรศาสตร์ 2.1-2566'!C214</f>
        <v>ปัญหาพิเศษ</v>
      </c>
      <c r="D85" s="470" t="str">
        <f>'เกษตรศาสตร์ 2.1-2566'!B214</f>
        <v> วส498 </v>
      </c>
      <c r="E85" s="504">
        <f>'เกษตรศาสตร์ 2.1-2566'!F219</f>
        <v>0.25</v>
      </c>
      <c r="F85" s="499"/>
      <c r="G85" s="535"/>
      <c r="H85" s="528"/>
      <c r="I85" s="461"/>
      <c r="M85" s="528"/>
      <c r="P85" s="680"/>
      <c r="Q85" s="683"/>
      <c r="R85" s="461"/>
      <c r="T85" s="463"/>
      <c r="U85" s="461"/>
      <c r="W85" s="463"/>
      <c r="X85" s="461"/>
      <c r="AB85" s="528"/>
      <c r="AE85" s="680"/>
      <c r="AF85" s="683"/>
      <c r="AG85" s="461"/>
      <c r="AI85" s="463"/>
      <c r="AJ85" s="461"/>
      <c r="AL85" s="463"/>
      <c r="AM85" s="461"/>
      <c r="AQ85" s="463"/>
    </row>
    <row r="86" spans="1:43" x14ac:dyDescent="0.2">
      <c r="A86" s="680"/>
      <c r="B86" s="683"/>
      <c r="C86" s="461"/>
      <c r="E86" s="504"/>
      <c r="F86" s="499"/>
      <c r="H86" s="528"/>
      <c r="I86" s="461"/>
      <c r="K86" s="464">
        <f>J87/G3</f>
        <v>1.4375</v>
      </c>
      <c r="M86" s="528"/>
      <c r="P86" s="680"/>
      <c r="Q86" s="683"/>
      <c r="R86" s="461"/>
      <c r="T86" s="463"/>
      <c r="U86" s="461"/>
      <c r="W86" s="463"/>
      <c r="X86" s="461"/>
      <c r="Z86" s="464">
        <f>Y87/V3</f>
        <v>0</v>
      </c>
      <c r="AB86" s="528"/>
      <c r="AE86" s="680"/>
      <c r="AF86" s="683"/>
      <c r="AG86" s="461"/>
      <c r="AI86" s="463"/>
      <c r="AJ86" s="461"/>
      <c r="AL86" s="463"/>
      <c r="AM86" s="461"/>
      <c r="AO86" s="464">
        <f>AN87/AK3</f>
        <v>0</v>
      </c>
      <c r="AQ86" s="463"/>
    </row>
    <row r="87" spans="1:43" x14ac:dyDescent="0.2">
      <c r="A87" s="681"/>
      <c r="B87" s="684"/>
      <c r="C87" s="457"/>
      <c r="D87" s="466" t="s">
        <v>2641</v>
      </c>
      <c r="E87" s="505">
        <f>SUM(E83:E86)</f>
        <v>3.25</v>
      </c>
      <c r="F87" s="500"/>
      <c r="G87" s="533" t="s">
        <v>2641</v>
      </c>
      <c r="H87" s="505">
        <f>SUM(H83:H86)</f>
        <v>2.5</v>
      </c>
      <c r="I87" s="457"/>
      <c r="J87" s="458">
        <f>SUM(E87,H87)</f>
        <v>5.75</v>
      </c>
      <c r="K87" s="458">
        <f>IF(J87&gt;$G$3,1,(J87/$G$3))</f>
        <v>1</v>
      </c>
      <c r="L87" s="458"/>
      <c r="M87" s="592" t="str">
        <f>IF(J87&gt;4,"Overloaded","OK")</f>
        <v>Overloaded</v>
      </c>
      <c r="P87" s="681"/>
      <c r="Q87" s="684"/>
      <c r="R87" s="457"/>
      <c r="S87" s="466" t="s">
        <v>2641</v>
      </c>
      <c r="T87" s="467">
        <f>SUM(T83:T86)</f>
        <v>0</v>
      </c>
      <c r="U87" s="469"/>
      <c r="V87" s="466" t="s">
        <v>2641</v>
      </c>
      <c r="W87" s="467">
        <f>SUM(W83:W86)</f>
        <v>0</v>
      </c>
      <c r="X87" s="457"/>
      <c r="Y87" s="458">
        <f>SUM(T87,W87)</f>
        <v>0</v>
      </c>
      <c r="Z87" s="458">
        <f>IF(Y87&gt;$G$3,1,(Y87/$G$3))</f>
        <v>0</v>
      </c>
      <c r="AA87" s="458"/>
      <c r="AB87" s="587" t="str">
        <f>IF(Y87&gt;4,"Overloaded","OK")</f>
        <v>OK</v>
      </c>
      <c r="AE87" s="681"/>
      <c r="AF87" s="684"/>
      <c r="AG87" s="457"/>
      <c r="AH87" s="466" t="s">
        <v>2641</v>
      </c>
      <c r="AI87" s="467">
        <f>SUM(AI83:AI86)</f>
        <v>0</v>
      </c>
      <c r="AJ87" s="469"/>
      <c r="AK87" s="466" t="s">
        <v>2641</v>
      </c>
      <c r="AL87" s="467">
        <f>SUM(AL83:AL86)</f>
        <v>0</v>
      </c>
      <c r="AM87" s="457"/>
      <c r="AN87" s="458">
        <f>SUM(AI87,AL87)</f>
        <v>0</v>
      </c>
      <c r="AO87" s="458">
        <f>IF(AN87&gt;$G$3,1,(AN87/$G$3))</f>
        <v>0</v>
      </c>
      <c r="AP87" s="458"/>
      <c r="AQ87" s="459" t="str">
        <f>IF(AN87&gt;4,"Overloaded","OK")</f>
        <v>OK</v>
      </c>
    </row>
    <row r="88" spans="1:43" x14ac:dyDescent="0.2">
      <c r="A88" s="685" t="str">
        <f>'ข้อมูลอัตรากำลัง 2566'!A23:C23</f>
        <v xml:space="preserve">        2.1.3) วิชาเอกเกษตรเคมี</v>
      </c>
      <c r="B88" s="686"/>
      <c r="C88" s="686"/>
      <c r="D88" s="686"/>
      <c r="E88" s="686"/>
      <c r="F88" s="686"/>
      <c r="G88" s="686"/>
      <c r="H88" s="686"/>
      <c r="I88" s="686"/>
      <c r="J88" s="686"/>
      <c r="K88" s="686"/>
      <c r="L88" s="686"/>
      <c r="M88" s="687"/>
      <c r="P88" s="685" t="str">
        <f>A88</f>
        <v xml:space="preserve">        2.1.3) วิชาเอกเกษตรเคมี</v>
      </c>
      <c r="Q88" s="686"/>
      <c r="R88" s="686"/>
      <c r="S88" s="686"/>
      <c r="T88" s="686"/>
      <c r="U88" s="686"/>
      <c r="V88" s="686"/>
      <c r="W88" s="686"/>
      <c r="X88" s="686"/>
      <c r="Y88" s="686"/>
      <c r="Z88" s="686"/>
      <c r="AA88" s="686"/>
      <c r="AB88" s="687"/>
      <c r="AE88" s="691" t="str">
        <f>A88</f>
        <v xml:space="preserve">        2.1.3) วิชาเอกเกษตรเคมี</v>
      </c>
      <c r="AF88" s="686"/>
      <c r="AG88" s="686"/>
      <c r="AH88" s="686"/>
      <c r="AI88" s="686"/>
      <c r="AJ88" s="686"/>
      <c r="AK88" s="686"/>
      <c r="AL88" s="686"/>
      <c r="AM88" s="686"/>
      <c r="AN88" s="686"/>
      <c r="AO88" s="686"/>
      <c r="AP88" s="686"/>
      <c r="AQ88" s="687"/>
    </row>
    <row r="89" spans="1:43" ht="18" customHeight="1" x14ac:dyDescent="0.2">
      <c r="A89" s="679" t="str">
        <f>'ข้อมูลอัตรากำลัง 2566'!C24</f>
        <v xml:space="preserve">ผศ. ดร.สาวิกา กอนแสง </v>
      </c>
      <c r="B89" s="682" t="str">
        <f>'ข้อมูลอัตรากำลัง 2566'!O24</f>
        <v>อจ.ผู้รับผิดชอบ วท.บ. เกษตรศาสตร์ (วิชาเอกเกษตรเคมี)</v>
      </c>
      <c r="C89" s="454" t="str">
        <f>'เกษตรศาสตร์ 2.1-2566'!C10</f>
        <v>การปฏิบัติงานฟาร์มทั่วไป</v>
      </c>
      <c r="D89" s="455" t="str">
        <f>'เกษตรศาสตร์ 2.1-2566'!B10</f>
        <v> 10119190 </v>
      </c>
      <c r="E89" s="503">
        <f>'เกษตรศาสตร์ 2.1-2566'!F22</f>
        <v>2.3099999999999999E-2</v>
      </c>
      <c r="F89" s="498" t="str">
        <f>'เกษตรศาสตร์ 2.2-2566'!C25</f>
        <v>ธุรกิจเกษตร</v>
      </c>
      <c r="G89" s="564" t="str">
        <f>'เกษตรศาสตร์ 2.2-2566'!B25</f>
        <v> 10119206 </v>
      </c>
      <c r="H89" s="503">
        <f>'เกษตรศาสตร์ 2.2-2566'!F26</f>
        <v>0.33</v>
      </c>
      <c r="I89" s="454"/>
      <c r="J89" s="455"/>
      <c r="K89" s="455"/>
      <c r="L89" s="455"/>
      <c r="M89" s="529"/>
      <c r="P89" s="679" t="str">
        <f>A89</f>
        <v xml:space="preserve">ผศ. ดร.สาวิกา กอนแสง </v>
      </c>
      <c r="Q89" s="682" t="str">
        <f>B89</f>
        <v>อจ.ผู้รับผิดชอบ วท.บ. เกษตรศาสตร์ (วิชาเอกเกษตรเคมี)</v>
      </c>
      <c r="R89" s="454" t="str">
        <f>'เกษตรศาสตร์ 2.1-2566'!C468</f>
        <v>วิทยานิพนธ์ 4</v>
      </c>
      <c r="S89" s="455"/>
      <c r="T89" s="570">
        <f>'เกษตรศาสตร์ 2.1-2566'!F470</f>
        <v>0.2</v>
      </c>
      <c r="U89" s="454"/>
      <c r="V89" s="455"/>
      <c r="W89" s="456"/>
      <c r="X89" s="454"/>
      <c r="Y89" s="455"/>
      <c r="Z89" s="455"/>
      <c r="AA89" s="455"/>
      <c r="AB89" s="529"/>
      <c r="AE89" s="679" t="str">
        <f>A89</f>
        <v xml:space="preserve">ผศ. ดร.สาวิกา กอนแสง </v>
      </c>
      <c r="AF89" s="682" t="str">
        <f>B89</f>
        <v>อจ.ผู้รับผิดชอบ วท.บ. เกษตรศาสตร์ (วิชาเอกเกษตรเคมี)</v>
      </c>
      <c r="AG89" s="454"/>
      <c r="AH89" s="455"/>
      <c r="AI89" s="456"/>
      <c r="AJ89" s="454"/>
      <c r="AK89" s="455"/>
      <c r="AL89" s="456"/>
      <c r="AM89" s="454"/>
      <c r="AN89" s="455"/>
      <c r="AO89" s="455"/>
      <c r="AP89" s="455"/>
      <c r="AQ89" s="456"/>
    </row>
    <row r="90" spans="1:43" x14ac:dyDescent="0.2">
      <c r="A90" s="680"/>
      <c r="B90" s="683"/>
      <c r="C90" s="555" t="str">
        <f>'เกษตรศาสตร์ 2.1-2566'!C229</f>
        <v>เทคโนโลยีการใช้สารเคมีทางการเกษตรอย่างปลอดภัย</v>
      </c>
      <c r="D90" s="470" t="str">
        <f>'เกษตรศาสตร์ 2.1-2566'!B229</f>
        <v> กค311 </v>
      </c>
      <c r="E90" s="504">
        <f>'เกษตรศาสตร์ 2.1-2566'!F230</f>
        <v>1.5</v>
      </c>
      <c r="F90" s="499" t="str">
        <f>'เกษตรศาสตร์ 2.2-2566'!C289</f>
        <v>ทักษะประสบการณ์วิชาชีพเฉพาะสาขา 2</v>
      </c>
      <c r="G90" s="546" t="str">
        <f>'เกษตรศาสตร์ 2.2-2566'!B289</f>
        <v> กค392 </v>
      </c>
      <c r="H90" s="504">
        <f>'เกษตรศาสตร์ 2.2-2566'!F291</f>
        <v>0.33</v>
      </c>
      <c r="I90" s="461"/>
      <c r="M90" s="528"/>
      <c r="P90" s="680"/>
      <c r="Q90" s="683"/>
      <c r="R90" s="461"/>
      <c r="T90" s="463"/>
      <c r="U90" s="461"/>
      <c r="W90" s="463"/>
      <c r="X90" s="461"/>
      <c r="AB90" s="528"/>
      <c r="AE90" s="680"/>
      <c r="AF90" s="683"/>
      <c r="AG90" s="461"/>
      <c r="AI90" s="463"/>
      <c r="AJ90" s="461"/>
      <c r="AL90" s="463"/>
      <c r="AM90" s="461"/>
      <c r="AQ90" s="463"/>
    </row>
    <row r="91" spans="1:43" x14ac:dyDescent="0.2">
      <c r="A91" s="680"/>
      <c r="B91" s="683"/>
      <c r="C91" s="555" t="str">
        <f>'เกษตรศาสตร์ 2.1-2566'!C231</f>
        <v>ทักษะประสบการณ์วิชาชีพเฉพาะสาขา 1</v>
      </c>
      <c r="D91" s="470" t="str">
        <f>'เกษตรศาสตร์ 2.1-2566'!B231</f>
        <v> กค391 </v>
      </c>
      <c r="E91" s="504">
        <f>'เกษตรศาสตร์ 2.1-2566'!F232</f>
        <v>0.16500000000000001</v>
      </c>
      <c r="F91" s="499" t="str">
        <f>'เกษตรศาสตร์ 2.2-2566'!C292</f>
        <v>สรีรวิทยาพืชที่เกี่ยวข้องกับการใช้ปัจจัยการผลิต</v>
      </c>
      <c r="G91" s="546" t="str">
        <f>'เกษตรศาสตร์ 2.2-2566'!B292</f>
        <v> กค411 </v>
      </c>
      <c r="H91" s="504">
        <f>'เกษตรศาสตร์ 2.2-2566'!F294</f>
        <v>1</v>
      </c>
      <c r="I91" s="461"/>
      <c r="M91" s="528"/>
      <c r="P91" s="680"/>
      <c r="Q91" s="683"/>
      <c r="R91" s="461"/>
      <c r="T91" s="463"/>
      <c r="U91" s="461"/>
      <c r="W91" s="463"/>
      <c r="X91" s="461"/>
      <c r="AB91" s="528"/>
      <c r="AE91" s="680"/>
      <c r="AF91" s="683"/>
      <c r="AG91" s="461"/>
      <c r="AI91" s="463"/>
      <c r="AJ91" s="461"/>
      <c r="AL91" s="463"/>
      <c r="AM91" s="461"/>
      <c r="AQ91" s="463"/>
    </row>
    <row r="92" spans="1:43" x14ac:dyDescent="0.2">
      <c r="A92" s="680"/>
      <c r="B92" s="683"/>
      <c r="C92" s="555" t="str">
        <f>'เกษตรศาสตร์ 2.1-2566'!C234</f>
        <v>การผลิตพืชอาหารปลอดภัย</v>
      </c>
      <c r="D92" s="470" t="str">
        <f>'เกษตรศาสตร์ 2.1-2566'!B234</f>
        <v> กค412 </v>
      </c>
      <c r="E92" s="504">
        <f>'เกษตรศาสตร์ 2.1-2566'!F235</f>
        <v>1</v>
      </c>
      <c r="F92" s="499" t="str">
        <f>'เกษตรศาสตร์ 2.2-2566'!C295</f>
        <v>เรื่องเฉพาะด้านเกษตรเคมี</v>
      </c>
      <c r="G92" s="546" t="str">
        <f>'เกษตรศาสตร์ 2.2-2566'!B295</f>
        <v> กค481 </v>
      </c>
      <c r="H92" s="504">
        <f>'เกษตรศาสตร์ 2.2-2566'!F296</f>
        <v>1</v>
      </c>
      <c r="I92" s="461"/>
      <c r="M92" s="528"/>
      <c r="P92" s="680"/>
      <c r="Q92" s="683"/>
      <c r="R92" s="461"/>
      <c r="T92" s="463"/>
      <c r="U92" s="461"/>
      <c r="W92" s="463"/>
      <c r="X92" s="461"/>
      <c r="AB92" s="528"/>
      <c r="AE92" s="680"/>
      <c r="AF92" s="683"/>
      <c r="AG92" s="461"/>
      <c r="AI92" s="463"/>
      <c r="AJ92" s="461"/>
      <c r="AL92" s="463"/>
      <c r="AM92" s="461"/>
      <c r="AQ92" s="463"/>
    </row>
    <row r="93" spans="1:43" x14ac:dyDescent="0.2">
      <c r="A93" s="680"/>
      <c r="B93" s="683"/>
      <c r="C93" s="555" t="str">
        <f>'เกษตรศาสตร์ 2.1-2566'!C236</f>
        <v>การจัดการธุรกิจเกษตร</v>
      </c>
      <c r="D93" s="470" t="str">
        <f>'เกษตรศาสตร์ 2.1-2566'!B236</f>
        <v> กค421 </v>
      </c>
      <c r="E93" s="504">
        <f>'เกษตรศาสตร์ 2.1-2566'!F237</f>
        <v>0.5</v>
      </c>
      <c r="F93" s="499" t="str">
        <f>'เกษตรศาสตร์ 2.2-2566'!C299</f>
        <v>ปัญหาพิเศษ</v>
      </c>
      <c r="G93" s="546" t="str">
        <f>'เกษตรศาสตร์ 2.2-2566'!B299</f>
        <v> กค489 </v>
      </c>
      <c r="H93" s="504">
        <f>'เกษตรศาสตร์ 2.2-2566'!F301</f>
        <v>1</v>
      </c>
      <c r="I93" s="461"/>
      <c r="M93" s="528"/>
      <c r="P93" s="680"/>
      <c r="Q93" s="683"/>
      <c r="R93" s="461"/>
      <c r="T93" s="463"/>
      <c r="U93" s="461"/>
      <c r="W93" s="463"/>
      <c r="X93" s="461"/>
      <c r="AB93" s="528"/>
      <c r="AE93" s="680"/>
      <c r="AF93" s="683"/>
      <c r="AG93" s="461"/>
      <c r="AI93" s="463"/>
      <c r="AJ93" s="461"/>
      <c r="AL93" s="463"/>
      <c r="AM93" s="461"/>
      <c r="AQ93" s="463"/>
    </row>
    <row r="94" spans="1:43" x14ac:dyDescent="0.2">
      <c r="A94" s="680"/>
      <c r="B94" s="683"/>
      <c r="C94" s="555" t="str">
        <f>'เกษตรศาสตร์ 2.1-2566'!C239</f>
        <v>สหกิจศึกษา</v>
      </c>
      <c r="D94" s="470" t="str">
        <f>'เกษตรศาสตร์ 2.1-2566'!B239</f>
        <v> ผษ497 </v>
      </c>
      <c r="E94" s="504">
        <f>'เกษตรศาสตร์ 2.1-2566'!F241</f>
        <v>0.5</v>
      </c>
      <c r="F94" s="499" t="str">
        <f>'เกษตรศาสตร์ 2.2-2566'!C302</f>
        <v>สัมมนา</v>
      </c>
      <c r="G94" s="546" t="str">
        <f>'เกษตรศาสตร์ 2.2-2566'!B302</f>
        <v> กค499 </v>
      </c>
      <c r="H94" s="504">
        <f>'เกษตรศาสตร์ 2.2-2566'!F304</f>
        <v>0.25</v>
      </c>
      <c r="I94" s="461"/>
      <c r="M94" s="528"/>
      <c r="P94" s="680"/>
      <c r="Q94" s="683"/>
      <c r="R94" s="461"/>
      <c r="T94" s="463"/>
      <c r="U94" s="461"/>
      <c r="W94" s="463"/>
      <c r="X94" s="461"/>
      <c r="AB94" s="528"/>
      <c r="AE94" s="680"/>
      <c r="AF94" s="683"/>
      <c r="AG94" s="461"/>
      <c r="AI94" s="463"/>
      <c r="AJ94" s="461"/>
      <c r="AL94" s="463"/>
      <c r="AM94" s="461"/>
      <c r="AQ94" s="463"/>
    </row>
    <row r="95" spans="1:43" x14ac:dyDescent="0.2">
      <c r="A95" s="680"/>
      <c r="B95" s="683"/>
      <c r="C95" s="461"/>
      <c r="E95" s="504"/>
      <c r="F95" s="499"/>
      <c r="H95" s="528"/>
      <c r="I95" s="461"/>
      <c r="K95" s="464">
        <f>J96/G3</f>
        <v>1.8995250000000001</v>
      </c>
      <c r="M95" s="528"/>
      <c r="P95" s="680"/>
      <c r="Q95" s="683"/>
      <c r="R95" s="461"/>
      <c r="T95" s="463"/>
      <c r="U95" s="461"/>
      <c r="W95" s="463"/>
      <c r="X95" s="461"/>
      <c r="Z95" s="464">
        <f>Y96/V3</f>
        <v>0.05</v>
      </c>
      <c r="AB95" s="528"/>
      <c r="AE95" s="680"/>
      <c r="AF95" s="683"/>
      <c r="AG95" s="461"/>
      <c r="AI95" s="463"/>
      <c r="AJ95" s="461"/>
      <c r="AL95" s="463"/>
      <c r="AM95" s="461"/>
      <c r="AO95" s="464">
        <f>AN96/AK3</f>
        <v>0</v>
      </c>
      <c r="AQ95" s="463"/>
    </row>
    <row r="96" spans="1:43" x14ac:dyDescent="0.2">
      <c r="A96" s="681"/>
      <c r="B96" s="684"/>
      <c r="C96" s="457"/>
      <c r="D96" s="466" t="s">
        <v>2641</v>
      </c>
      <c r="E96" s="505">
        <f>SUM(E89:E95)</f>
        <v>3.6880999999999999</v>
      </c>
      <c r="F96" s="500"/>
      <c r="G96" s="533" t="s">
        <v>2641</v>
      </c>
      <c r="H96" s="505">
        <f>SUM(H89:H95)</f>
        <v>3.91</v>
      </c>
      <c r="I96" s="457"/>
      <c r="J96" s="458">
        <f>SUM(E96,H96)</f>
        <v>7.5981000000000005</v>
      </c>
      <c r="K96" s="458">
        <f>IF(J96&gt;$G$3,1,(J96/$G$3))</f>
        <v>1</v>
      </c>
      <c r="L96" s="458"/>
      <c r="M96" s="592" t="str">
        <f>IF(J96&gt;4,"Overloaded","OK")</f>
        <v>Overloaded</v>
      </c>
      <c r="P96" s="681"/>
      <c r="Q96" s="684"/>
      <c r="R96" s="457"/>
      <c r="S96" s="466" t="s">
        <v>2641</v>
      </c>
      <c r="T96" s="571">
        <f>SUM(T89:T95)</f>
        <v>0.2</v>
      </c>
      <c r="U96" s="469"/>
      <c r="V96" s="466" t="s">
        <v>2641</v>
      </c>
      <c r="W96" s="467">
        <f>SUM(W89:W95)</f>
        <v>0</v>
      </c>
      <c r="X96" s="457"/>
      <c r="Y96" s="458">
        <f>SUM(T96,W96)</f>
        <v>0.2</v>
      </c>
      <c r="Z96" s="458">
        <f>IF(Y96&gt;$G$3,1,(Y96/$G$3))</f>
        <v>0.05</v>
      </c>
      <c r="AA96" s="458"/>
      <c r="AB96" s="587" t="str">
        <f>IF(Y96&gt;4,"Overloaded","OK")</f>
        <v>OK</v>
      </c>
      <c r="AE96" s="681"/>
      <c r="AF96" s="684"/>
      <c r="AG96" s="457"/>
      <c r="AH96" s="466" t="s">
        <v>2641</v>
      </c>
      <c r="AI96" s="467">
        <f>SUM(AI89:AI95)</f>
        <v>0</v>
      </c>
      <c r="AJ96" s="469"/>
      <c r="AK96" s="466" t="s">
        <v>2641</v>
      </c>
      <c r="AL96" s="467">
        <f>SUM(AL89:AL95)</f>
        <v>0</v>
      </c>
      <c r="AM96" s="457"/>
      <c r="AN96" s="458">
        <f>SUM(AI96,AL96)</f>
        <v>0</v>
      </c>
      <c r="AO96" s="458">
        <f>IF(AN96&gt;$G$3,1,(AN96/$G$3))</f>
        <v>0</v>
      </c>
      <c r="AP96" s="458"/>
      <c r="AQ96" s="459" t="str">
        <f>IF(AN96&gt;4,"Overloaded","OK")</f>
        <v>OK</v>
      </c>
    </row>
    <row r="97" spans="1:43" ht="18" customHeight="1" x14ac:dyDescent="0.2">
      <c r="A97" s="679" t="str">
        <f>'เกษตรศาสตร์ 2.1-2566'!C20</f>
        <v>ผู้ช่วยศาสตราจารย์ ดร.เพ็ญนภา จักรสมศักดิ์</v>
      </c>
      <c r="B97" s="682" t="s">
        <v>2669</v>
      </c>
      <c r="C97" s="454" t="str">
        <f>'เกษตรศาสตร์ 2.1-2566'!C10</f>
        <v>การปฏิบัติงานฟาร์มทั่วไป</v>
      </c>
      <c r="D97" s="455" t="str">
        <f>'เกษตรศาสตร์ 2.1-2566'!B10</f>
        <v> 10119190 </v>
      </c>
      <c r="E97" s="503">
        <f>'เกษตรศาสตร์ 2.1-2566'!F20</f>
        <v>2.3099999999999999E-2</v>
      </c>
      <c r="F97" s="498"/>
      <c r="G97" s="536"/>
      <c r="H97" s="529"/>
      <c r="I97" s="454"/>
      <c r="J97" s="455"/>
      <c r="K97" s="455"/>
      <c r="L97" s="455"/>
      <c r="M97" s="529"/>
      <c r="P97" s="679" t="str">
        <f>A97</f>
        <v>ผู้ช่วยศาสตราจารย์ ดร.เพ็ญนภา จักรสมศักดิ์</v>
      </c>
      <c r="Q97" s="682" t="str">
        <f>B97</f>
        <v>-</v>
      </c>
      <c r="R97" s="454"/>
      <c r="S97" s="455"/>
      <c r="T97" s="456"/>
      <c r="U97" s="454"/>
      <c r="V97" s="455"/>
      <c r="W97" s="456"/>
      <c r="X97" s="454"/>
      <c r="Y97" s="455"/>
      <c r="Z97" s="455"/>
      <c r="AA97" s="455"/>
      <c r="AB97" s="529"/>
      <c r="AE97" s="679" t="str">
        <f>A97</f>
        <v>ผู้ช่วยศาสตราจารย์ ดร.เพ็ญนภา จักรสมศักดิ์</v>
      </c>
      <c r="AF97" s="682" t="str">
        <f>B97</f>
        <v>-</v>
      </c>
      <c r="AG97" s="454"/>
      <c r="AH97" s="455"/>
      <c r="AI97" s="456"/>
      <c r="AJ97" s="454"/>
      <c r="AK97" s="455"/>
      <c r="AL97" s="456"/>
      <c r="AM97" s="454"/>
      <c r="AN97" s="455"/>
      <c r="AO97" s="455"/>
      <c r="AP97" s="455"/>
      <c r="AQ97" s="456"/>
    </row>
    <row r="98" spans="1:43" x14ac:dyDescent="0.2">
      <c r="A98" s="680"/>
      <c r="B98" s="683"/>
      <c r="C98" s="461" t="str">
        <f>'เกษตรศาสตร์ 2.1-2566'!C231</f>
        <v>ทักษะประสบการณ์วิชาชีพเฉพาะสาขา 1</v>
      </c>
      <c r="D98" s="470" t="str">
        <f>'เกษตรศาสตร์ 2.1-2566'!B231</f>
        <v> กค391 </v>
      </c>
      <c r="E98" s="504">
        <f>'เกษตรศาสตร์ 2.1-2566'!F233</f>
        <v>0.16500000000000001</v>
      </c>
      <c r="F98" s="499"/>
      <c r="H98" s="528"/>
      <c r="I98" s="461"/>
      <c r="M98" s="528"/>
      <c r="P98" s="680"/>
      <c r="Q98" s="683"/>
      <c r="R98" s="461"/>
      <c r="T98" s="463"/>
      <c r="U98" s="461"/>
      <c r="W98" s="463"/>
      <c r="X98" s="461"/>
      <c r="AB98" s="528"/>
      <c r="AE98" s="680"/>
      <c r="AF98" s="683"/>
      <c r="AG98" s="461"/>
      <c r="AI98" s="463"/>
      <c r="AJ98" s="461"/>
      <c r="AL98" s="463"/>
      <c r="AM98" s="461"/>
      <c r="AQ98" s="463"/>
    </row>
    <row r="99" spans="1:43" x14ac:dyDescent="0.2">
      <c r="A99" s="680"/>
      <c r="B99" s="683"/>
      <c r="C99" s="461" t="str">
        <f>'เกษตรศาสตร์ 2.1-2566'!C236</f>
        <v>การจัดการธุรกิจเกษตร</v>
      </c>
      <c r="D99" s="470" t="str">
        <f>'เกษตรศาสตร์ 2.1-2566'!B236</f>
        <v> กค421 </v>
      </c>
      <c r="E99" s="504">
        <f>'เกษตรศาสตร์ 2.1-2566'!F238</f>
        <v>0.5</v>
      </c>
      <c r="F99" s="499"/>
      <c r="H99" s="528"/>
      <c r="I99" s="461"/>
      <c r="M99" s="528"/>
      <c r="P99" s="680"/>
      <c r="Q99" s="683"/>
      <c r="R99" s="461"/>
      <c r="T99" s="463"/>
      <c r="U99" s="461"/>
      <c r="W99" s="463"/>
      <c r="X99" s="461"/>
      <c r="AB99" s="528"/>
      <c r="AE99" s="680"/>
      <c r="AF99" s="683"/>
      <c r="AG99" s="461"/>
      <c r="AI99" s="463"/>
      <c r="AJ99" s="461"/>
      <c r="AL99" s="463"/>
      <c r="AM99" s="461"/>
      <c r="AQ99" s="463"/>
    </row>
    <row r="100" spans="1:43" x14ac:dyDescent="0.2">
      <c r="A100" s="680"/>
      <c r="B100" s="683"/>
      <c r="C100" s="555" t="str">
        <f>'เกษตรศาสตร์ 2.1-2566'!C239</f>
        <v>สหกิจศึกษา</v>
      </c>
      <c r="D100" s="470" t="str">
        <f>'เกษตรศาสตร์ 2.1-2566'!B239</f>
        <v> ผษ497 </v>
      </c>
      <c r="E100" s="504">
        <f>'เกษตรศาสตร์ 2.1-2566'!F242</f>
        <v>0.5</v>
      </c>
      <c r="F100" s="499"/>
      <c r="H100" s="528"/>
      <c r="I100" s="461"/>
      <c r="M100" s="528"/>
      <c r="P100" s="680"/>
      <c r="Q100" s="683"/>
      <c r="R100" s="461"/>
      <c r="T100" s="463"/>
      <c r="U100" s="461"/>
      <c r="W100" s="463"/>
      <c r="X100" s="461"/>
      <c r="AB100" s="528"/>
      <c r="AE100" s="680"/>
      <c r="AF100" s="683"/>
      <c r="AG100" s="461"/>
      <c r="AI100" s="463"/>
      <c r="AJ100" s="461"/>
      <c r="AL100" s="463"/>
      <c r="AM100" s="461"/>
      <c r="AQ100" s="463"/>
    </row>
    <row r="101" spans="1:43" x14ac:dyDescent="0.2">
      <c r="A101" s="680"/>
      <c r="B101" s="683"/>
      <c r="C101" s="461"/>
      <c r="E101" s="504"/>
      <c r="F101" s="499"/>
      <c r="H101" s="528"/>
      <c r="I101" s="461"/>
      <c r="K101" s="464">
        <f>J102/G3</f>
        <v>0.29702499999999998</v>
      </c>
      <c r="M101" s="528"/>
      <c r="P101" s="680"/>
      <c r="Q101" s="683"/>
      <c r="R101" s="461"/>
      <c r="T101" s="463"/>
      <c r="U101" s="461"/>
      <c r="W101" s="463"/>
      <c r="X101" s="461"/>
      <c r="Z101" s="464">
        <f>Y102/V3</f>
        <v>0</v>
      </c>
      <c r="AB101" s="528"/>
      <c r="AE101" s="680"/>
      <c r="AF101" s="683"/>
      <c r="AG101" s="461"/>
      <c r="AI101" s="463"/>
      <c r="AJ101" s="461"/>
      <c r="AL101" s="463"/>
      <c r="AM101" s="461"/>
      <c r="AO101" s="464">
        <f>AN102/AK3</f>
        <v>0</v>
      </c>
      <c r="AQ101" s="463"/>
    </row>
    <row r="102" spans="1:43" x14ac:dyDescent="0.2">
      <c r="A102" s="681"/>
      <c r="B102" s="684"/>
      <c r="C102" s="457"/>
      <c r="D102" s="466" t="s">
        <v>2641</v>
      </c>
      <c r="E102" s="505">
        <f>SUM(E97:E101)</f>
        <v>1.1880999999999999</v>
      </c>
      <c r="F102" s="500"/>
      <c r="G102" s="533" t="s">
        <v>2641</v>
      </c>
      <c r="H102" s="530">
        <f>SUM(H97:H99)</f>
        <v>0</v>
      </c>
      <c r="I102" s="457"/>
      <c r="J102" s="458">
        <f>SUM(E102,H102)</f>
        <v>1.1880999999999999</v>
      </c>
      <c r="K102" s="458">
        <f>IF(J102&gt;$G$3,1,(J102/$G$3))</f>
        <v>0.29702499999999998</v>
      </c>
      <c r="L102" s="458"/>
      <c r="M102" s="587" t="str">
        <f>IF(J102&gt;4,"Overloaded","OK")</f>
        <v>OK</v>
      </c>
      <c r="P102" s="681"/>
      <c r="Q102" s="684"/>
      <c r="R102" s="457"/>
      <c r="S102" s="466" t="s">
        <v>2641</v>
      </c>
      <c r="T102" s="467">
        <f>SUM(T97:T101)</f>
        <v>0</v>
      </c>
      <c r="U102" s="469"/>
      <c r="V102" s="466" t="s">
        <v>2641</v>
      </c>
      <c r="W102" s="467">
        <f>SUM(W97:W101)</f>
        <v>0</v>
      </c>
      <c r="X102" s="457"/>
      <c r="Y102" s="458">
        <f>SUM(T102,W102)</f>
        <v>0</v>
      </c>
      <c r="Z102" s="458">
        <f>IF(Y102&gt;$G$3,1,(Y102/$G$3))</f>
        <v>0</v>
      </c>
      <c r="AA102" s="458"/>
      <c r="AB102" s="587" t="str">
        <f>IF(Y102&gt;4,"Overloaded","OK")</f>
        <v>OK</v>
      </c>
      <c r="AE102" s="681"/>
      <c r="AF102" s="684"/>
      <c r="AG102" s="457"/>
      <c r="AH102" s="466" t="s">
        <v>2641</v>
      </c>
      <c r="AI102" s="467">
        <f>SUM(AI97:AI101)</f>
        <v>0</v>
      </c>
      <c r="AJ102" s="469"/>
      <c r="AK102" s="466" t="s">
        <v>2641</v>
      </c>
      <c r="AL102" s="467">
        <f>SUM(AL97:AL101)</f>
        <v>0</v>
      </c>
      <c r="AM102" s="457"/>
      <c r="AN102" s="458">
        <f>SUM(AI102,AL102)</f>
        <v>0</v>
      </c>
      <c r="AO102" s="458">
        <f>IF(AN102&gt;$G$3,1,(AN102/$G$3))</f>
        <v>0</v>
      </c>
      <c r="AP102" s="458"/>
      <c r="AQ102" s="459" t="str">
        <f>IF(AN102&gt;4,"Overloaded","OK")</f>
        <v>OK</v>
      </c>
    </row>
    <row r="103" spans="1:43" x14ac:dyDescent="0.2">
      <c r="A103" s="685" t="str">
        <f>'ข้อมูลอัตรากำลัง 2566'!A25:C25</f>
        <v xml:space="preserve">        2.1.4) วิชาเอกปฐพีศาสตร์</v>
      </c>
      <c r="B103" s="686"/>
      <c r="C103" s="686"/>
      <c r="D103" s="686"/>
      <c r="E103" s="686"/>
      <c r="F103" s="686"/>
      <c r="G103" s="686"/>
      <c r="H103" s="686"/>
      <c r="I103" s="686"/>
      <c r="J103" s="686"/>
      <c r="K103" s="686"/>
      <c r="L103" s="686"/>
      <c r="M103" s="687"/>
      <c r="P103" s="685" t="str">
        <f>A103</f>
        <v xml:space="preserve">        2.1.4) วิชาเอกปฐพีศาสตร์</v>
      </c>
      <c r="Q103" s="686"/>
      <c r="R103" s="686"/>
      <c r="S103" s="686"/>
      <c r="T103" s="686"/>
      <c r="U103" s="686"/>
      <c r="V103" s="686"/>
      <c r="W103" s="686"/>
      <c r="X103" s="686"/>
      <c r="Y103" s="686"/>
      <c r="Z103" s="686"/>
      <c r="AA103" s="686"/>
      <c r="AB103" s="687"/>
      <c r="AE103" s="691" t="str">
        <f>A103</f>
        <v xml:space="preserve">        2.1.4) วิชาเอกปฐพีศาสตร์</v>
      </c>
      <c r="AF103" s="686"/>
      <c r="AG103" s="686"/>
      <c r="AH103" s="686"/>
      <c r="AI103" s="686"/>
      <c r="AJ103" s="686"/>
      <c r="AK103" s="686"/>
      <c r="AL103" s="686"/>
      <c r="AM103" s="686"/>
      <c r="AN103" s="686"/>
      <c r="AO103" s="686"/>
      <c r="AP103" s="686"/>
      <c r="AQ103" s="687"/>
    </row>
    <row r="104" spans="1:43" ht="18" customHeight="1" x14ac:dyDescent="0.2">
      <c r="A104" s="679" t="str">
        <f>'ข้อมูลอัตรากำลัง 2566'!C26</f>
        <v xml:space="preserve">ผศ. ดร.จีราภรณ์ อินทสาร </v>
      </c>
      <c r="B104" s="682" t="str">
        <f>'ข้อมูลอัตรากำลัง 2566'!O26</f>
        <v>อจ.ผู้รับผิดชอบ วท.บ. เกษตรศาสตร์ (วิชาเอกปฐพีศาสตร์)</v>
      </c>
      <c r="C104" s="454" t="str">
        <f>'เกษตรศาสตร์ 2.1-2566'!C10</f>
        <v>การปฏิบัติงานฟาร์มทั่วไป</v>
      </c>
      <c r="D104" s="455" t="str">
        <f>'เกษตรศาสตร์ 2.1-2566'!B10</f>
        <v> 10119190 </v>
      </c>
      <c r="E104" s="503">
        <f>'เกษตรศาสตร์ 2.1-2566'!F14</f>
        <v>9.8999999999999991E-3</v>
      </c>
      <c r="F104" s="498" t="str">
        <f>'เกษตรศาสตร์ 2.2-2566'!C307</f>
        <v>การจัดการทรัพยากรดินและน้ำ</v>
      </c>
      <c r="G104" s="564" t="str">
        <f>'เกษตรศาสตร์ 2.2-2566'!B307</f>
        <v> 10119205 </v>
      </c>
      <c r="H104" s="503">
        <f>'เกษตรศาสตร์ 2.2-2566'!F310</f>
        <v>0.18</v>
      </c>
      <c r="I104" s="454"/>
      <c r="J104" s="455"/>
      <c r="K104" s="455"/>
      <c r="L104" s="455"/>
      <c r="M104" s="529"/>
      <c r="P104" s="679" t="str">
        <f>A104</f>
        <v xml:space="preserve">ผศ. ดร.จีราภรณ์ อินทสาร </v>
      </c>
      <c r="Q104" s="682" t="str">
        <f>B104</f>
        <v>อจ.ผู้รับผิดชอบ วท.บ. เกษตรศาสตร์ (วิชาเอกปฐพีศาสตร์)</v>
      </c>
      <c r="R104" s="454" t="str">
        <f>'เกษตรศาสตร์ 2.1-2566'!C449</f>
        <v>นิเวศวิทยาของดิน</v>
      </c>
      <c r="S104" s="455" t="str">
        <f>'เกษตรศาสตร์ 2.1-2566'!B449</f>
        <v> ดป524 </v>
      </c>
      <c r="T104" s="570">
        <f>'เกษตรศาสตร์ 2.1-2566'!F450</f>
        <v>1.5</v>
      </c>
      <c r="U104" s="454" t="str">
        <f>'เกษตรศาสตร์ 2.2-2566'!C527</f>
        <v>ความอุดมสมบูรณ์ของดินขั้นสูง</v>
      </c>
      <c r="V104" s="455" t="str">
        <f>'เกษตรศาสตร์ 2.2-2566'!B527</f>
        <v> 20110641 </v>
      </c>
      <c r="W104" s="570">
        <f>'เกษตรศาสตร์ 2.2-2566'!F528</f>
        <v>1.5</v>
      </c>
      <c r="X104" s="454"/>
      <c r="Y104" s="455"/>
      <c r="Z104" s="455"/>
      <c r="AA104" s="455"/>
      <c r="AB104" s="529"/>
      <c r="AE104" s="679" t="str">
        <f>A104</f>
        <v xml:space="preserve">ผศ. ดร.จีราภรณ์ อินทสาร </v>
      </c>
      <c r="AF104" s="682" t="str">
        <f>B104</f>
        <v>อจ.ผู้รับผิดชอบ วท.บ. เกษตรศาสตร์ (วิชาเอกปฐพีศาสตร์)</v>
      </c>
      <c r="AG104" s="454"/>
      <c r="AH104" s="455"/>
      <c r="AI104" s="456"/>
      <c r="AJ104" s="454"/>
      <c r="AK104" s="455"/>
      <c r="AL104" s="456"/>
      <c r="AM104" s="454"/>
      <c r="AN104" s="455"/>
      <c r="AO104" s="455"/>
      <c r="AP104" s="455"/>
      <c r="AQ104" s="456"/>
    </row>
    <row r="105" spans="1:43" x14ac:dyDescent="0.2">
      <c r="A105" s="680"/>
      <c r="B105" s="683"/>
      <c r="C105" s="461" t="str">
        <f>'เกษตรศาสตร์ 2.1-2566'!C245</f>
        <v>การจัดการทรัพยากรดินและน้ำ</v>
      </c>
      <c r="D105" s="470" t="str">
        <f>'เกษตรศาสตร์ 2.1-2566'!B245</f>
        <v> 10119205 </v>
      </c>
      <c r="E105" s="504">
        <f>'เกษตรศาสตร์ 2.1-2566'!F246</f>
        <v>0.18</v>
      </c>
      <c r="F105" s="499" t="str">
        <f>'เกษตรศาสตร์ 2.2-2566'!C347</f>
        <v>หลักปฐพีศาสตร์</v>
      </c>
      <c r="G105" s="546" t="str">
        <f>'เกษตรศาสตร์ 2.2-2566'!B347</f>
        <v> ดป300 </v>
      </c>
      <c r="H105" s="504">
        <f>'เกษตรศาสตร์ 2.2-2566'!F349</f>
        <v>0.24</v>
      </c>
      <c r="I105" s="461"/>
      <c r="M105" s="528"/>
      <c r="P105" s="680"/>
      <c r="Q105" s="683"/>
      <c r="R105" s="461" t="str">
        <f>'เกษตรศาสตร์ 2.1-2566'!C451</f>
        <v>ดินและธาตุอาหารพืช</v>
      </c>
      <c r="S105" s="470" t="str">
        <f>'เกษตรศาสตร์ 2.1-2566'!B451</f>
        <v> ดป541 </v>
      </c>
      <c r="T105" s="569">
        <f>'เกษตรศาสตร์ 2.1-2566'!F452</f>
        <v>1.5</v>
      </c>
      <c r="U105" s="461"/>
      <c r="V105" s="470"/>
      <c r="W105" s="463"/>
      <c r="X105" s="461"/>
      <c r="AB105" s="528"/>
      <c r="AE105" s="680"/>
      <c r="AF105" s="683"/>
      <c r="AG105" s="461"/>
      <c r="AI105" s="463"/>
      <c r="AJ105" s="461"/>
      <c r="AL105" s="463"/>
      <c r="AM105" s="461"/>
      <c r="AQ105" s="463"/>
    </row>
    <row r="106" spans="1:43" x14ac:dyDescent="0.2">
      <c r="A106" s="680"/>
      <c r="B106" s="683"/>
      <c r="C106" s="461" t="str">
        <f>'เกษตรศาสตร์ 2.1-2566'!C264</f>
        <v>ความอุดมสมบูรณ์ของดิน</v>
      </c>
      <c r="D106" s="470" t="str">
        <f>'เกษตรศาสตร์ 2.1-2566'!B264</f>
        <v> ดป422 </v>
      </c>
      <c r="E106" s="504">
        <f>'เกษตรศาสตร์ 2.1-2566'!F265</f>
        <v>1.5</v>
      </c>
      <c r="F106" s="499" t="str">
        <f>'เกษตรศาสตร์ 2.2-2566'!C366</f>
        <v>สัมมนา</v>
      </c>
      <c r="G106" s="546" t="str">
        <f>'เกษตรศาสตร์ 2.2-2566'!B366</f>
        <v> ดป491 </v>
      </c>
      <c r="H106" s="504">
        <f>'เกษตรศาสตร์ 2.2-2566'!F368</f>
        <v>3.7499999999999999E-2</v>
      </c>
      <c r="I106" s="461"/>
      <c r="M106" s="528"/>
      <c r="P106" s="680"/>
      <c r="Q106" s="683"/>
      <c r="R106" s="461" t="str">
        <f>'เกษตรศาสตร์ 2.1-2566'!C468</f>
        <v>วิทยานิพนธ์ 4</v>
      </c>
      <c r="S106" s="470" t="str">
        <f>'เกษตรศาสตร์ 2.1-2566'!B468</f>
        <v> ดป694 </v>
      </c>
      <c r="T106" s="569">
        <f>'เกษตรศาสตร์ 2.1-2566'!F469</f>
        <v>0.2</v>
      </c>
      <c r="U106" s="461"/>
      <c r="V106" s="470"/>
      <c r="W106" s="463"/>
      <c r="X106" s="461"/>
      <c r="AB106" s="528"/>
      <c r="AE106" s="680"/>
      <c r="AF106" s="683"/>
      <c r="AG106" s="461"/>
      <c r="AI106" s="463"/>
      <c r="AJ106" s="461"/>
      <c r="AL106" s="463"/>
      <c r="AM106" s="461"/>
      <c r="AQ106" s="463"/>
    </row>
    <row r="107" spans="1:43" x14ac:dyDescent="0.2">
      <c r="A107" s="680"/>
      <c r="B107" s="683"/>
      <c r="C107" s="555" t="str">
        <f>'เกษตรศาสตร์ 2.1-2566'!C280</f>
        <v>สหกิจศึกษา</v>
      </c>
      <c r="D107" s="470" t="str">
        <f>'เกษตรศาสตร์ 2.1-2566'!B280</f>
        <v> ผษ497 </v>
      </c>
      <c r="E107" s="504">
        <f>'เกษตรศาสตร์ 2.1-2566'!F282</f>
        <v>0.5</v>
      </c>
      <c r="F107" s="499" t="str">
        <f>'เกษตรศาสตร์ 2.2-2566'!C374</f>
        <v>ปัญหาพิเศษ</v>
      </c>
      <c r="G107" s="546" t="str">
        <f>'เกษตรศาสตร์ 2.2-2566'!B374</f>
        <v> ดป498 </v>
      </c>
      <c r="H107" s="504">
        <f>'เกษตรศาสตร์ 2.2-2566'!F375</f>
        <v>0.33333333333333337</v>
      </c>
      <c r="I107" s="461"/>
      <c r="M107" s="528"/>
      <c r="P107" s="680"/>
      <c r="Q107" s="683"/>
      <c r="R107" s="461"/>
      <c r="S107" s="470"/>
      <c r="T107" s="463"/>
      <c r="U107" s="461"/>
      <c r="V107" s="470"/>
      <c r="W107" s="463"/>
      <c r="X107" s="461"/>
      <c r="AB107" s="528"/>
      <c r="AE107" s="680"/>
      <c r="AF107" s="683"/>
      <c r="AG107" s="461"/>
      <c r="AI107" s="463"/>
      <c r="AJ107" s="461"/>
      <c r="AL107" s="463"/>
      <c r="AM107" s="461"/>
      <c r="AQ107" s="463"/>
    </row>
    <row r="108" spans="1:43" x14ac:dyDescent="0.2">
      <c r="A108" s="680"/>
      <c r="B108" s="683"/>
      <c r="C108" s="461"/>
      <c r="E108" s="504"/>
      <c r="F108" s="499"/>
      <c r="H108" s="528"/>
      <c r="I108" s="461"/>
      <c r="K108" s="464">
        <f>J109/G3</f>
        <v>0.74518333333333331</v>
      </c>
      <c r="M108" s="528"/>
      <c r="P108" s="680"/>
      <c r="Q108" s="683"/>
      <c r="R108" s="461"/>
      <c r="S108" s="470"/>
      <c r="T108" s="463"/>
      <c r="U108" s="461"/>
      <c r="V108" s="470"/>
      <c r="W108" s="463"/>
      <c r="X108" s="461"/>
      <c r="Z108" s="464">
        <f>Y109/V3</f>
        <v>1.175</v>
      </c>
      <c r="AB108" s="528"/>
      <c r="AE108" s="680"/>
      <c r="AF108" s="683"/>
      <c r="AG108" s="461"/>
      <c r="AI108" s="463"/>
      <c r="AJ108" s="461"/>
      <c r="AL108" s="463"/>
      <c r="AM108" s="461"/>
      <c r="AO108" s="464">
        <f>AN109/AK3</f>
        <v>0</v>
      </c>
      <c r="AQ108" s="463"/>
    </row>
    <row r="109" spans="1:43" x14ac:dyDescent="0.2">
      <c r="A109" s="681"/>
      <c r="B109" s="684"/>
      <c r="C109" s="457"/>
      <c r="D109" s="466" t="s">
        <v>2641</v>
      </c>
      <c r="E109" s="505">
        <f>SUM(E104:E108)</f>
        <v>2.1898999999999997</v>
      </c>
      <c r="F109" s="500"/>
      <c r="G109" s="533" t="s">
        <v>2641</v>
      </c>
      <c r="H109" s="505">
        <f>SUM(H104:H108)</f>
        <v>0.79083333333333328</v>
      </c>
      <c r="I109" s="457"/>
      <c r="J109" s="458">
        <f>SUM(E109,H109)</f>
        <v>2.9807333333333332</v>
      </c>
      <c r="K109" s="458">
        <f>IF(J109&gt;$G$3,1,(J109/$G$3))</f>
        <v>0.74518333333333331</v>
      </c>
      <c r="L109" s="458"/>
      <c r="M109" s="587" t="str">
        <f>IF(J109&gt;4,"Overloaded","OK")</f>
        <v>OK</v>
      </c>
      <c r="P109" s="681"/>
      <c r="Q109" s="684"/>
      <c r="R109" s="457"/>
      <c r="S109" s="466" t="s">
        <v>2641</v>
      </c>
      <c r="T109" s="571">
        <f>SUM(T104:T108)</f>
        <v>3.2</v>
      </c>
      <c r="U109" s="469"/>
      <c r="V109" s="466" t="s">
        <v>2641</v>
      </c>
      <c r="W109" s="571">
        <f>SUM(W104:W108)</f>
        <v>1.5</v>
      </c>
      <c r="X109" s="457"/>
      <c r="Y109" s="458">
        <f>SUM(T109,W109)</f>
        <v>4.7</v>
      </c>
      <c r="Z109" s="458">
        <f>IF(Y109&gt;$G$3,1,(Y109/$G$3))</f>
        <v>1</v>
      </c>
      <c r="AA109" s="458"/>
      <c r="AB109" s="587" t="str">
        <f>IF(Y109&gt;4,"Overloaded","OK")</f>
        <v>Overloaded</v>
      </c>
      <c r="AE109" s="681"/>
      <c r="AF109" s="684"/>
      <c r="AG109" s="457"/>
      <c r="AH109" s="466" t="s">
        <v>2641</v>
      </c>
      <c r="AI109" s="467">
        <f>SUM(AI104:AI108)</f>
        <v>0</v>
      </c>
      <c r="AJ109" s="469"/>
      <c r="AK109" s="466" t="s">
        <v>2641</v>
      </c>
      <c r="AL109" s="467">
        <f>SUM(AL104:AL108)</f>
        <v>0</v>
      </c>
      <c r="AM109" s="457"/>
      <c r="AN109" s="458">
        <f>SUM(AI109,AL109)</f>
        <v>0</v>
      </c>
      <c r="AO109" s="458">
        <f>IF(AN109&gt;$G$3,1,(AN109/$G$3))</f>
        <v>0</v>
      </c>
      <c r="AP109" s="458"/>
      <c r="AQ109" s="459" t="str">
        <f>IF(AN109&gt;4,"Overloaded","OK")</f>
        <v>OK</v>
      </c>
    </row>
    <row r="110" spans="1:43" ht="18" customHeight="1" x14ac:dyDescent="0.2">
      <c r="A110" s="679" t="str">
        <f>'ข้อมูลอัตรากำลัง 2566'!C27</f>
        <v>ผศ. ดร.วาสนา วิรุญรัตน์</v>
      </c>
      <c r="B110" s="682" t="str">
        <f>'ข้อมูลอัตรากำลัง 2566'!O27</f>
        <v>อจ.ผู้รับผิดชอบ วท.บ. เกษตรศาสตร์ (วิชาเอกปฐพีศาสตร์)</v>
      </c>
      <c r="C110" s="454" t="str">
        <f>'เกษตรศาสตร์ 2.1-2566'!C10</f>
        <v>การปฏิบัติงานฟาร์มทั่วไป</v>
      </c>
      <c r="D110" s="455" t="str">
        <f>'เกษตรศาสตร์ 2.1-2566'!B10</f>
        <v> 10119190 </v>
      </c>
      <c r="E110" s="503">
        <f>'เกษตรศาสตร์ 2.1-2566'!F15</f>
        <v>9.8999999999999991E-3</v>
      </c>
      <c r="F110" s="498" t="str">
        <f>'เกษตรศาสตร์ 2.2-2566'!C27</f>
        <v>การใช้ระบบเกษตรอัจฉริยะ และเครื่องจักรกลการเกษตรสมัยใหม่</v>
      </c>
      <c r="G110" s="564" t="str">
        <f>'เกษตรศาสตร์ 2.2-2566'!B27</f>
        <v> 10119207 </v>
      </c>
      <c r="H110" s="503">
        <f>'เกษตรศาสตร์ 2.2-2566'!F31</f>
        <v>0.375</v>
      </c>
      <c r="I110" s="454"/>
      <c r="J110" s="455"/>
      <c r="K110" s="455"/>
      <c r="L110" s="455"/>
      <c r="M110" s="529"/>
      <c r="P110" s="679" t="str">
        <f>A110</f>
        <v>ผศ. ดร.วาสนา วิรุญรัตน์</v>
      </c>
      <c r="Q110" s="682" t="str">
        <f>B110</f>
        <v>อจ.ผู้รับผิดชอบ วท.บ. เกษตรศาสตร์ (วิชาเอกปฐพีศาสตร์)</v>
      </c>
      <c r="R110" s="454" t="str">
        <f>'เกษตรศาสตร์ 2.1-2566'!C461</f>
        <v>เทคโนโลยีสารสนเทศทางภูมิศาสตร์ประยุกต์ขั้นสูง</v>
      </c>
      <c r="S110" s="455" t="str">
        <f>'เกษตรศาสตร์ 2.1-2566'!B461</f>
        <v> ดป651 </v>
      </c>
      <c r="T110" s="570">
        <f>'เกษตรศาสตร์ 2.1-2566'!F462</f>
        <v>1.5</v>
      </c>
      <c r="U110" s="454" t="str">
        <f>'เกษตรศาสตร์ 2.2-2566'!C539</f>
        <v>วิทยานิพนธ์ 2</v>
      </c>
      <c r="V110" s="455" t="str">
        <f>'เกษตรศาสตร์ 2.2-2566'!B539</f>
        <v> ดป692 </v>
      </c>
      <c r="W110" s="570">
        <f>'เกษตรศาสตร์ 2.2-2566'!F542</f>
        <v>0.33333333333333337</v>
      </c>
      <c r="X110" s="454"/>
      <c r="Y110" s="455"/>
      <c r="Z110" s="455"/>
      <c r="AA110" s="455"/>
      <c r="AB110" s="529"/>
      <c r="AE110" s="679" t="str">
        <f>A110</f>
        <v>ผศ. ดร.วาสนา วิรุญรัตน์</v>
      </c>
      <c r="AF110" s="682" t="str">
        <f>B110</f>
        <v>อจ.ผู้รับผิดชอบ วท.บ. เกษตรศาสตร์ (วิชาเอกปฐพีศาสตร์)</v>
      </c>
      <c r="AG110" s="454"/>
      <c r="AH110" s="455"/>
      <c r="AI110" s="456"/>
      <c r="AJ110" s="454"/>
      <c r="AK110" s="455"/>
      <c r="AL110" s="456"/>
      <c r="AM110" s="454"/>
      <c r="AN110" s="455"/>
      <c r="AO110" s="455"/>
      <c r="AP110" s="455"/>
      <c r="AQ110" s="456"/>
    </row>
    <row r="111" spans="1:43" x14ac:dyDescent="0.2">
      <c r="A111" s="680"/>
      <c r="B111" s="683"/>
      <c r="C111" s="461" t="str">
        <f>'เกษตรศาสตร์ 2.1-2566'!C245</f>
        <v>การจัดการทรัพยากรดินและน้ำ</v>
      </c>
      <c r="D111" s="470" t="str">
        <f>'เกษตรศาสตร์ 2.1-2566'!B245</f>
        <v> 10119205 </v>
      </c>
      <c r="E111" s="504">
        <f>'เกษตรศาสตร์ 2.1-2566'!F249</f>
        <v>0.18</v>
      </c>
      <c r="F111" s="499" t="str">
        <f>'เกษตรศาสตร์ 2.2-2566'!C307</f>
        <v>การจัดการทรัพยากรดินและน้ำ</v>
      </c>
      <c r="G111" s="546" t="str">
        <f>'เกษตรศาสตร์ 2.2-2566'!B307</f>
        <v> 10119205 </v>
      </c>
      <c r="H111" s="504">
        <f>'เกษตรศาสตร์ 2.2-2566'!F311</f>
        <v>0.18</v>
      </c>
      <c r="I111" s="461"/>
      <c r="M111" s="528"/>
      <c r="P111" s="680"/>
      <c r="Q111" s="683"/>
      <c r="R111" s="461" t="str">
        <f>'เกษตรศาสตร์ 2.1-2566'!C463</f>
        <v>วิทยานิพนธ์ 1</v>
      </c>
      <c r="S111" s="470" t="str">
        <f>'เกษตรศาสตร์ 2.1-2566'!B463</f>
        <v> ดป691 </v>
      </c>
      <c r="T111" s="569">
        <f>'เกษตรศาสตร์ 2.1-2566'!F465</f>
        <v>0.2</v>
      </c>
      <c r="U111" s="461"/>
      <c r="V111" s="470"/>
      <c r="W111" s="463"/>
      <c r="X111" s="461"/>
      <c r="AB111" s="528"/>
      <c r="AE111" s="680"/>
      <c r="AF111" s="683"/>
      <c r="AG111" s="461"/>
      <c r="AI111" s="463"/>
      <c r="AJ111" s="461"/>
      <c r="AL111" s="463"/>
      <c r="AM111" s="461"/>
      <c r="AQ111" s="463"/>
    </row>
    <row r="112" spans="1:43" x14ac:dyDescent="0.2">
      <c r="A112" s="680"/>
      <c r="B112" s="683"/>
      <c r="C112" s="461" t="str">
        <f>'เกษตรศาสตร์ 2.1-2566'!C272</f>
        <v>ระบบสารสนเทศภูมิศาสตร์ประยุกต์</v>
      </c>
      <c r="D112" s="470" t="str">
        <f>'เกษตรศาสตร์ 2.1-2566'!B272</f>
        <v> ดป447 </v>
      </c>
      <c r="E112" s="504">
        <f>'เกษตรศาสตร์ 2.1-2566'!F273</f>
        <v>1.5</v>
      </c>
      <c r="F112" s="499" t="str">
        <f>'เกษตรศาสตร์ 2.2-2566'!C347</f>
        <v>หลักปฐพีศาสตร์</v>
      </c>
      <c r="G112" s="546" t="str">
        <f>'เกษตรศาสตร์ 2.2-2566'!B347</f>
        <v> ดป300 </v>
      </c>
      <c r="H112" s="504">
        <f>'เกษตรศาสตร์ 2.2-2566'!F351</f>
        <v>0.24</v>
      </c>
      <c r="I112" s="461"/>
      <c r="M112" s="528"/>
      <c r="P112" s="680"/>
      <c r="Q112" s="683"/>
      <c r="R112" s="461"/>
      <c r="S112" s="470"/>
      <c r="T112" s="463"/>
      <c r="U112" s="461"/>
      <c r="V112" s="470"/>
      <c r="W112" s="463"/>
      <c r="X112" s="461"/>
      <c r="AB112" s="528"/>
      <c r="AE112" s="680"/>
      <c r="AF112" s="683"/>
      <c r="AG112" s="461"/>
      <c r="AI112" s="463"/>
      <c r="AJ112" s="461"/>
      <c r="AL112" s="463"/>
      <c r="AM112" s="461"/>
      <c r="AQ112" s="463"/>
    </row>
    <row r="113" spans="1:43" x14ac:dyDescent="0.2">
      <c r="A113" s="680"/>
      <c r="B113" s="683"/>
      <c r="C113" s="461" t="str">
        <f>'เกษตรศาสตร์ 2.1-2566'!C270</f>
        <v>ดินป่าไม้</v>
      </c>
      <c r="D113" s="470" t="str">
        <f>'เกษตรศาสตร์ 2.1-2566'!B270</f>
        <v> ดป434 </v>
      </c>
      <c r="E113" s="504">
        <f>'เกษตรศาสตร์ 2.1-2566'!F271</f>
        <v>1.5</v>
      </c>
      <c r="F113" s="499" t="str">
        <f>'เกษตรศาสตร์ 2.2-2566'!C359</f>
        <v>สารสนเทศอุตุนิยมวิทยาเกษตร</v>
      </c>
      <c r="G113" s="546" t="str">
        <f>'เกษตรศาสตร์ 2.2-2566'!B359</f>
        <v> ดป448 </v>
      </c>
      <c r="H113" s="504">
        <f>'เกษตรศาสตร์ 2.2-2566'!F360</f>
        <v>1.5</v>
      </c>
      <c r="I113" s="461"/>
      <c r="M113" s="528"/>
      <c r="P113" s="680"/>
      <c r="Q113" s="683"/>
      <c r="R113" s="461"/>
      <c r="S113" s="470"/>
      <c r="T113" s="463"/>
      <c r="U113" s="461"/>
      <c r="V113" s="470"/>
      <c r="W113" s="463"/>
      <c r="X113" s="461"/>
      <c r="AB113" s="528"/>
      <c r="AE113" s="680"/>
      <c r="AF113" s="683"/>
      <c r="AG113" s="461"/>
      <c r="AI113" s="463"/>
      <c r="AJ113" s="461"/>
      <c r="AL113" s="463"/>
      <c r="AM113" s="461"/>
      <c r="AQ113" s="463"/>
    </row>
    <row r="114" spans="1:43" x14ac:dyDescent="0.2">
      <c r="A114" s="680"/>
      <c r="B114" s="683"/>
      <c r="C114" s="515" t="str">
        <f>'เกษตรศาสตร์ 2.1-2566'!C280</f>
        <v>สหกิจศึกษา</v>
      </c>
      <c r="D114" s="470" t="str">
        <f>'เกษตรศาสตร์ 2.1-2566'!B280</f>
        <v> ผษ497 </v>
      </c>
      <c r="E114" s="504">
        <f>'เกษตรศาสตร์ 2.1-2566'!F283</f>
        <v>0.5</v>
      </c>
      <c r="F114" s="499" t="str">
        <f>'เกษตรศาสตร์ 2.2-2566'!C366</f>
        <v>สัมมนา</v>
      </c>
      <c r="G114" s="546" t="str">
        <f>'เกษตรศาสตร์ 2.2-2566'!B366</f>
        <v> ดป491 </v>
      </c>
      <c r="H114" s="504">
        <f>'เกษตรศาสตร์ 2.2-2566'!F370</f>
        <v>3.7499999999999999E-2</v>
      </c>
      <c r="I114" s="461"/>
      <c r="M114" s="528"/>
      <c r="P114" s="680"/>
      <c r="Q114" s="683"/>
      <c r="R114" s="461"/>
      <c r="S114" s="470"/>
      <c r="T114" s="463"/>
      <c r="U114" s="461"/>
      <c r="V114" s="470"/>
      <c r="W114" s="463"/>
      <c r="X114" s="461"/>
      <c r="AB114" s="528"/>
      <c r="AE114" s="680"/>
      <c r="AF114" s="683"/>
      <c r="AG114" s="461"/>
      <c r="AI114" s="463"/>
      <c r="AJ114" s="461"/>
      <c r="AL114" s="463"/>
      <c r="AM114" s="461"/>
      <c r="AQ114" s="463"/>
    </row>
    <row r="115" spans="1:43" x14ac:dyDescent="0.2">
      <c r="A115" s="680"/>
      <c r="B115" s="683"/>
      <c r="C115" s="461"/>
      <c r="E115" s="504"/>
      <c r="F115" s="499" t="str">
        <f>'เกษตรศาสตร์ 2.2-2566'!C374</f>
        <v>ปัญหาพิเศษ</v>
      </c>
      <c r="G115" s="546" t="str">
        <f>'เกษตรศาสตร์ 2.2-2566'!B374</f>
        <v> ดป498 </v>
      </c>
      <c r="H115" s="504">
        <f>'เกษตรศาสตร์ 2.2-2566'!F379</f>
        <v>0.33333333333333337</v>
      </c>
      <c r="I115" s="461"/>
      <c r="M115" s="528"/>
      <c r="P115" s="680"/>
      <c r="Q115" s="683"/>
      <c r="R115" s="461"/>
      <c r="S115" s="470"/>
      <c r="T115" s="463"/>
      <c r="U115" s="461"/>
      <c r="V115" s="470"/>
      <c r="W115" s="463"/>
      <c r="X115" s="461"/>
      <c r="AB115" s="528"/>
      <c r="AE115" s="680"/>
      <c r="AF115" s="683"/>
      <c r="AG115" s="461"/>
      <c r="AI115" s="463"/>
      <c r="AJ115" s="461"/>
      <c r="AL115" s="463"/>
      <c r="AM115" s="461"/>
      <c r="AQ115" s="463"/>
    </row>
    <row r="116" spans="1:43" x14ac:dyDescent="0.2">
      <c r="A116" s="680"/>
      <c r="B116" s="683"/>
      <c r="C116" s="461"/>
      <c r="E116" s="504"/>
      <c r="F116" s="499"/>
      <c r="G116" s="535"/>
      <c r="H116" s="528"/>
      <c r="I116" s="461"/>
      <c r="K116" s="464">
        <f>J117/G3</f>
        <v>1.5889333333333333</v>
      </c>
      <c r="M116" s="528"/>
      <c r="P116" s="680"/>
      <c r="Q116" s="683"/>
      <c r="R116" s="461"/>
      <c r="S116" s="470"/>
      <c r="T116" s="463"/>
      <c r="U116" s="461"/>
      <c r="V116" s="470"/>
      <c r="W116" s="463"/>
      <c r="X116" s="461"/>
      <c r="Z116" s="464">
        <f>Y117/V3</f>
        <v>0.5083333333333333</v>
      </c>
      <c r="AB116" s="528"/>
      <c r="AE116" s="680"/>
      <c r="AF116" s="683"/>
      <c r="AG116" s="461"/>
      <c r="AI116" s="463"/>
      <c r="AJ116" s="461"/>
      <c r="AL116" s="463"/>
      <c r="AM116" s="461"/>
      <c r="AO116" s="464">
        <f>AN117/AK3</f>
        <v>0</v>
      </c>
      <c r="AQ116" s="463"/>
    </row>
    <row r="117" spans="1:43" x14ac:dyDescent="0.2">
      <c r="A117" s="681"/>
      <c r="B117" s="684"/>
      <c r="C117" s="457"/>
      <c r="D117" s="466" t="s">
        <v>2641</v>
      </c>
      <c r="E117" s="505">
        <f>SUM(E110:E116)</f>
        <v>3.6898999999999997</v>
      </c>
      <c r="F117" s="500"/>
      <c r="G117" s="533" t="s">
        <v>2641</v>
      </c>
      <c r="H117" s="505">
        <f>SUM(H110:H116)</f>
        <v>2.6658333333333335</v>
      </c>
      <c r="I117" s="457"/>
      <c r="J117" s="458">
        <f>SUM(E117,H117)</f>
        <v>6.3557333333333332</v>
      </c>
      <c r="K117" s="458">
        <f>IF(J117&gt;$G$3,1,(J117/$G$3))</f>
        <v>1</v>
      </c>
      <c r="L117" s="458"/>
      <c r="M117" s="592" t="str">
        <f>IF(J117&gt;4,"Overloaded","OK")</f>
        <v>Overloaded</v>
      </c>
      <c r="P117" s="681"/>
      <c r="Q117" s="684"/>
      <c r="R117" s="457"/>
      <c r="S117" s="466" t="s">
        <v>2641</v>
      </c>
      <c r="T117" s="571">
        <f>SUM(T110:T116)</f>
        <v>1.7</v>
      </c>
      <c r="U117" s="469"/>
      <c r="V117" s="466" t="s">
        <v>2641</v>
      </c>
      <c r="W117" s="571">
        <f>SUM(W110:W116)</f>
        <v>0.33333333333333337</v>
      </c>
      <c r="X117" s="457"/>
      <c r="Y117" s="458">
        <f>SUM(T117,W117)</f>
        <v>2.0333333333333332</v>
      </c>
      <c r="Z117" s="458">
        <f>IF(Y117&gt;$G$3,1,(Y117/$G$3))</f>
        <v>0.5083333333333333</v>
      </c>
      <c r="AA117" s="458"/>
      <c r="AB117" s="587" t="str">
        <f>IF(Y117&gt;4,"Overloaded","OK")</f>
        <v>OK</v>
      </c>
      <c r="AE117" s="681"/>
      <c r="AF117" s="684"/>
      <c r="AG117" s="457"/>
      <c r="AH117" s="466" t="s">
        <v>2641</v>
      </c>
      <c r="AI117" s="467">
        <f>SUM(AI110:AI116)</f>
        <v>0</v>
      </c>
      <c r="AJ117" s="469"/>
      <c r="AK117" s="466" t="s">
        <v>2641</v>
      </c>
      <c r="AL117" s="467">
        <f>SUM(AL110:AL116)</f>
        <v>0</v>
      </c>
      <c r="AM117" s="457"/>
      <c r="AN117" s="458">
        <f>SUM(AI117,AL117)</f>
        <v>0</v>
      </c>
      <c r="AO117" s="458">
        <f>IF(AN117&gt;$G$3,1,(AN117/$G$3))</f>
        <v>0</v>
      </c>
      <c r="AP117" s="458"/>
      <c r="AQ117" s="459" t="str">
        <f>IF(AN117&gt;4,"Overloaded","OK")</f>
        <v>OK</v>
      </c>
    </row>
    <row r="118" spans="1:43" ht="18" customHeight="1" x14ac:dyDescent="0.2">
      <c r="A118" s="679" t="str">
        <f>'ข้อมูลอัตรากำลัง 2566'!C28</f>
        <v xml:space="preserve">อ. ดร.จักรพงษ์ ไชยวงศ์ </v>
      </c>
      <c r="B118" s="682" t="str">
        <f>'ข้อมูลอัตรากำลัง 2566'!O28</f>
        <v>อจ.ผู้รับผิดชอบ วท.บ. เกษตรศาสตร์ (วิชาเอกปฐพีศาสตร์)</v>
      </c>
      <c r="C118" s="454" t="str">
        <f>'เกษตรศาสตร์ 2.1-2566'!C10</f>
        <v>การปฏิบัติงานฟาร์มทั่วไป</v>
      </c>
      <c r="D118" s="455" t="str">
        <f>'เกษตรศาสตร์ 2.1-2566'!B10</f>
        <v> 10119190 </v>
      </c>
      <c r="E118" s="503">
        <f>'เกษตรศาสตร์ 2.1-2566'!F16</f>
        <v>9.8999999999999991E-3</v>
      </c>
      <c r="F118" s="498" t="str">
        <f>'เกษตรศาสตร์ 2.2-2566'!C27</f>
        <v>การใช้ระบบเกษตรอัจฉริยะ และเครื่องจักรกลการเกษตรสมัยใหม่</v>
      </c>
      <c r="G118" s="564" t="str">
        <f>'เกษตรศาสตร์ 2.2-2566'!B27</f>
        <v> 10119207 </v>
      </c>
      <c r="H118" s="503">
        <f>'เกษตรศาสตร์ 2.2-2566'!F32</f>
        <v>0.375</v>
      </c>
      <c r="I118" s="454"/>
      <c r="J118" s="455"/>
      <c r="K118" s="455"/>
      <c r="L118" s="455"/>
      <c r="M118" s="529"/>
      <c r="P118" s="679" t="str">
        <f>A118</f>
        <v xml:space="preserve">อ. ดร.จักรพงษ์ ไชยวงศ์ </v>
      </c>
      <c r="Q118" s="682" t="str">
        <f>B118</f>
        <v>อจ.ผู้รับผิดชอบ วท.บ. เกษตรศาสตร์ (วิชาเอกปฐพีศาสตร์)</v>
      </c>
      <c r="R118" s="454" t="str">
        <f>'เกษตรศาสตร์ 2.1-2566'!C453</f>
        <v>ธรณีสัณฐานวิทยา</v>
      </c>
      <c r="S118" s="455" t="str">
        <f>'เกษตรศาสตร์ 2.1-2566'!B453</f>
        <v> ดป582 </v>
      </c>
      <c r="T118" s="570">
        <f>'เกษตรศาสตร์ 2.1-2566'!F454</f>
        <v>1.5</v>
      </c>
      <c r="U118" s="454" t="str">
        <f>'เกษตรศาสตร์ 2.2-2566'!C523</f>
        <v>การกำเนิดดินและการจำแนกดิน</v>
      </c>
      <c r="V118" s="455" t="str">
        <f>'เกษตรศาสตร์ 2.2-2566'!B523</f>
        <v> 20110571 </v>
      </c>
      <c r="W118" s="570">
        <f>'เกษตรศาสตร์ 2.2-2566'!F524</f>
        <v>1.5</v>
      </c>
      <c r="X118" s="454"/>
      <c r="Y118" s="455"/>
      <c r="Z118" s="455"/>
      <c r="AA118" s="455"/>
      <c r="AB118" s="529"/>
      <c r="AE118" s="679" t="str">
        <f>A118</f>
        <v xml:space="preserve">อ. ดร.จักรพงษ์ ไชยวงศ์ </v>
      </c>
      <c r="AF118" s="682" t="str">
        <f>B118</f>
        <v>อจ.ผู้รับผิดชอบ วท.บ. เกษตรศาสตร์ (วิชาเอกปฐพีศาสตร์)</v>
      </c>
      <c r="AG118" s="454"/>
      <c r="AH118" s="455"/>
      <c r="AI118" s="456"/>
      <c r="AJ118" s="454"/>
      <c r="AK118" s="455"/>
      <c r="AL118" s="456"/>
      <c r="AM118" s="454"/>
      <c r="AN118" s="455"/>
      <c r="AO118" s="455"/>
      <c r="AP118" s="455"/>
      <c r="AQ118" s="456"/>
    </row>
    <row r="119" spans="1:43" x14ac:dyDescent="0.2">
      <c r="A119" s="680"/>
      <c r="B119" s="683"/>
      <c r="C119" s="461" t="str">
        <f>'เกษตรศาสตร์ 2.1-2566'!C245</f>
        <v>การจัดการทรัพยากรดินและน้ำ</v>
      </c>
      <c r="D119" s="470" t="str">
        <f>'เกษตรศาสตร์ 2.1-2566'!B245</f>
        <v> 10119205 </v>
      </c>
      <c r="E119" s="504">
        <f>'เกษตรศาสตร์ 2.1-2566'!F247</f>
        <v>0.33</v>
      </c>
      <c r="F119" s="499" t="str">
        <f>'เกษตรศาสตร์ 2.2-2566'!C307</f>
        <v>การจัดการทรัพยากรดินและน้ำ</v>
      </c>
      <c r="G119" s="546" t="str">
        <f>'เกษตรศาสตร์ 2.2-2566'!B307</f>
        <v> 10119205 </v>
      </c>
      <c r="H119" s="504">
        <f>'เกษตรศาสตร์ 2.2-2566'!F308</f>
        <v>0.33</v>
      </c>
      <c r="I119" s="461"/>
      <c r="M119" s="528"/>
      <c r="P119" s="680"/>
      <c r="Q119" s="683"/>
      <c r="R119" s="461" t="str">
        <f>'เกษตรศาสตร์ 2.1-2566'!C459</f>
        <v>หัวข้อพิเศษในสาขาวิชาปฐพีศาสตร์ 1</v>
      </c>
      <c r="S119" s="470" t="str">
        <f>'เกษตรศาสตร์ 2.1-2566'!B459</f>
        <v> ดป601 </v>
      </c>
      <c r="T119" s="569">
        <f>'เกษตรศาสตร์ 2.1-2566'!F460</f>
        <v>0.33</v>
      </c>
      <c r="U119" s="461" t="str">
        <f>'เกษตรศาสตร์ 2.2-2566'!C529</f>
        <v>การจัดการและใช้ฐานข้อมูลขนาดใหญ่ทางด้านทรัพยากรดินและสิ่งแวดล้อม</v>
      </c>
      <c r="V119" s="470" t="str">
        <f>'เกษตรศาสตร์ 2.2-2566'!B529</f>
        <v> 20110671 </v>
      </c>
      <c r="W119" s="569">
        <f>'เกษตรศาสตร์ 2.2-2566'!F530</f>
        <v>1.5</v>
      </c>
      <c r="X119" s="461"/>
      <c r="AB119" s="528"/>
      <c r="AE119" s="680"/>
      <c r="AF119" s="683"/>
      <c r="AG119" s="461"/>
      <c r="AI119" s="463"/>
      <c r="AJ119" s="461"/>
      <c r="AL119" s="463"/>
      <c r="AM119" s="461"/>
      <c r="AQ119" s="463"/>
    </row>
    <row r="120" spans="1:43" x14ac:dyDescent="0.2">
      <c r="A120" s="680"/>
      <c r="B120" s="683"/>
      <c r="C120" s="461" t="str">
        <f>'เกษตรศาสตร์ 2.1-2566'!C261</f>
        <v>หลักปฐพีศาสตร์</v>
      </c>
      <c r="D120" s="470" t="str">
        <f>'เกษตรศาสตร์ 2.1-2566'!B261</f>
        <v> ดป300 </v>
      </c>
      <c r="E120" s="504">
        <f>'เกษตรศาสตร์ 2.1-2566'!F263</f>
        <v>2</v>
      </c>
      <c r="F120" s="499" t="str">
        <f>'เกษตรศาสตร์ 2.2-2566'!C347</f>
        <v>หลักปฐพีศาสตร์</v>
      </c>
      <c r="G120" s="546" t="str">
        <f>'เกษตรศาสตร์ 2.2-2566'!B347</f>
        <v> ดป300 </v>
      </c>
      <c r="H120" s="504">
        <f>'เกษตรศาสตร์ 2.2-2566'!F348</f>
        <v>0.44</v>
      </c>
      <c r="I120" s="461"/>
      <c r="M120" s="528"/>
      <c r="P120" s="680"/>
      <c r="Q120" s="683"/>
      <c r="R120" s="461" t="str">
        <f>'เกษตรศาสตร์ 2.1-2566'!C463</f>
        <v>วิทยานิพนธ์ 1</v>
      </c>
      <c r="S120" s="470" t="str">
        <f>'เกษตรศาสตร์ 2.1-2566'!B463</f>
        <v> ดป691 </v>
      </c>
      <c r="T120" s="569">
        <f>'เกษตรศาสตร์ 2.1-2566'!F464</f>
        <v>0.2</v>
      </c>
      <c r="U120" s="461" t="str">
        <f>'เกษตรศาสตร์ 2.2-2566'!C535</f>
        <v>หัวข้อพิเศษในสาขาวิชาปฐพีศาสตร์ 3</v>
      </c>
      <c r="V120" s="470" t="str">
        <f>'เกษตรศาสตร์ 2.2-2566'!B535</f>
        <v> ดป603 </v>
      </c>
      <c r="W120" s="569">
        <f>'เกษตรศาสตร์ 2.2-2566'!F536</f>
        <v>1.5</v>
      </c>
      <c r="X120" s="461"/>
      <c r="AB120" s="528"/>
      <c r="AE120" s="680"/>
      <c r="AF120" s="683"/>
      <c r="AG120" s="461"/>
      <c r="AI120" s="463"/>
      <c r="AJ120" s="461"/>
      <c r="AL120" s="463"/>
      <c r="AM120" s="461"/>
      <c r="AQ120" s="463"/>
    </row>
    <row r="121" spans="1:43" x14ac:dyDescent="0.2">
      <c r="A121" s="680"/>
      <c r="B121" s="683"/>
      <c r="C121" s="461"/>
      <c r="E121" s="504"/>
      <c r="F121" s="499" t="str">
        <f>'เกษตรศาสตร์ 2.2-2566'!C357</f>
        <v>การสำรวจดิน</v>
      </c>
      <c r="G121" s="546" t="str">
        <f>'เกษตรศาสตร์ 2.2-2566'!B357</f>
        <v> ดป441 </v>
      </c>
      <c r="H121" s="504">
        <f>'เกษตรศาสตร์ 2.2-2566'!F358</f>
        <v>1.5</v>
      </c>
      <c r="I121" s="461"/>
      <c r="M121" s="528"/>
      <c r="P121" s="680"/>
      <c r="Q121" s="683"/>
      <c r="R121" s="461"/>
      <c r="T121" s="463"/>
      <c r="U121" s="461" t="str">
        <f>'เกษตรศาสตร์ 2.2-2566'!C537</f>
        <v>วิทยานิพนธ์ 1</v>
      </c>
      <c r="V121" s="470" t="str">
        <f>'เกษตรศาสตร์ 2.2-2566'!B537</f>
        <v> ดป691 </v>
      </c>
      <c r="W121" s="569">
        <f>'เกษตรศาสตร์ 2.2-2566'!F538</f>
        <v>1</v>
      </c>
      <c r="X121" s="461"/>
      <c r="AB121" s="528"/>
      <c r="AE121" s="680"/>
      <c r="AF121" s="683"/>
      <c r="AG121" s="461"/>
      <c r="AI121" s="463"/>
      <c r="AJ121" s="461"/>
      <c r="AL121" s="463"/>
      <c r="AM121" s="461"/>
      <c r="AQ121" s="463"/>
    </row>
    <row r="122" spans="1:43" x14ac:dyDescent="0.2">
      <c r="A122" s="680"/>
      <c r="B122" s="683"/>
      <c r="C122" s="461"/>
      <c r="E122" s="504"/>
      <c r="F122" s="499" t="str">
        <f>'เกษตรศาสตร์ 2.2-2566'!C366</f>
        <v>สัมมนา</v>
      </c>
      <c r="G122" s="546" t="str">
        <f>'เกษตรศาสตร์ 2.2-2566'!B366</f>
        <v> ดป491 </v>
      </c>
      <c r="H122" s="504">
        <f>'เกษตรศาสตร์ 2.2-2566'!F367</f>
        <v>0.1</v>
      </c>
      <c r="I122" s="461"/>
      <c r="M122" s="528"/>
      <c r="P122" s="680"/>
      <c r="Q122" s="683"/>
      <c r="R122" s="461"/>
      <c r="T122" s="463"/>
      <c r="U122" s="461" t="str">
        <f>'เกษตรศาสตร์ 2.2-2566'!C539</f>
        <v>วิทยานิพนธ์ 2</v>
      </c>
      <c r="V122" s="470" t="str">
        <f>'เกษตรศาสตร์ 2.2-2566'!B539</f>
        <v> ดป692 </v>
      </c>
      <c r="W122" s="569">
        <f>'เกษตรศาสตร์ 2.2-2566'!F541</f>
        <v>0.33333333333333337</v>
      </c>
      <c r="X122" s="461"/>
      <c r="AB122" s="528"/>
      <c r="AE122" s="680"/>
      <c r="AF122" s="683"/>
      <c r="AG122" s="461"/>
      <c r="AI122" s="463"/>
      <c r="AJ122" s="461"/>
      <c r="AL122" s="463"/>
      <c r="AM122" s="461"/>
      <c r="AQ122" s="463"/>
    </row>
    <row r="123" spans="1:43" x14ac:dyDescent="0.2">
      <c r="A123" s="680"/>
      <c r="B123" s="683"/>
      <c r="C123" s="461"/>
      <c r="E123" s="504"/>
      <c r="F123" s="499"/>
      <c r="H123" s="528"/>
      <c r="I123" s="461"/>
      <c r="K123" s="464">
        <f>J124/G3</f>
        <v>1.271225</v>
      </c>
      <c r="M123" s="528"/>
      <c r="P123" s="680"/>
      <c r="Q123" s="683"/>
      <c r="R123" s="461"/>
      <c r="T123" s="463"/>
      <c r="U123" s="461"/>
      <c r="W123" s="463"/>
      <c r="X123" s="461"/>
      <c r="Z123" s="464">
        <f>Y124/V3</f>
        <v>1.9658333333333333</v>
      </c>
      <c r="AB123" s="528"/>
      <c r="AE123" s="680"/>
      <c r="AF123" s="683"/>
      <c r="AG123" s="461"/>
      <c r="AI123" s="463"/>
      <c r="AJ123" s="461"/>
      <c r="AL123" s="463"/>
      <c r="AM123" s="461"/>
      <c r="AO123" s="464">
        <f>AN124/AK3</f>
        <v>0</v>
      </c>
      <c r="AQ123" s="463"/>
    </row>
    <row r="124" spans="1:43" x14ac:dyDescent="0.2">
      <c r="A124" s="681"/>
      <c r="B124" s="684"/>
      <c r="C124" s="457"/>
      <c r="D124" s="466" t="s">
        <v>2641</v>
      </c>
      <c r="E124" s="505">
        <f>SUM(E118:E123)</f>
        <v>2.3399000000000001</v>
      </c>
      <c r="F124" s="500"/>
      <c r="G124" s="533" t="s">
        <v>2641</v>
      </c>
      <c r="H124" s="505">
        <f>SUM(H118:H123)</f>
        <v>2.7450000000000001</v>
      </c>
      <c r="I124" s="457"/>
      <c r="J124" s="458">
        <f>SUM(E124,H124)</f>
        <v>5.0849000000000002</v>
      </c>
      <c r="K124" s="458">
        <f>IF(J124&gt;$G$3,1,(J124/$G$3))</f>
        <v>1</v>
      </c>
      <c r="L124" s="458"/>
      <c r="M124" s="592" t="str">
        <f>IF(J124&gt;4,"Overloaded","OK")</f>
        <v>Overloaded</v>
      </c>
      <c r="P124" s="681"/>
      <c r="Q124" s="684"/>
      <c r="R124" s="457"/>
      <c r="S124" s="466" t="s">
        <v>2641</v>
      </c>
      <c r="T124" s="571">
        <f>SUM(T118:T123)</f>
        <v>2.0300000000000002</v>
      </c>
      <c r="U124" s="469"/>
      <c r="V124" s="466" t="s">
        <v>2641</v>
      </c>
      <c r="W124" s="571">
        <f>SUM(W118:W123)</f>
        <v>5.833333333333333</v>
      </c>
      <c r="X124" s="457"/>
      <c r="Y124" s="458">
        <f>SUM(T124,W124)</f>
        <v>7.8633333333333333</v>
      </c>
      <c r="Z124" s="458">
        <f>IF(Y124&gt;$G$3,1,(Y124/$G$3))</f>
        <v>1</v>
      </c>
      <c r="AA124" s="458"/>
      <c r="AB124" s="592" t="str">
        <f>IF(Y124&gt;4,"Overloaded","OK")</f>
        <v>Overloaded</v>
      </c>
      <c r="AE124" s="681"/>
      <c r="AF124" s="684"/>
      <c r="AG124" s="457"/>
      <c r="AH124" s="466" t="s">
        <v>2641</v>
      </c>
      <c r="AI124" s="467">
        <f>SUM(AI118:AI123)</f>
        <v>0</v>
      </c>
      <c r="AJ124" s="469"/>
      <c r="AK124" s="466" t="s">
        <v>2641</v>
      </c>
      <c r="AL124" s="467">
        <f>SUM(AL118:AL123)</f>
        <v>0</v>
      </c>
      <c r="AM124" s="457"/>
      <c r="AN124" s="458">
        <f>SUM(AI124,AL124)</f>
        <v>0</v>
      </c>
      <c r="AO124" s="458">
        <f>IF(AN124&gt;$G$3,1,(AN124/$G$3))</f>
        <v>0</v>
      </c>
      <c r="AP124" s="458"/>
      <c r="AQ124" s="459" t="str">
        <f>IF(AN124&gt;4,"Overloaded","OK")</f>
        <v>OK</v>
      </c>
    </row>
    <row r="125" spans="1:43" x14ac:dyDescent="0.2">
      <c r="A125" s="685" t="str">
        <f>'ข้อมูลอัตรากำลัง 2566'!A29:C29</f>
        <v xml:space="preserve">        2.1.5) วิชาเอกอารักขาพืช</v>
      </c>
      <c r="B125" s="686"/>
      <c r="C125" s="686"/>
      <c r="D125" s="686"/>
      <c r="E125" s="686"/>
      <c r="F125" s="686"/>
      <c r="G125" s="686"/>
      <c r="H125" s="686"/>
      <c r="I125" s="686"/>
      <c r="J125" s="686"/>
      <c r="K125" s="686"/>
      <c r="L125" s="686"/>
      <c r="M125" s="687"/>
      <c r="P125" s="685" t="str">
        <f>A125</f>
        <v xml:space="preserve">        2.1.5) วิชาเอกอารักขาพืช</v>
      </c>
      <c r="Q125" s="686"/>
      <c r="R125" s="686"/>
      <c r="S125" s="686"/>
      <c r="T125" s="686"/>
      <c r="U125" s="686"/>
      <c r="V125" s="686"/>
      <c r="W125" s="686"/>
      <c r="X125" s="686"/>
      <c r="Y125" s="686"/>
      <c r="Z125" s="686"/>
      <c r="AA125" s="686"/>
      <c r="AB125" s="687"/>
      <c r="AE125" s="685" t="str">
        <f>A125</f>
        <v xml:space="preserve">        2.1.5) วิชาเอกอารักขาพืช</v>
      </c>
      <c r="AF125" s="686"/>
      <c r="AG125" s="686"/>
      <c r="AH125" s="686"/>
      <c r="AI125" s="686"/>
      <c r="AJ125" s="686"/>
      <c r="AK125" s="686"/>
      <c r="AL125" s="686"/>
      <c r="AM125" s="686"/>
      <c r="AN125" s="686"/>
      <c r="AO125" s="686"/>
      <c r="AP125" s="686"/>
      <c r="AQ125" s="687"/>
    </row>
    <row r="126" spans="1:43" ht="18" customHeight="1" x14ac:dyDescent="0.2">
      <c r="A126" s="679" t="str">
        <f>'ข้อมูลอัตรากำลัง 2566'!C32</f>
        <v xml:space="preserve">ผศ. ดร.ณัฏฐ์พัชร เถียรวรกานต์ </v>
      </c>
      <c r="B126" s="682" t="str">
        <f>'ข้อมูลอัตรากำลัง 2566'!O32</f>
        <v>อจ.ผู้รับผิดชอบ วท.บ. การส่งเสริมและสื่อสารเกษตร</v>
      </c>
      <c r="C126" s="454" t="str">
        <f>'เกษตรศาสตร์ 2.1-2566'!C351</f>
        <v>การเพาะเลี้ยงชันโรง</v>
      </c>
      <c r="D126" s="455" t="str">
        <f>'เกษตรศาสตร์ 2.1-2566'!B351</f>
        <v> 10100405 </v>
      </c>
      <c r="E126" s="503">
        <f>'เกษตรศาสตร์ 2.1-2566'!F353</f>
        <v>1.5</v>
      </c>
      <c r="F126" s="498" t="str">
        <f>'เกษตรศาสตร์ 2.2-2566'!C403</f>
        <v>สารเคมีป้องกันกำจัดศัตรูพืช</v>
      </c>
      <c r="G126" s="564" t="str">
        <f>'เกษตรศาสตร์ 2.2-2566'!B403</f>
        <v> อพ440 </v>
      </c>
      <c r="H126" s="503">
        <f>'เกษตรศาสตร์ 2.2-2566'!F404</f>
        <v>0.45</v>
      </c>
      <c r="I126" s="454"/>
      <c r="J126" s="455"/>
      <c r="K126" s="455"/>
      <c r="L126" s="455"/>
      <c r="M126" s="529"/>
      <c r="P126" s="679" t="str">
        <f>A126</f>
        <v xml:space="preserve">ผศ. ดร.ณัฏฐ์พัชร เถียรวรกานต์ </v>
      </c>
      <c r="Q126" s="682" t="str">
        <f>B126</f>
        <v>อจ.ผู้รับผิดชอบ วท.บ. การส่งเสริมและสื่อสารเกษตร</v>
      </c>
      <c r="R126" s="454"/>
      <c r="S126" s="455"/>
      <c r="T126" s="456"/>
      <c r="U126" s="454"/>
      <c r="V126" s="455"/>
      <c r="W126" s="456"/>
      <c r="X126" s="454"/>
      <c r="Y126" s="455"/>
      <c r="Z126" s="455"/>
      <c r="AA126" s="455"/>
      <c r="AB126" s="529"/>
      <c r="AE126" s="679" t="str">
        <f>A126</f>
        <v xml:space="preserve">ผศ. ดร.ณัฏฐ์พัชร เถียรวรกานต์ </v>
      </c>
      <c r="AF126" s="682" t="str">
        <f>B126</f>
        <v>อจ.ผู้รับผิดชอบ วท.บ. การส่งเสริมและสื่อสารเกษตร</v>
      </c>
      <c r="AG126" s="454"/>
      <c r="AH126" s="455"/>
      <c r="AI126" s="456"/>
      <c r="AJ126" s="454"/>
      <c r="AK126" s="455"/>
      <c r="AL126" s="456"/>
      <c r="AM126" s="454"/>
      <c r="AN126" s="455"/>
      <c r="AO126" s="455"/>
      <c r="AP126" s="455"/>
      <c r="AQ126" s="456"/>
    </row>
    <row r="127" spans="1:43" x14ac:dyDescent="0.2">
      <c r="A127" s="680"/>
      <c r="B127" s="683"/>
      <c r="C127" s="461" t="str">
        <f>'เกษตรศาสตร์ 2.1-2566'!C358</f>
        <v>แมลงกับสังคมมนุษย์</v>
      </c>
      <c r="D127" s="470" t="str">
        <f>'เกษตรศาสตร์ 2.1-2566'!B358</f>
        <v> กฏ200 </v>
      </c>
      <c r="E127" s="504">
        <f>'เกษตรศาสตร์ 2.1-2566'!F360</f>
        <v>1</v>
      </c>
      <c r="F127" s="499" t="str">
        <f>'เกษตรศาสตร์ 2.2-2566'!C432</f>
        <v>แมลงกับสังคมมนุษย์</v>
      </c>
      <c r="G127" s="546" t="str">
        <f>'เกษตรศาสตร์ 2.2-2566'!B432</f>
        <v> 10100407 </v>
      </c>
      <c r="H127" s="504">
        <f>'เกษตรศาสตร์ 2.2-2566'!F434</f>
        <v>1</v>
      </c>
      <c r="I127" s="461"/>
      <c r="M127" s="528"/>
      <c r="P127" s="680"/>
      <c r="Q127" s="683"/>
      <c r="R127" s="461"/>
      <c r="T127" s="463"/>
      <c r="U127" s="461"/>
      <c r="W127" s="463"/>
      <c r="X127" s="461"/>
      <c r="AB127" s="528"/>
      <c r="AE127" s="680"/>
      <c r="AF127" s="683"/>
      <c r="AG127" s="461"/>
      <c r="AI127" s="463"/>
      <c r="AJ127" s="461"/>
      <c r="AL127" s="463"/>
      <c r="AM127" s="461"/>
      <c r="AQ127" s="463"/>
    </row>
    <row r="128" spans="1:43" x14ac:dyDescent="0.2">
      <c r="A128" s="680"/>
      <c r="B128" s="683"/>
      <c r="C128" s="461"/>
      <c r="D128" s="470"/>
      <c r="E128" s="504"/>
      <c r="F128" s="499" t="str">
        <f>'เกษตรศาสตร์ 2.2-2566'!C438</f>
        <v>แมลงกับสังคมมนุษย์</v>
      </c>
      <c r="G128" s="546" t="str">
        <f>'เกษตรศาสตร์ 2.2-2566'!B438</f>
        <v> กฏ200 </v>
      </c>
      <c r="H128" s="504">
        <f>'เกษตรศาสตร์ 2.2-2566'!F439</f>
        <v>1</v>
      </c>
      <c r="I128" s="461"/>
      <c r="M128" s="528"/>
      <c r="P128" s="680"/>
      <c r="Q128" s="683"/>
      <c r="R128" s="461"/>
      <c r="T128" s="463"/>
      <c r="U128" s="461"/>
      <c r="W128" s="463"/>
      <c r="X128" s="461"/>
      <c r="AB128" s="528"/>
      <c r="AE128" s="680"/>
      <c r="AF128" s="683"/>
      <c r="AG128" s="461"/>
      <c r="AI128" s="463"/>
      <c r="AJ128" s="461"/>
      <c r="AL128" s="463"/>
      <c r="AM128" s="461"/>
      <c r="AQ128" s="463"/>
    </row>
    <row r="129" spans="1:43" x14ac:dyDescent="0.2">
      <c r="A129" s="680"/>
      <c r="B129" s="683"/>
      <c r="C129" s="461"/>
      <c r="D129" s="470"/>
      <c r="E129" s="504"/>
      <c r="F129" s="499" t="str">
        <f>'เกษตรศาสตร์ 2.2-2566'!C451</f>
        <v>สัณฐานวิทยาของแมลง</v>
      </c>
      <c r="G129" s="546" t="str">
        <f>'เกษตรศาสตร์ 2.2-2566'!B451</f>
        <v> กฏ431 </v>
      </c>
      <c r="H129" s="504">
        <f>'เกษตรศาสตร์ 2.2-2566'!F453</f>
        <v>0.75</v>
      </c>
      <c r="I129" s="461"/>
      <c r="M129" s="528"/>
      <c r="P129" s="680"/>
      <c r="Q129" s="683"/>
      <c r="R129" s="461"/>
      <c r="T129" s="463"/>
      <c r="U129" s="461"/>
      <c r="W129" s="463"/>
      <c r="X129" s="461"/>
      <c r="AB129" s="528"/>
      <c r="AE129" s="680"/>
      <c r="AF129" s="683"/>
      <c r="AG129" s="461"/>
      <c r="AI129" s="463"/>
      <c r="AJ129" s="461"/>
      <c r="AL129" s="463"/>
      <c r="AM129" s="461"/>
      <c r="AQ129" s="463"/>
    </row>
    <row r="130" spans="1:43" x14ac:dyDescent="0.2">
      <c r="A130" s="680"/>
      <c r="B130" s="683"/>
      <c r="C130" s="461"/>
      <c r="E130" s="504"/>
      <c r="F130" s="499"/>
      <c r="H130" s="528"/>
      <c r="I130" s="461"/>
      <c r="K130" s="464">
        <f>J131/G3</f>
        <v>1.425</v>
      </c>
      <c r="M130" s="528"/>
      <c r="P130" s="680"/>
      <c r="Q130" s="683"/>
      <c r="R130" s="461"/>
      <c r="T130" s="463"/>
      <c r="U130" s="461"/>
      <c r="W130" s="463"/>
      <c r="X130" s="461"/>
      <c r="Z130" s="464">
        <f>Y131/V3</f>
        <v>0</v>
      </c>
      <c r="AB130" s="528"/>
      <c r="AE130" s="680"/>
      <c r="AF130" s="683"/>
      <c r="AG130" s="461"/>
      <c r="AI130" s="463"/>
      <c r="AJ130" s="461"/>
      <c r="AL130" s="463"/>
      <c r="AM130" s="461"/>
      <c r="AO130" s="464">
        <f>AN131/AK3</f>
        <v>0</v>
      </c>
      <c r="AQ130" s="463"/>
    </row>
    <row r="131" spans="1:43" x14ac:dyDescent="0.2">
      <c r="A131" s="681"/>
      <c r="B131" s="684"/>
      <c r="C131" s="457"/>
      <c r="D131" s="466" t="s">
        <v>2641</v>
      </c>
      <c r="E131" s="505">
        <f>SUM(E126:E130)</f>
        <v>2.5</v>
      </c>
      <c r="F131" s="500"/>
      <c r="G131" s="533" t="s">
        <v>2641</v>
      </c>
      <c r="H131" s="505">
        <f>SUM(H126:H130)</f>
        <v>3.2</v>
      </c>
      <c r="I131" s="457"/>
      <c r="J131" s="458">
        <f>SUM(E131,H131)</f>
        <v>5.7</v>
      </c>
      <c r="K131" s="458">
        <f>IF(J131&gt;$G$3,1,(J131/$G$3))</f>
        <v>1</v>
      </c>
      <c r="L131" s="458"/>
      <c r="M131" s="592" t="str">
        <f>IF(J131&gt;4,"Overloaded","OK")</f>
        <v>Overloaded</v>
      </c>
      <c r="P131" s="681"/>
      <c r="Q131" s="684"/>
      <c r="R131" s="457"/>
      <c r="S131" s="466" t="s">
        <v>2641</v>
      </c>
      <c r="T131" s="467">
        <f>SUM(T126:T130)</f>
        <v>0</v>
      </c>
      <c r="U131" s="469"/>
      <c r="V131" s="466" t="s">
        <v>2641</v>
      </c>
      <c r="W131" s="467">
        <f>SUM(W126:W130)</f>
        <v>0</v>
      </c>
      <c r="X131" s="457"/>
      <c r="Y131" s="458">
        <f>SUM(T131,W131)</f>
        <v>0</v>
      </c>
      <c r="Z131" s="458">
        <f>IF(Y131&gt;$G$3,1,(Y131/$G$3))</f>
        <v>0</v>
      </c>
      <c r="AA131" s="458"/>
      <c r="AB131" s="587" t="str">
        <f>IF(Y131&gt;4,"Overloaded","OK")</f>
        <v>OK</v>
      </c>
      <c r="AE131" s="681"/>
      <c r="AF131" s="684"/>
      <c r="AG131" s="457"/>
      <c r="AH131" s="466" t="s">
        <v>2641</v>
      </c>
      <c r="AI131" s="467">
        <f>SUM(AI126:AI130)</f>
        <v>0</v>
      </c>
      <c r="AJ131" s="469"/>
      <c r="AK131" s="466" t="s">
        <v>2641</v>
      </c>
      <c r="AL131" s="467">
        <f>SUM(AL126:AL130)</f>
        <v>0</v>
      </c>
      <c r="AM131" s="457"/>
      <c r="AN131" s="458">
        <f>SUM(AI131,AL131)</f>
        <v>0</v>
      </c>
      <c r="AO131" s="458">
        <f>IF(AN131&gt;$G$3,1,(AN131/$G$3))</f>
        <v>0</v>
      </c>
      <c r="AP131" s="458"/>
      <c r="AQ131" s="459" t="str">
        <f>IF(AN131&gt;4,"Overloaded","OK")</f>
        <v>OK</v>
      </c>
    </row>
    <row r="132" spans="1:43" ht="18" customHeight="1" x14ac:dyDescent="0.2">
      <c r="A132" s="679" t="str">
        <f>'ข้อมูลอัตรากำลัง 2566'!C33</f>
        <v xml:space="preserve">รศ. ดร.ระวี คเณชาบริรักษ์ </v>
      </c>
      <c r="B132" s="682" t="str">
        <f>'ข้อมูลอัตรากำลัง 2566'!O33</f>
        <v>อจ.ผู้รับผิดชอบ วท.บ. เกษตรศาสตร์ (วิชาเอกเกษตรอินทีรย์)</v>
      </c>
      <c r="C132" s="454" t="str">
        <f>'เกษตรศาสตร์ 2.1-2566'!C354</f>
        <v>การปลูกหม่อน - เลี้ยงไหม</v>
      </c>
      <c r="D132" s="455" t="str">
        <f>'เกษตรศาสตร์ 2.1-2566'!B354</f>
        <v> 10100406 </v>
      </c>
      <c r="E132" s="503">
        <f>'เกษตรศาสตร์ 2.1-2566'!F356</f>
        <v>0.75</v>
      </c>
      <c r="F132" s="498" t="str">
        <f>'เกษตรศาสตร์ 2.2-2566'!C49</f>
        <v>สัมมนา</v>
      </c>
      <c r="G132" s="564" t="str">
        <f>'เกษตรศาสตร์ 2.2-2566'!B49</f>
        <v> 10100496 </v>
      </c>
      <c r="H132" s="503">
        <f>'เกษตรศาสตร์ 2.2-2566'!F59</f>
        <v>6.2500000000000003E-3</v>
      </c>
      <c r="I132" s="454"/>
      <c r="J132" s="455"/>
      <c r="K132" s="455"/>
      <c r="L132" s="455"/>
      <c r="M132" s="529"/>
      <c r="P132" s="679" t="str">
        <f>A132</f>
        <v xml:space="preserve">รศ. ดร.ระวี คเณชาบริรักษ์ </v>
      </c>
      <c r="Q132" s="682" t="str">
        <f>B132</f>
        <v>อจ.ผู้รับผิดชอบ วท.บ. เกษตรศาสตร์ (วิชาเอกเกษตรอินทีรย์)</v>
      </c>
      <c r="R132" s="454"/>
      <c r="S132" s="455"/>
      <c r="T132" s="456"/>
      <c r="U132" s="454"/>
      <c r="V132" s="455"/>
      <c r="W132" s="456"/>
      <c r="X132" s="454"/>
      <c r="Y132" s="455"/>
      <c r="Z132" s="455"/>
      <c r="AA132" s="455"/>
      <c r="AB132" s="529"/>
      <c r="AE132" s="679" t="str">
        <f>A132</f>
        <v xml:space="preserve">รศ. ดร.ระวี คเณชาบริรักษ์ </v>
      </c>
      <c r="AF132" s="682" t="str">
        <f>B132</f>
        <v>อจ.ผู้รับผิดชอบ วท.บ. เกษตรศาสตร์ (วิชาเอกเกษตรอินทีรย์)</v>
      </c>
      <c r="AG132" s="454"/>
      <c r="AH132" s="455"/>
      <c r="AI132" s="456"/>
      <c r="AJ132" s="454"/>
      <c r="AK132" s="455"/>
      <c r="AL132" s="456"/>
      <c r="AM132" s="454"/>
      <c r="AN132" s="455"/>
      <c r="AO132" s="455"/>
      <c r="AP132" s="455"/>
      <c r="AQ132" s="456"/>
    </row>
    <row r="133" spans="1:43" x14ac:dyDescent="0.2">
      <c r="A133" s="680"/>
      <c r="B133" s="683"/>
      <c r="C133" s="461" t="str">
        <f>'เกษตรศาสตร์ 2.1-2566'!C364</f>
        <v>นิเวศวิทยาของแมลง</v>
      </c>
      <c r="D133" s="470" t="str">
        <f>'เกษตรศาสตร์ 2.1-2566'!B364</f>
        <v> กฏ430 </v>
      </c>
      <c r="E133" s="504">
        <f>'เกษตรศาสตร์ 2.1-2566'!F365</f>
        <v>1.5</v>
      </c>
      <c r="F133" s="499" t="str">
        <f>'เกษตรศาสตร์ 2.2-2566'!C92</f>
        <v>การปฏิบัติงานฟาร์มทั่วไป</v>
      </c>
      <c r="G133" s="546" t="str">
        <f>'เกษตรศาสตร์ 2.2-2566'!B92</f>
        <v> 10119190 </v>
      </c>
      <c r="H133" s="504">
        <f>'เกษตรศาสตร์ 2.2-2566'!F96</f>
        <v>8.2500000000000004E-2</v>
      </c>
      <c r="I133" s="461"/>
      <c r="M133" s="528"/>
      <c r="P133" s="680"/>
      <c r="Q133" s="683"/>
      <c r="R133" s="461"/>
      <c r="T133" s="463"/>
      <c r="U133" s="461"/>
      <c r="W133" s="463"/>
      <c r="X133" s="461"/>
      <c r="AB133" s="528"/>
      <c r="AE133" s="680"/>
      <c r="AF133" s="683"/>
      <c r="AG133" s="461"/>
      <c r="AI133" s="463"/>
      <c r="AJ133" s="461"/>
      <c r="AL133" s="463"/>
      <c r="AM133" s="461"/>
      <c r="AQ133" s="463"/>
    </row>
    <row r="134" spans="1:43" x14ac:dyDescent="0.2">
      <c r="A134" s="680"/>
      <c r="B134" s="683"/>
      <c r="C134" s="461" t="str">
        <f>'เกษตรศาสตร์ 2.1-2566'!C369</f>
        <v>การควบคุมแมลงศัตรูพืชโดยชีววิธี</v>
      </c>
      <c r="D134" s="470" t="str">
        <f>'เกษตรศาสตร์ 2.1-2566'!B369</f>
        <v> กฏ452 </v>
      </c>
      <c r="E134" s="504">
        <f>'เกษตรศาสตร์ 2.1-2566'!F370</f>
        <v>1.5</v>
      </c>
      <c r="F134" s="499" t="str">
        <f>'เกษตรศาสตร์ 2.2-2566'!C392</f>
        <v>การเรียนรู้อิสระ</v>
      </c>
      <c r="G134" s="546" t="str">
        <f>'เกษตรศาสตร์ 2.2-2566'!B392</f>
        <v> ผษ498 </v>
      </c>
      <c r="H134" s="504">
        <f>'เกษตรศาสตร์ 2.2-2566'!F398</f>
        <v>0.2</v>
      </c>
      <c r="I134" s="461"/>
      <c r="M134" s="528"/>
      <c r="P134" s="680"/>
      <c r="Q134" s="683"/>
      <c r="R134" s="461"/>
      <c r="T134" s="463"/>
      <c r="U134" s="461"/>
      <c r="W134" s="463"/>
      <c r="X134" s="461"/>
      <c r="AB134" s="528"/>
      <c r="AE134" s="680"/>
      <c r="AF134" s="683"/>
      <c r="AG134" s="461"/>
      <c r="AI134" s="463"/>
      <c r="AJ134" s="461"/>
      <c r="AL134" s="463"/>
      <c r="AM134" s="461"/>
      <c r="AQ134" s="463"/>
    </row>
    <row r="135" spans="1:43" x14ac:dyDescent="0.2">
      <c r="A135" s="680"/>
      <c r="B135" s="683"/>
      <c r="C135" s="461" t="str">
        <f>'เกษตรศาสตร์ 2.1-2566'!C428</f>
        <v>หลักการเกษตรอินทรีย์</v>
      </c>
      <c r="D135" s="470" t="str">
        <f>'เกษตรศาสตร์ 2.1-2566'!B428</f>
        <v> 10126301 </v>
      </c>
      <c r="E135" s="504">
        <f>'เกษตรศาสตร์ 2.1-2566'!F430</f>
        <v>0.75</v>
      </c>
      <c r="F135" s="499" t="str">
        <f>'เกษตรศาสตร์ 2.2-2566'!C408</f>
        <v>หลักการบริหารจัดการศัตรูพืชแบบบูรณาการ</v>
      </c>
      <c r="G135" s="546" t="str">
        <f>'เกษตรศาสตร์ 2.2-2566'!B408</f>
        <v> อพ451 </v>
      </c>
      <c r="H135" s="504">
        <f>'เกษตรศาสตร์ 2.2-2566'!F409</f>
        <v>0.6</v>
      </c>
      <c r="I135" s="461"/>
      <c r="M135" s="528"/>
      <c r="P135" s="680"/>
      <c r="Q135" s="683"/>
      <c r="R135" s="461"/>
      <c r="T135" s="463"/>
      <c r="U135" s="461"/>
      <c r="W135" s="463"/>
      <c r="X135" s="461"/>
      <c r="AB135" s="528"/>
      <c r="AE135" s="680"/>
      <c r="AF135" s="683"/>
      <c r="AG135" s="461"/>
      <c r="AI135" s="463"/>
      <c r="AJ135" s="461"/>
      <c r="AL135" s="463"/>
      <c r="AM135" s="461"/>
      <c r="AQ135" s="463"/>
    </row>
    <row r="136" spans="1:43" x14ac:dyDescent="0.2">
      <c r="A136" s="680"/>
      <c r="B136" s="683"/>
      <c r="C136" s="461" t="str">
        <f>'เกษตรศาสตร์ 2.1-2566'!C432</f>
        <v>การบริหารจัดการศัตรูพืชในระบบเกษตรอินทรีย์</v>
      </c>
      <c r="D136" s="470" t="str">
        <f>'เกษตรศาสตร์ 2.1-2566'!B432</f>
        <v> 10126401 </v>
      </c>
      <c r="E136" s="504">
        <f>'เกษตรศาสตร์ 2.1-2566'!F434</f>
        <v>1.5</v>
      </c>
      <c r="F136" s="499" t="str">
        <f>'เกษตรศาสตร์ 2.2-2566'!C447</f>
        <v>แมลงศัตรูสำคัญทางเศรษฐกิจ</v>
      </c>
      <c r="G136" s="546" t="str">
        <f>'เกษตรศาสตร์ 2.2-2566'!B447</f>
        <v> กฏ320 </v>
      </c>
      <c r="H136" s="504">
        <f>'เกษตรศาสตร์ 2.2-2566'!F449</f>
        <v>0.75</v>
      </c>
      <c r="I136" s="461"/>
      <c r="M136" s="528"/>
      <c r="P136" s="680"/>
      <c r="Q136" s="683"/>
      <c r="R136" s="461"/>
      <c r="T136" s="463"/>
      <c r="U136" s="461"/>
      <c r="W136" s="463"/>
      <c r="X136" s="461"/>
      <c r="AB136" s="528"/>
      <c r="AE136" s="680"/>
      <c r="AF136" s="683"/>
      <c r="AG136" s="461"/>
      <c r="AI136" s="463"/>
      <c r="AJ136" s="461"/>
      <c r="AL136" s="463"/>
      <c r="AM136" s="461"/>
      <c r="AQ136" s="463"/>
    </row>
    <row r="137" spans="1:43" x14ac:dyDescent="0.2">
      <c r="A137" s="680"/>
      <c r="B137" s="683"/>
      <c r="C137" s="461" t="str">
        <f>'เกษตรศาสตร์ 2.1-2566'!C435</f>
        <v>มาตรฐานและการควบคุมคุณภาพพืชอินทรีย์</v>
      </c>
      <c r="D137" s="470" t="str">
        <f>'เกษตรศาสตร์ 2.1-2566'!B435</f>
        <v> 10126406 </v>
      </c>
      <c r="E137" s="504">
        <f>'เกษตรศาสตร์ 2.1-2566'!F437</f>
        <v>1.5</v>
      </c>
      <c r="F137" s="499" t="str">
        <f>'เกษตรศาสตร์ 2.2-2566'!C496</f>
        <v>สัมมนา</v>
      </c>
      <c r="G137" s="546" t="str">
        <f>'เกษตรศาสตร์ 2.2-2566'!B496</f>
        <v> 10100496 </v>
      </c>
      <c r="H137" s="504">
        <f>'เกษตรศาสตร์ 2.2-2566'!F498</f>
        <v>6.2500000000000003E-3</v>
      </c>
      <c r="I137" s="461"/>
      <c r="M137" s="528"/>
      <c r="P137" s="680"/>
      <c r="Q137" s="683"/>
      <c r="R137" s="461"/>
      <c r="T137" s="463"/>
      <c r="U137" s="461"/>
      <c r="W137" s="463"/>
      <c r="X137" s="461"/>
      <c r="AB137" s="528"/>
      <c r="AE137" s="680"/>
      <c r="AF137" s="683"/>
      <c r="AG137" s="461"/>
      <c r="AI137" s="463"/>
      <c r="AJ137" s="461"/>
      <c r="AL137" s="463"/>
      <c r="AM137" s="461"/>
      <c r="AQ137" s="463"/>
    </row>
    <row r="138" spans="1:43" x14ac:dyDescent="0.2">
      <c r="A138" s="680"/>
      <c r="B138" s="683"/>
      <c r="C138" s="461" t="str">
        <f>'เกษตรศาสตร์ 2.1-2566'!C443</f>
        <v>การฝึกงานด้านเกษตรอินทรีย์</v>
      </c>
      <c r="D138" s="470" t="str">
        <f>'เกษตรศาสตร์ 2.1-2566'!B443</f>
        <v> 10126497 </v>
      </c>
      <c r="E138" s="504">
        <f>'เกษตรศาสตร์ 2.1-2566'!F444</f>
        <v>1</v>
      </c>
      <c r="F138" s="499" t="str">
        <f>'เกษตรศาสตร์ 2.2-2566'!C512</f>
        <v>ปัญหาพิเศษด้านเกษตรอินทรีย์</v>
      </c>
      <c r="G138" s="546" t="str">
        <f>'เกษตรศาสตร์ 2.2-2566'!B512</f>
        <v> 10126496 </v>
      </c>
      <c r="H138" s="504">
        <f>'เกษตรศาสตร์ 2.2-2566'!F513</f>
        <v>0.33333333333333337</v>
      </c>
      <c r="I138" s="461"/>
      <c r="M138" s="528"/>
      <c r="P138" s="680"/>
      <c r="Q138" s="683"/>
      <c r="R138" s="461"/>
      <c r="T138" s="463"/>
      <c r="U138" s="461"/>
      <c r="W138" s="463"/>
      <c r="X138" s="461"/>
      <c r="AB138" s="528"/>
      <c r="AE138" s="680"/>
      <c r="AF138" s="683"/>
      <c r="AG138" s="461"/>
      <c r="AI138" s="463"/>
      <c r="AJ138" s="461"/>
      <c r="AL138" s="463"/>
      <c r="AM138" s="461"/>
      <c r="AQ138" s="463"/>
    </row>
    <row r="139" spans="1:43" x14ac:dyDescent="0.2">
      <c r="A139" s="680"/>
      <c r="B139" s="683"/>
      <c r="C139" s="461"/>
      <c r="D139" s="470"/>
      <c r="E139" s="504"/>
      <c r="F139" s="499" t="str">
        <f>'เกษตรศาสตร์ 2.2-2566'!C516</f>
        <v>การฝึกงานด้านเกษตรอินทรีย์</v>
      </c>
      <c r="G139" s="546" t="str">
        <f>'เกษตรศาสตร์ 2.2-2566'!B516</f>
        <v> 10126497 </v>
      </c>
      <c r="H139" s="504">
        <f>'เกษตรศาสตร์ 2.2-2566'!F517</f>
        <v>1</v>
      </c>
      <c r="I139" s="461"/>
      <c r="M139" s="528"/>
      <c r="P139" s="680"/>
      <c r="Q139" s="683"/>
      <c r="R139" s="461"/>
      <c r="T139" s="463"/>
      <c r="U139" s="461"/>
      <c r="W139" s="463"/>
      <c r="X139" s="461"/>
      <c r="AB139" s="528"/>
      <c r="AE139" s="680"/>
      <c r="AF139" s="683"/>
      <c r="AG139" s="461"/>
      <c r="AI139" s="463"/>
      <c r="AJ139" s="461"/>
      <c r="AL139" s="463"/>
      <c r="AM139" s="461"/>
      <c r="AQ139" s="463"/>
    </row>
    <row r="140" spans="1:43" x14ac:dyDescent="0.2">
      <c r="A140" s="680"/>
      <c r="B140" s="683"/>
      <c r="C140" s="461"/>
      <c r="E140" s="504"/>
      <c r="F140" s="499"/>
      <c r="H140" s="528"/>
      <c r="I140" s="461"/>
      <c r="K140" s="464">
        <f>J141/G3</f>
        <v>2.8695833333333334</v>
      </c>
      <c r="M140" s="528"/>
      <c r="P140" s="680"/>
      <c r="Q140" s="683"/>
      <c r="R140" s="461"/>
      <c r="T140" s="463"/>
      <c r="U140" s="461"/>
      <c r="W140" s="463"/>
      <c r="X140" s="461"/>
      <c r="Z140" s="464">
        <f>Y141/V3</f>
        <v>0</v>
      </c>
      <c r="AB140" s="528"/>
      <c r="AE140" s="680"/>
      <c r="AF140" s="683"/>
      <c r="AG140" s="461"/>
      <c r="AI140" s="463"/>
      <c r="AJ140" s="461"/>
      <c r="AL140" s="463"/>
      <c r="AM140" s="461"/>
      <c r="AO140" s="464">
        <f>AN141/AK3</f>
        <v>0</v>
      </c>
      <c r="AQ140" s="463"/>
    </row>
    <row r="141" spans="1:43" x14ac:dyDescent="0.2">
      <c r="A141" s="681"/>
      <c r="B141" s="684"/>
      <c r="C141" s="457"/>
      <c r="D141" s="466" t="s">
        <v>2641</v>
      </c>
      <c r="E141" s="505">
        <f>SUM(E132:E140)</f>
        <v>8.5</v>
      </c>
      <c r="F141" s="500"/>
      <c r="G141" s="533" t="s">
        <v>2641</v>
      </c>
      <c r="H141" s="505">
        <f>SUM(H132:H140)</f>
        <v>2.9783333333333335</v>
      </c>
      <c r="I141" s="457"/>
      <c r="J141" s="458">
        <f>SUM(E141,H141)</f>
        <v>11.478333333333333</v>
      </c>
      <c r="K141" s="458">
        <f>IF(J141&gt;$G$3,1,(J141/$G$3))</f>
        <v>1</v>
      </c>
      <c r="L141" s="458"/>
      <c r="M141" s="592" t="str">
        <f>IF(J141&gt;4,"Overloaded","OK")</f>
        <v>Overloaded</v>
      </c>
      <c r="P141" s="681"/>
      <c r="Q141" s="684"/>
      <c r="R141" s="457"/>
      <c r="S141" s="466" t="s">
        <v>2641</v>
      </c>
      <c r="T141" s="467">
        <f>SUM(T132:T140)</f>
        <v>0</v>
      </c>
      <c r="U141" s="469"/>
      <c r="V141" s="466" t="s">
        <v>2641</v>
      </c>
      <c r="W141" s="467">
        <f>SUM(W132:W140)</f>
        <v>0</v>
      </c>
      <c r="X141" s="457"/>
      <c r="Y141" s="458">
        <f>SUM(T141,W141)</f>
        <v>0</v>
      </c>
      <c r="Z141" s="458">
        <f>IF(Y141&gt;$G$3,1,(Y141/$G$3))</f>
        <v>0</v>
      </c>
      <c r="AA141" s="458"/>
      <c r="AB141" s="587" t="str">
        <f>IF(Y141&gt;4,"Overloaded","OK")</f>
        <v>OK</v>
      </c>
      <c r="AE141" s="681"/>
      <c r="AF141" s="684"/>
      <c r="AG141" s="457"/>
      <c r="AH141" s="466" t="s">
        <v>2641</v>
      </c>
      <c r="AI141" s="467">
        <f>SUM(AI132:AI140)</f>
        <v>0</v>
      </c>
      <c r="AJ141" s="469"/>
      <c r="AK141" s="466" t="s">
        <v>2641</v>
      </c>
      <c r="AL141" s="467">
        <f>SUM(AL132:AL140)</f>
        <v>0</v>
      </c>
      <c r="AM141" s="457"/>
      <c r="AN141" s="458">
        <f>SUM(AI141,AL141)</f>
        <v>0</v>
      </c>
      <c r="AO141" s="458">
        <f>IF(AN141&gt;$G$3,1,(AN141/$G$3))</f>
        <v>0</v>
      </c>
      <c r="AP141" s="458"/>
      <c r="AQ141" s="459" t="str">
        <f>IF(AN141&gt;4,"Overloaded","OK")</f>
        <v>OK</v>
      </c>
    </row>
    <row r="142" spans="1:43" ht="18" customHeight="1" x14ac:dyDescent="0.2">
      <c r="A142" s="679" t="str">
        <f>'ข้อมูลอัตรากำลัง 2566'!C34</f>
        <v>รศ. ดร.ณัฐดนัย ลิขิตตระการ</v>
      </c>
      <c r="B142" s="682" t="str">
        <f>'ข้อมูลอัตรากำลัง 2566'!O34</f>
        <v>อจ.ผู้รับผิดชอบ วท.บ. เกษตรศาสตร์ (วิชาเอกอารักขาพืช)</v>
      </c>
      <c r="C142" s="454" t="str">
        <f>'เกษตรศาสตร์ 2.1-2566'!C290</f>
        <v>หลักการอารักขาพืช</v>
      </c>
      <c r="D142" s="455" t="str">
        <f>'เกษตรศาสตร์ 2.1-2566'!B290</f>
        <v> 10119204 </v>
      </c>
      <c r="E142" s="503">
        <f>'เกษตรศาสตร์ 2.1-2566'!F292</f>
        <v>0.6</v>
      </c>
      <c r="F142" s="498" t="str">
        <f>'เกษตรศาสตร์ 2.2-2566'!C49</f>
        <v>สัมมนา</v>
      </c>
      <c r="G142" s="564" t="str">
        <f>'เกษตรศาสตร์ 2.2-2566'!B49</f>
        <v> 10100496 </v>
      </c>
      <c r="H142" s="503">
        <f>'เกษตรศาสตร์ 2.2-2566'!F60</f>
        <v>6.2500000000000003E-3</v>
      </c>
      <c r="I142" s="454"/>
      <c r="J142" s="455"/>
      <c r="K142" s="455"/>
      <c r="L142" s="455"/>
      <c r="M142" s="529"/>
      <c r="P142" s="679" t="str">
        <f>A142</f>
        <v>รศ. ดร.ณัฐดนัย ลิขิตตระการ</v>
      </c>
      <c r="Q142" s="682" t="str">
        <f>B142</f>
        <v>อจ.ผู้รับผิดชอบ วท.บ. เกษตรศาสตร์ (วิชาเอกอารักขาพืช)</v>
      </c>
      <c r="R142" s="454"/>
      <c r="S142" s="455"/>
      <c r="T142" s="456"/>
      <c r="U142" s="454"/>
      <c r="V142" s="455"/>
      <c r="W142" s="456"/>
      <c r="X142" s="454"/>
      <c r="Y142" s="455"/>
      <c r="Z142" s="455"/>
      <c r="AA142" s="455"/>
      <c r="AB142" s="529"/>
      <c r="AE142" s="679" t="str">
        <f>A142</f>
        <v>รศ. ดร.ณัฐดนัย ลิขิตตระการ</v>
      </c>
      <c r="AF142" s="682" t="str">
        <f>B142</f>
        <v>อจ.ผู้รับผิดชอบ วท.บ. เกษตรศาสตร์ (วิชาเอกอารักขาพืช)</v>
      </c>
      <c r="AG142" s="454"/>
      <c r="AH142" s="455"/>
      <c r="AI142" s="456"/>
      <c r="AJ142" s="454"/>
      <c r="AK142" s="455"/>
      <c r="AL142" s="456"/>
      <c r="AM142" s="454"/>
      <c r="AN142" s="455"/>
      <c r="AO142" s="455"/>
      <c r="AP142" s="455"/>
      <c r="AQ142" s="456"/>
    </row>
    <row r="143" spans="1:43" x14ac:dyDescent="0.2">
      <c r="A143" s="680"/>
      <c r="B143" s="683"/>
      <c r="C143" s="461" t="str">
        <f>'เกษตรศาสตร์ 2.1-2566'!C323</f>
        <v>การอารักขาพืชประยุกต์</v>
      </c>
      <c r="D143" s="470" t="str">
        <f>'เกษตรศาสตร์ 2.1-2566'!B323</f>
        <v> กฏ453 </v>
      </c>
      <c r="E143" s="504">
        <f>'เกษตรศาสตร์ 2.1-2566'!F324</f>
        <v>0.6</v>
      </c>
      <c r="F143" s="499" t="str">
        <f>'เกษตรศาสตร์ 2.2-2566'!C383</f>
        <v>หลักการอารักขาพืช</v>
      </c>
      <c r="G143" s="546" t="str">
        <f>'เกษตรศาสตร์ 2.2-2566'!B383</f>
        <v> 10119204 </v>
      </c>
      <c r="H143" s="504">
        <f>'เกษตรศาสตร์ 2.2-2566'!F384</f>
        <v>0.6</v>
      </c>
      <c r="I143" s="461"/>
      <c r="M143" s="528"/>
      <c r="P143" s="680"/>
      <c r="Q143" s="683"/>
      <c r="R143" s="461"/>
      <c r="T143" s="463"/>
      <c r="U143" s="461"/>
      <c r="W143" s="463"/>
      <c r="X143" s="461"/>
      <c r="AB143" s="528"/>
      <c r="AE143" s="680"/>
      <c r="AF143" s="683"/>
      <c r="AG143" s="461"/>
      <c r="AI143" s="463"/>
      <c r="AJ143" s="461"/>
      <c r="AL143" s="463"/>
      <c r="AM143" s="461"/>
      <c r="AQ143" s="463"/>
    </row>
    <row r="144" spans="1:43" x14ac:dyDescent="0.2">
      <c r="A144" s="680"/>
      <c r="B144" s="683"/>
      <c r="C144" s="461" t="str">
        <f>'เกษตรศาสตร์ 2.1-2566'!C329</f>
        <v>อารักขาพืชประยุกต์</v>
      </c>
      <c r="D144" s="470" t="str">
        <f>'เกษตรศาสตร์ 2.1-2566'!B329</f>
        <v> อพ453 </v>
      </c>
      <c r="E144" s="504">
        <f>'เกษตรศาสตร์ 2.1-2566'!F330</f>
        <v>0.75</v>
      </c>
      <c r="F144" s="499" t="str">
        <f>'เกษตรศาสตร์ 2.2-2566'!C399</f>
        <v>ศัตรูพืชที่สำคัญทางเศรษฐกิจ</v>
      </c>
      <c r="G144" s="546" t="str">
        <f>'เกษตรศาสตร์ 2.2-2566'!B399</f>
        <v> อพ320 </v>
      </c>
      <c r="H144" s="504">
        <f>'เกษตรศาสตร์ 2.2-2566'!F401</f>
        <v>0.45</v>
      </c>
      <c r="I144" s="461"/>
      <c r="M144" s="528"/>
      <c r="P144" s="680"/>
      <c r="Q144" s="683"/>
      <c r="R144" s="461"/>
      <c r="T144" s="463"/>
      <c r="U144" s="461"/>
      <c r="W144" s="463"/>
      <c r="X144" s="461"/>
      <c r="AB144" s="528"/>
      <c r="AE144" s="680"/>
      <c r="AF144" s="683"/>
      <c r="AG144" s="461"/>
      <c r="AI144" s="463"/>
      <c r="AJ144" s="461"/>
      <c r="AL144" s="463"/>
      <c r="AM144" s="461"/>
      <c r="AQ144" s="463"/>
    </row>
    <row r="145" spans="1:43" x14ac:dyDescent="0.2">
      <c r="A145" s="680"/>
      <c r="B145" s="683"/>
      <c r="C145" s="461" t="str">
        <f>'เกษตรศาสตร์ 2.1-2566'!C366</f>
        <v>หลักการควบคุมแมลงศัตรูพืช</v>
      </c>
      <c r="D145" s="470" t="str">
        <f>'เกษตรศาสตร์ 2.1-2566'!B366</f>
        <v> กฏ450 </v>
      </c>
      <c r="E145" s="504">
        <f>'เกษตรศาสตร์ 2.1-2566'!F368</f>
        <v>1.5</v>
      </c>
      <c r="F145" s="499" t="str">
        <f>'เกษตรศาสตร์ 2.2-2566'!C403</f>
        <v>สารเคมีป้องกันกำจัดศัตรูพืช</v>
      </c>
      <c r="G145" s="546" t="str">
        <f>'เกษตรศาสตร์ 2.2-2566'!B403</f>
        <v> อพ440 </v>
      </c>
      <c r="H145" s="504">
        <f>'เกษตรศาสตร์ 2.2-2566'!F407</f>
        <v>0.15</v>
      </c>
      <c r="I145" s="461"/>
      <c r="M145" s="528"/>
      <c r="P145" s="680"/>
      <c r="Q145" s="683"/>
      <c r="R145" s="461"/>
      <c r="T145" s="463"/>
      <c r="U145" s="461"/>
      <c r="W145" s="463"/>
      <c r="X145" s="461"/>
      <c r="AB145" s="528"/>
      <c r="AE145" s="680"/>
      <c r="AF145" s="683"/>
      <c r="AG145" s="461"/>
      <c r="AI145" s="463"/>
      <c r="AJ145" s="461"/>
      <c r="AL145" s="463"/>
      <c r="AM145" s="461"/>
      <c r="AQ145" s="463"/>
    </row>
    <row r="146" spans="1:43" x14ac:dyDescent="0.2">
      <c r="A146" s="680"/>
      <c r="B146" s="683"/>
      <c r="C146" s="461"/>
      <c r="E146" s="504"/>
      <c r="F146" s="499" t="str">
        <f>'เกษตรศาสตร์ 2.2-2566'!C412</f>
        <v>อารักขาพืชประยุกต์</v>
      </c>
      <c r="G146" s="546" t="str">
        <f>'เกษตรศาสตร์ 2.2-2566'!B412</f>
        <v> อพ453 </v>
      </c>
      <c r="H146" s="504">
        <f>'เกษตรศาสตร์ 2.2-2566'!F413</f>
        <v>0.375</v>
      </c>
      <c r="I146" s="461"/>
      <c r="M146" s="528"/>
      <c r="P146" s="680"/>
      <c r="Q146" s="683"/>
      <c r="R146" s="461"/>
      <c r="T146" s="463"/>
      <c r="U146" s="461"/>
      <c r="W146" s="463"/>
      <c r="X146" s="461"/>
      <c r="AB146" s="528"/>
      <c r="AE146" s="680"/>
      <c r="AF146" s="683"/>
      <c r="AG146" s="461"/>
      <c r="AI146" s="463"/>
      <c r="AJ146" s="461"/>
      <c r="AL146" s="463"/>
      <c r="AM146" s="461"/>
      <c r="AQ146" s="463"/>
    </row>
    <row r="147" spans="1:43" x14ac:dyDescent="0.2">
      <c r="A147" s="680"/>
      <c r="B147" s="683"/>
      <c r="C147" s="461"/>
      <c r="E147" s="504"/>
      <c r="F147" s="499" t="str">
        <f>'เกษตรศาสตร์ 2.2-2566'!C442</f>
        <v>กีฏวิทยาทางการเกษตร</v>
      </c>
      <c r="G147" s="546" t="str">
        <f>'เกษตรศาสตร์ 2.2-2566'!B442</f>
        <v> กฏ301 </v>
      </c>
      <c r="H147" s="504">
        <f>'เกษตรศาสตร์ 2.2-2566'!F443</f>
        <v>1.125</v>
      </c>
      <c r="I147" s="461"/>
      <c r="M147" s="528"/>
      <c r="P147" s="680"/>
      <c r="Q147" s="683"/>
      <c r="R147" s="461"/>
      <c r="T147" s="463"/>
      <c r="U147" s="461"/>
      <c r="W147" s="463"/>
      <c r="X147" s="461"/>
      <c r="AB147" s="528"/>
      <c r="AE147" s="680"/>
      <c r="AF147" s="683"/>
      <c r="AG147" s="461"/>
      <c r="AI147" s="463"/>
      <c r="AJ147" s="461"/>
      <c r="AL147" s="463"/>
      <c r="AM147" s="461"/>
      <c r="AQ147" s="463"/>
    </row>
    <row r="148" spans="1:43" x14ac:dyDescent="0.2">
      <c r="A148" s="680"/>
      <c r="B148" s="683"/>
      <c r="C148" s="461"/>
      <c r="E148" s="504"/>
      <c r="F148" s="499" t="str">
        <f>'เกษตรศาสตร์ 2.2-2566'!C455</f>
        <v>การอารักขาพืชประยุกต์</v>
      </c>
      <c r="G148" s="546" t="str">
        <f>'เกษตรศาสตร์ 2.2-2566'!B455</f>
        <v> กฏ453 </v>
      </c>
      <c r="H148" s="504">
        <f>'เกษตรศาสตร์ 2.2-2566'!F456</f>
        <v>0.375</v>
      </c>
      <c r="I148" s="461"/>
      <c r="M148" s="528"/>
      <c r="P148" s="680"/>
      <c r="Q148" s="683"/>
      <c r="R148" s="461"/>
      <c r="T148" s="463"/>
      <c r="U148" s="461"/>
      <c r="W148" s="463"/>
      <c r="X148" s="461"/>
      <c r="AB148" s="528"/>
      <c r="AE148" s="680"/>
      <c r="AF148" s="683"/>
      <c r="AG148" s="461"/>
      <c r="AI148" s="463"/>
      <c r="AJ148" s="461"/>
      <c r="AL148" s="463"/>
      <c r="AM148" s="461"/>
      <c r="AQ148" s="463"/>
    </row>
    <row r="149" spans="1:43" x14ac:dyDescent="0.2">
      <c r="A149" s="680"/>
      <c r="B149" s="683"/>
      <c r="C149" s="461"/>
      <c r="E149" s="504"/>
      <c r="F149" s="499" t="str">
        <f>'เกษตรศาสตร์ 2.2-2566'!C496</f>
        <v>สัมมนา</v>
      </c>
      <c r="G149" s="546" t="str">
        <f>'เกษตรศาสตร์ 2.2-2566'!B496</f>
        <v> 10100496 </v>
      </c>
      <c r="H149" s="504">
        <f>'เกษตรศาสตร์ 2.2-2566'!F503</f>
        <v>6.2500000000000003E-3</v>
      </c>
      <c r="I149" s="461"/>
      <c r="M149" s="528"/>
      <c r="P149" s="680"/>
      <c r="Q149" s="683"/>
      <c r="R149" s="461"/>
      <c r="T149" s="463"/>
      <c r="U149" s="461"/>
      <c r="W149" s="463"/>
      <c r="X149" s="461"/>
      <c r="AB149" s="528"/>
      <c r="AE149" s="680"/>
      <c r="AF149" s="683"/>
      <c r="AG149" s="461"/>
      <c r="AI149" s="463"/>
      <c r="AJ149" s="461"/>
      <c r="AL149" s="463"/>
      <c r="AM149" s="461"/>
      <c r="AQ149" s="463"/>
    </row>
    <row r="150" spans="1:43" x14ac:dyDescent="0.2">
      <c r="A150" s="680"/>
      <c r="B150" s="683"/>
      <c r="C150" s="461"/>
      <c r="E150" s="504"/>
      <c r="F150" s="499"/>
      <c r="H150" s="528"/>
      <c r="I150" s="461"/>
      <c r="K150" s="464">
        <f>J151/G3</f>
        <v>1.6343749999999999</v>
      </c>
      <c r="M150" s="528"/>
      <c r="P150" s="680"/>
      <c r="Q150" s="683"/>
      <c r="R150" s="461"/>
      <c r="T150" s="463"/>
      <c r="U150" s="461"/>
      <c r="W150" s="463"/>
      <c r="X150" s="461"/>
      <c r="Z150" s="464">
        <f>Y151/V3</f>
        <v>0</v>
      </c>
      <c r="AB150" s="528"/>
      <c r="AE150" s="680"/>
      <c r="AF150" s="683"/>
      <c r="AG150" s="461"/>
      <c r="AI150" s="463"/>
      <c r="AJ150" s="461"/>
      <c r="AL150" s="463"/>
      <c r="AM150" s="461"/>
      <c r="AO150" s="464">
        <f>AN151/AK3</f>
        <v>0</v>
      </c>
      <c r="AQ150" s="463"/>
    </row>
    <row r="151" spans="1:43" x14ac:dyDescent="0.2">
      <c r="A151" s="681"/>
      <c r="B151" s="684"/>
      <c r="C151" s="457"/>
      <c r="D151" s="466" t="s">
        <v>2641</v>
      </c>
      <c r="E151" s="505">
        <f>SUM(E142:E150)</f>
        <v>3.45</v>
      </c>
      <c r="F151" s="500"/>
      <c r="G151" s="533" t="s">
        <v>2641</v>
      </c>
      <c r="H151" s="505">
        <f>SUM(H142:H150)</f>
        <v>3.0874999999999999</v>
      </c>
      <c r="I151" s="457"/>
      <c r="J151" s="458">
        <f>SUM(E151,H151)</f>
        <v>6.5374999999999996</v>
      </c>
      <c r="K151" s="458">
        <f>IF(J151&gt;$G$3,1,(J151/$G$3))</f>
        <v>1</v>
      </c>
      <c r="L151" s="458"/>
      <c r="M151" s="592" t="str">
        <f>IF(J151&gt;4,"Overloaded","OK")</f>
        <v>Overloaded</v>
      </c>
      <c r="P151" s="681"/>
      <c r="Q151" s="684"/>
      <c r="R151" s="457"/>
      <c r="S151" s="466" t="s">
        <v>2641</v>
      </c>
      <c r="T151" s="467">
        <f>SUM(T142:T150)</f>
        <v>0</v>
      </c>
      <c r="U151" s="469"/>
      <c r="V151" s="466" t="s">
        <v>2641</v>
      </c>
      <c r="W151" s="467">
        <f>SUM(W142:W150)</f>
        <v>0</v>
      </c>
      <c r="X151" s="457"/>
      <c r="Y151" s="458">
        <f>SUM(T151,W151)</f>
        <v>0</v>
      </c>
      <c r="Z151" s="458">
        <f>IF(Y151&gt;$G$3,1,(Y151/$G$3))</f>
        <v>0</v>
      </c>
      <c r="AA151" s="458"/>
      <c r="AB151" s="587" t="str">
        <f>IF(Y151&gt;4,"Overloaded","OK")</f>
        <v>OK</v>
      </c>
      <c r="AE151" s="681"/>
      <c r="AF151" s="684"/>
      <c r="AG151" s="457"/>
      <c r="AH151" s="466" t="s">
        <v>2641</v>
      </c>
      <c r="AI151" s="467">
        <f>SUM(AI142:AI150)</f>
        <v>0</v>
      </c>
      <c r="AJ151" s="469"/>
      <c r="AK151" s="466" t="s">
        <v>2641</v>
      </c>
      <c r="AL151" s="467">
        <f>SUM(AL142:AL150)</f>
        <v>0</v>
      </c>
      <c r="AM151" s="457"/>
      <c r="AN151" s="458">
        <f>SUM(AI151,AL151)</f>
        <v>0</v>
      </c>
      <c r="AO151" s="458">
        <f>IF(AN151&gt;$G$3,1,(AN151/$G$3))</f>
        <v>0</v>
      </c>
      <c r="AP151" s="458"/>
      <c r="AQ151" s="459" t="str">
        <f>IF(AN151&gt;4,"Overloaded","OK")</f>
        <v>OK</v>
      </c>
    </row>
    <row r="152" spans="1:43" ht="18" customHeight="1" x14ac:dyDescent="0.2">
      <c r="A152" s="679" t="str">
        <f>'ข้อมูลอัตรากำลัง 2566'!C35</f>
        <v xml:space="preserve">อ. ดร.วงค์พันธ์ พรหมวงศ์ </v>
      </c>
      <c r="B152" s="682" t="str">
        <f>'ข้อมูลอัตรากำลัง 2566'!O35</f>
        <v>อจ.ผู้รับผิดชอบ วท.บ. เกษตรศาสตร์ (วิชาเอกเกษตรอินทีรย์)</v>
      </c>
      <c r="C152" s="454" t="str">
        <f>'เกษตรศาสตร์ 2.1-2566'!C327</f>
        <v>การปฏิบัติงานฟาร์ม</v>
      </c>
      <c r="D152" s="455" t="str">
        <f>'เกษตรศาสตร์ 2.1-2566'!B327</f>
        <v> อพ397 </v>
      </c>
      <c r="E152" s="503">
        <f>'เกษตรศาสตร์ 2.1-2566'!F328</f>
        <v>0.33</v>
      </c>
      <c r="F152" s="498" t="str">
        <f>'เกษตรศาสตร์ 2.2-2566'!C392</f>
        <v>การเรียนรู้อิสระ</v>
      </c>
      <c r="G152" s="564" t="str">
        <f>'เกษตรศาสตร์ 2.2-2566'!B392</f>
        <v> ผษ498 </v>
      </c>
      <c r="H152" s="503">
        <f>'เกษตรศาสตร์ 2.2-2566'!F397</f>
        <v>0.2</v>
      </c>
      <c r="I152" s="454"/>
      <c r="J152" s="455"/>
      <c r="K152" s="455"/>
      <c r="L152" s="455"/>
      <c r="M152" s="529"/>
      <c r="P152" s="679" t="str">
        <f>A152</f>
        <v xml:space="preserve">อ. ดร.วงค์พันธ์ พรหมวงศ์ </v>
      </c>
      <c r="Q152" s="682" t="str">
        <f>B152</f>
        <v>อจ.ผู้รับผิดชอบ วท.บ. เกษตรศาสตร์ (วิชาเอกเกษตรอินทีรย์)</v>
      </c>
      <c r="R152" s="454"/>
      <c r="S152" s="455"/>
      <c r="T152" s="456"/>
      <c r="U152" s="454"/>
      <c r="V152" s="455"/>
      <c r="W152" s="456"/>
      <c r="X152" s="454"/>
      <c r="Y152" s="455"/>
      <c r="Z152" s="455"/>
      <c r="AA152" s="455"/>
      <c r="AB152" s="529"/>
      <c r="AE152" s="679" t="str">
        <f>A152</f>
        <v xml:space="preserve">อ. ดร.วงค์พันธ์ พรหมวงศ์ </v>
      </c>
      <c r="AF152" s="682" t="str">
        <f>B152</f>
        <v>อจ.ผู้รับผิดชอบ วท.บ. เกษตรศาสตร์ (วิชาเอกเกษตรอินทีรย์)</v>
      </c>
      <c r="AG152" s="454"/>
      <c r="AH152" s="455"/>
      <c r="AI152" s="456"/>
      <c r="AJ152" s="454"/>
      <c r="AK152" s="455"/>
      <c r="AL152" s="456"/>
      <c r="AM152" s="454"/>
      <c r="AN152" s="455"/>
      <c r="AO152" s="455"/>
      <c r="AP152" s="455"/>
      <c r="AQ152" s="456"/>
    </row>
    <row r="153" spans="1:43" x14ac:dyDescent="0.2">
      <c r="A153" s="680"/>
      <c r="B153" s="683"/>
      <c r="C153" s="461" t="str">
        <f>'เกษตรศาสตร์ 2.1-2566'!C371</f>
        <v>แมลงกินได้</v>
      </c>
      <c r="D153" s="470" t="str">
        <f>'เกษตรศาสตร์ 2.1-2566'!B371</f>
        <v> กฏ472 </v>
      </c>
      <c r="E153" s="504">
        <f>'เกษตรศาสตร์ 2.1-2566'!F372</f>
        <v>1.5</v>
      </c>
      <c r="F153" s="499" t="str">
        <f>'เกษตรศาสตร์ 2.2-2566'!C451</f>
        <v>สัณฐานวิทยาของแมลง</v>
      </c>
      <c r="G153" s="546" t="str">
        <f>'เกษตรศาสตร์ 2.2-2566'!B451</f>
        <v> กฏ431 </v>
      </c>
      <c r="H153" s="504">
        <f>'เกษตรศาสตร์ 2.2-2566'!F454</f>
        <v>0.75</v>
      </c>
      <c r="I153" s="461"/>
      <c r="M153" s="528"/>
      <c r="P153" s="680"/>
      <c r="Q153" s="683"/>
      <c r="R153" s="461"/>
      <c r="T153" s="463"/>
      <c r="U153" s="461"/>
      <c r="W153" s="463"/>
      <c r="X153" s="461"/>
      <c r="AB153" s="528"/>
      <c r="AE153" s="680"/>
      <c r="AF153" s="683"/>
      <c r="AG153" s="461"/>
      <c r="AI153" s="463"/>
      <c r="AJ153" s="461"/>
      <c r="AL153" s="463"/>
      <c r="AM153" s="461"/>
      <c r="AQ153" s="463"/>
    </row>
    <row r="154" spans="1:43" x14ac:dyDescent="0.2">
      <c r="A154" s="680"/>
      <c r="B154" s="683"/>
      <c r="C154" s="461" t="str">
        <f>'เกษตรศาสตร์ 2.1-2566'!C333</f>
        <v>สัมมนา</v>
      </c>
      <c r="D154" s="470" t="str">
        <f>'เกษตรศาสตร์ 2.1-2566'!B333</f>
        <v> อพ499 </v>
      </c>
      <c r="E154" s="504">
        <f>'เกษตรศาสตร์ 2.1-2566'!F335</f>
        <v>0.25</v>
      </c>
      <c r="F154" s="499"/>
      <c r="H154" s="528"/>
      <c r="I154" s="461"/>
      <c r="M154" s="528"/>
      <c r="P154" s="680"/>
      <c r="Q154" s="683"/>
      <c r="R154" s="461"/>
      <c r="T154" s="463"/>
      <c r="U154" s="461"/>
      <c r="W154" s="463"/>
      <c r="X154" s="461"/>
      <c r="AB154" s="528"/>
      <c r="AE154" s="680"/>
      <c r="AF154" s="683"/>
      <c r="AG154" s="461"/>
      <c r="AI154" s="463"/>
      <c r="AJ154" s="461"/>
      <c r="AL154" s="463"/>
      <c r="AM154" s="461"/>
      <c r="AQ154" s="463"/>
    </row>
    <row r="155" spans="1:43" x14ac:dyDescent="0.2">
      <c r="A155" s="680"/>
      <c r="B155" s="683"/>
      <c r="C155" s="461"/>
      <c r="E155" s="504"/>
      <c r="F155" s="499"/>
      <c r="H155" s="528"/>
      <c r="I155" s="461"/>
      <c r="K155" s="464">
        <f>J156/G3</f>
        <v>0.75750000000000006</v>
      </c>
      <c r="M155" s="528"/>
      <c r="P155" s="680"/>
      <c r="Q155" s="683"/>
      <c r="R155" s="461"/>
      <c r="T155" s="463"/>
      <c r="U155" s="461"/>
      <c r="W155" s="463"/>
      <c r="X155" s="461"/>
      <c r="Z155" s="464">
        <f>Y156/V3</f>
        <v>0</v>
      </c>
      <c r="AB155" s="528"/>
      <c r="AE155" s="680"/>
      <c r="AF155" s="683"/>
      <c r="AG155" s="461"/>
      <c r="AI155" s="463"/>
      <c r="AJ155" s="461"/>
      <c r="AL155" s="463"/>
      <c r="AM155" s="461"/>
      <c r="AO155" s="464">
        <f>AN156/AK3</f>
        <v>0</v>
      </c>
      <c r="AQ155" s="463"/>
    </row>
    <row r="156" spans="1:43" x14ac:dyDescent="0.2">
      <c r="A156" s="681"/>
      <c r="B156" s="684"/>
      <c r="C156" s="457"/>
      <c r="D156" s="466" t="s">
        <v>2641</v>
      </c>
      <c r="E156" s="505">
        <f>SUM(E152:E155)</f>
        <v>2.08</v>
      </c>
      <c r="F156" s="500"/>
      <c r="G156" s="533" t="s">
        <v>2641</v>
      </c>
      <c r="H156" s="505">
        <f>SUM(H152:H155)</f>
        <v>0.95</v>
      </c>
      <c r="I156" s="457"/>
      <c r="J156" s="458">
        <f>SUM(E156,H156)</f>
        <v>3.0300000000000002</v>
      </c>
      <c r="K156" s="458">
        <f>IF(J156&gt;$G$3,1,(J156/$G$3))</f>
        <v>0.75750000000000006</v>
      </c>
      <c r="L156" s="458"/>
      <c r="M156" s="587" t="str">
        <f>IF(J156&gt;4,"Overloaded","OK")</f>
        <v>OK</v>
      </c>
      <c r="P156" s="681"/>
      <c r="Q156" s="684"/>
      <c r="R156" s="457"/>
      <c r="S156" s="466" t="s">
        <v>2641</v>
      </c>
      <c r="T156" s="467">
        <f>SUM(T152:T155)</f>
        <v>0</v>
      </c>
      <c r="U156" s="469"/>
      <c r="V156" s="466" t="s">
        <v>2641</v>
      </c>
      <c r="W156" s="467">
        <f>SUM(W152:W155)</f>
        <v>0</v>
      </c>
      <c r="X156" s="457"/>
      <c r="Y156" s="458">
        <f>SUM(T156,W156)</f>
        <v>0</v>
      </c>
      <c r="Z156" s="458">
        <f>IF(Y156&gt;$G$3,1,(Y156/$G$3))</f>
        <v>0</v>
      </c>
      <c r="AA156" s="458"/>
      <c r="AB156" s="587" t="str">
        <f>IF(Y156&gt;4,"Overloaded","OK")</f>
        <v>OK</v>
      </c>
      <c r="AE156" s="681"/>
      <c r="AF156" s="684"/>
      <c r="AG156" s="457"/>
      <c r="AH156" s="466" t="s">
        <v>2641</v>
      </c>
      <c r="AI156" s="467">
        <f>SUM(AI152:AI155)</f>
        <v>0</v>
      </c>
      <c r="AJ156" s="469"/>
      <c r="AK156" s="466" t="s">
        <v>2641</v>
      </c>
      <c r="AL156" s="467">
        <f>SUM(AL152:AL155)</f>
        <v>0</v>
      </c>
      <c r="AM156" s="457"/>
      <c r="AN156" s="458">
        <f>SUM(AI156,AL156)</f>
        <v>0</v>
      </c>
      <c r="AO156" s="458">
        <f>IF(AN156&gt;$G$3,1,(AN156/$G$3))</f>
        <v>0</v>
      </c>
      <c r="AP156" s="458"/>
      <c r="AQ156" s="459" t="str">
        <f>IF(AN156&gt;4,"Overloaded","OK")</f>
        <v>OK</v>
      </c>
    </row>
    <row r="157" spans="1:43" ht="18" customHeight="1" x14ac:dyDescent="0.2">
      <c r="A157" s="679" t="str">
        <f>'ข้อมูลอัตรากำลัง 2566'!C37</f>
        <v xml:space="preserve">ผศ. ดร.สุรีย์วัลย์ เมฆกมล </v>
      </c>
      <c r="B157" s="682" t="str">
        <f>'ข้อมูลอัตรากำลัง 2566'!O37</f>
        <v>อจ.ผู้รับผิดชอบ วท.บ. เกษตรศาสตร์ (วิชาเอกเกษตรเคมี)</v>
      </c>
      <c r="C157" s="454" t="str">
        <f>'เกษตรศาสตร์ 2.1-2566'!C290</f>
        <v>หลักการอารักขาพืช</v>
      </c>
      <c r="D157" s="455" t="str">
        <f>'เกษตรศาสตร์ 2.1-2566'!B290</f>
        <v> 10119204 </v>
      </c>
      <c r="E157" s="503">
        <f>'เกษตรศาสตร์ 2.1-2566'!F294</f>
        <v>0.22500000000000001</v>
      </c>
      <c r="F157" s="498" t="str">
        <f>'เกษตรศาสตร์ 2.2-2566'!C383</f>
        <v>หลักการอารักขาพืช</v>
      </c>
      <c r="G157" s="564" t="str">
        <f>'เกษตรศาสตร์ 2.2-2566'!B383</f>
        <v> 10119204 </v>
      </c>
      <c r="H157" s="503">
        <f>'เกษตรศาสตร์ 2.2-2566'!F388</f>
        <v>0.22500000000000001</v>
      </c>
      <c r="I157" s="454"/>
      <c r="J157" s="455"/>
      <c r="K157" s="455"/>
      <c r="L157" s="455"/>
      <c r="M157" s="529"/>
      <c r="P157" s="679" t="str">
        <f>A157</f>
        <v xml:space="preserve">ผศ. ดร.สุรีย์วัลย์ เมฆกมล </v>
      </c>
      <c r="Q157" s="682" t="str">
        <f>B157</f>
        <v>อจ.ผู้รับผิดชอบ วท.บ. เกษตรศาสตร์ (วิชาเอกเกษตรเคมี)</v>
      </c>
      <c r="R157" s="454"/>
      <c r="S157" s="455"/>
      <c r="T157" s="456"/>
      <c r="U157" s="454"/>
      <c r="V157" s="455"/>
      <c r="W157" s="456"/>
      <c r="X157" s="454"/>
      <c r="Y157" s="455"/>
      <c r="Z157" s="455"/>
      <c r="AA157" s="455"/>
      <c r="AB157" s="529"/>
      <c r="AE157" s="679" t="str">
        <f>A157</f>
        <v xml:space="preserve">ผศ. ดร.สุรีย์วัลย์ เมฆกมล </v>
      </c>
      <c r="AF157" s="682" t="str">
        <f>B157</f>
        <v>อจ.ผู้รับผิดชอบ วท.บ. เกษตรศาสตร์ (วิชาเอกเกษตรเคมี)</v>
      </c>
      <c r="AG157" s="454"/>
      <c r="AH157" s="455"/>
      <c r="AI157" s="456"/>
      <c r="AJ157" s="454"/>
      <c r="AK157" s="455"/>
      <c r="AL157" s="456"/>
      <c r="AM157" s="454"/>
      <c r="AN157" s="455"/>
      <c r="AO157" s="455"/>
      <c r="AP157" s="455"/>
      <c r="AQ157" s="456"/>
    </row>
    <row r="158" spans="1:43" x14ac:dyDescent="0.2">
      <c r="A158" s="680"/>
      <c r="B158" s="683"/>
      <c r="C158" s="461" t="str">
        <f>'เกษตรศาสตร์ 2.1-2566'!C381</f>
        <v>โรคพืชทั่วไป</v>
      </c>
      <c r="D158" s="470" t="str">
        <f>'เกษตรศาสตร์ 2.1-2566'!B381</f>
        <v> รพ301 </v>
      </c>
      <c r="E158" s="504">
        <f>'เกษตรศาสตร์ 2.1-2566'!F383</f>
        <v>0.75</v>
      </c>
      <c r="F158" s="499" t="str">
        <f>'เกษตรศาสตร์ 2.2-2566'!C403</f>
        <v>สารเคมีป้องกันกำจัดศัตรูพืช</v>
      </c>
      <c r="G158" s="546" t="str">
        <f>'เกษตรศาสตร์ 2.2-2566'!B403</f>
        <v> อพ440 </v>
      </c>
      <c r="H158" s="504">
        <f>'เกษตรศาสตร์ 2.2-2566'!F405</f>
        <v>0.45</v>
      </c>
      <c r="I158" s="461"/>
      <c r="M158" s="528"/>
      <c r="P158" s="680"/>
      <c r="Q158" s="683"/>
      <c r="R158" s="461"/>
      <c r="T158" s="463"/>
      <c r="U158" s="461"/>
      <c r="W158" s="463"/>
      <c r="X158" s="461"/>
      <c r="AB158" s="528"/>
      <c r="AE158" s="680"/>
      <c r="AF158" s="683"/>
      <c r="AG158" s="461"/>
      <c r="AI158" s="463"/>
      <c r="AJ158" s="461"/>
      <c r="AL158" s="463"/>
      <c r="AM158" s="461"/>
      <c r="AQ158" s="463"/>
    </row>
    <row r="159" spans="1:43" x14ac:dyDescent="0.2">
      <c r="A159" s="680"/>
      <c r="B159" s="683"/>
      <c r="C159" s="461" t="str">
        <f>'เกษตรศาสตร์ 2.1-2566'!C386</f>
        <v>โรคพืชที่เกิดจากเชื้อรา</v>
      </c>
      <c r="D159" s="470" t="str">
        <f>'เกษตรศาสตร์ 2.1-2566'!B386</f>
        <v> รพ411 </v>
      </c>
      <c r="E159" s="504">
        <f>'เกษตรศาสตร์ 2.1-2566'!F387</f>
        <v>1.5</v>
      </c>
      <c r="F159" s="499" t="str">
        <f>'เกษตรศาสตร์ 2.2-2566'!C463</f>
        <v>โรคพืชทั่วไป</v>
      </c>
      <c r="G159" s="546" t="str">
        <f>'เกษตรศาสตร์ 2.2-2566'!B463</f>
        <v> รพ301 </v>
      </c>
      <c r="H159" s="504">
        <f>'เกษตรศาสตร์ 2.2-2566'!F466</f>
        <v>0.75</v>
      </c>
      <c r="I159" s="461"/>
      <c r="M159" s="528"/>
      <c r="P159" s="680"/>
      <c r="Q159" s="683"/>
      <c r="R159" s="461"/>
      <c r="T159" s="463"/>
      <c r="U159" s="461"/>
      <c r="W159" s="463"/>
      <c r="X159" s="461"/>
      <c r="AB159" s="528"/>
      <c r="AE159" s="680"/>
      <c r="AF159" s="683"/>
      <c r="AG159" s="461"/>
      <c r="AI159" s="463"/>
      <c r="AJ159" s="461"/>
      <c r="AL159" s="463"/>
      <c r="AM159" s="461"/>
      <c r="AQ159" s="463"/>
    </row>
    <row r="160" spans="1:43" x14ac:dyDescent="0.2">
      <c r="A160" s="680"/>
      <c r="B160" s="683"/>
      <c r="C160" s="461"/>
      <c r="E160" s="504"/>
      <c r="F160" s="499" t="str">
        <f>'เกษตรศาสตร์ 2.2-2566'!C467</f>
        <v>วิทยาการเชื้อรา</v>
      </c>
      <c r="G160" s="546" t="str">
        <f>'เกษตรศาสตร์ 2.2-2566'!B467</f>
        <v> รพ400 </v>
      </c>
      <c r="H160" s="504">
        <f>'เกษตรศาสตร์ 2.2-2566'!F469</f>
        <v>1.5</v>
      </c>
      <c r="I160" s="461"/>
      <c r="M160" s="528"/>
      <c r="P160" s="680"/>
      <c r="Q160" s="683"/>
      <c r="R160" s="461"/>
      <c r="T160" s="463"/>
      <c r="U160" s="461"/>
      <c r="W160" s="463"/>
      <c r="X160" s="461"/>
      <c r="AB160" s="528"/>
      <c r="AE160" s="680"/>
      <c r="AF160" s="683"/>
      <c r="AG160" s="461"/>
      <c r="AI160" s="463"/>
      <c r="AJ160" s="461"/>
      <c r="AL160" s="463"/>
      <c r="AM160" s="461"/>
      <c r="AQ160" s="463"/>
    </row>
    <row r="161" spans="1:43" x14ac:dyDescent="0.2">
      <c r="A161" s="680"/>
      <c r="B161" s="683"/>
      <c r="C161" s="461"/>
      <c r="E161" s="504"/>
      <c r="F161" s="499"/>
      <c r="H161" s="528"/>
      <c r="I161" s="461"/>
      <c r="K161" s="464">
        <f>J162/G3</f>
        <v>1.35</v>
      </c>
      <c r="M161" s="528"/>
      <c r="P161" s="680"/>
      <c r="Q161" s="683"/>
      <c r="R161" s="461"/>
      <c r="T161" s="463"/>
      <c r="U161" s="461"/>
      <c r="W161" s="463"/>
      <c r="X161" s="461"/>
      <c r="Z161" s="464">
        <f>Y162/V3</f>
        <v>0</v>
      </c>
      <c r="AB161" s="528"/>
      <c r="AE161" s="680"/>
      <c r="AF161" s="683"/>
      <c r="AG161" s="461"/>
      <c r="AI161" s="463"/>
      <c r="AJ161" s="461"/>
      <c r="AL161" s="463"/>
      <c r="AM161" s="461"/>
      <c r="AO161" s="464">
        <f>AN162/AK3</f>
        <v>0</v>
      </c>
      <c r="AQ161" s="463"/>
    </row>
    <row r="162" spans="1:43" x14ac:dyDescent="0.2">
      <c r="A162" s="681"/>
      <c r="B162" s="684"/>
      <c r="C162" s="457"/>
      <c r="D162" s="466" t="s">
        <v>2641</v>
      </c>
      <c r="E162" s="505">
        <f>SUM(E157:E161)</f>
        <v>2.4750000000000001</v>
      </c>
      <c r="F162" s="500"/>
      <c r="G162" s="533" t="s">
        <v>2641</v>
      </c>
      <c r="H162" s="505">
        <f>SUM(H157:H161)</f>
        <v>2.9249999999999998</v>
      </c>
      <c r="I162" s="457"/>
      <c r="J162" s="458">
        <f>SUM(E162,H162)</f>
        <v>5.4</v>
      </c>
      <c r="K162" s="458">
        <f>IF(J162&gt;$G$3,1,(J162/$G$3))</f>
        <v>1</v>
      </c>
      <c r="L162" s="458"/>
      <c r="M162" s="592" t="str">
        <f>IF(J162&gt;4,"Overloaded","OK")</f>
        <v>Overloaded</v>
      </c>
      <c r="P162" s="681"/>
      <c r="Q162" s="684"/>
      <c r="R162" s="457"/>
      <c r="S162" s="466" t="s">
        <v>2641</v>
      </c>
      <c r="T162" s="467">
        <f>SUM(T157:T161)</f>
        <v>0</v>
      </c>
      <c r="U162" s="469"/>
      <c r="V162" s="466" t="s">
        <v>2641</v>
      </c>
      <c r="W162" s="467">
        <f>SUM(W157:W161)</f>
        <v>0</v>
      </c>
      <c r="X162" s="457"/>
      <c r="Y162" s="458">
        <f>SUM(T162,W162)</f>
        <v>0</v>
      </c>
      <c r="Z162" s="458">
        <f>IF(Y162&gt;$G$3,1,(Y162/$G$3))</f>
        <v>0</v>
      </c>
      <c r="AA162" s="458"/>
      <c r="AB162" s="587" t="str">
        <f>IF(Y162&gt;4,"Overloaded","OK")</f>
        <v>OK</v>
      </c>
      <c r="AE162" s="681"/>
      <c r="AF162" s="684"/>
      <c r="AG162" s="457"/>
      <c r="AH162" s="466" t="s">
        <v>2641</v>
      </c>
      <c r="AI162" s="467">
        <f>SUM(AI157:AI161)</f>
        <v>0</v>
      </c>
      <c r="AJ162" s="469"/>
      <c r="AK162" s="466" t="s">
        <v>2641</v>
      </c>
      <c r="AL162" s="467">
        <f>SUM(AL157:AL161)</f>
        <v>0</v>
      </c>
      <c r="AM162" s="457"/>
      <c r="AN162" s="458">
        <f>SUM(AI162,AL162)</f>
        <v>0</v>
      </c>
      <c r="AO162" s="458">
        <f>IF(AN162&gt;$G$3,1,(AN162/$G$3))</f>
        <v>0</v>
      </c>
      <c r="AP162" s="458"/>
      <c r="AQ162" s="459" t="str">
        <f>IF(AN162&gt;4,"Overloaded","OK")</f>
        <v>OK</v>
      </c>
    </row>
    <row r="163" spans="1:43" ht="18" customHeight="1" x14ac:dyDescent="0.2">
      <c r="A163" s="679" t="str">
        <f>'ข้อมูลอัตรากำลัง 2566'!C38</f>
        <v xml:space="preserve">อ. ดร.ฉัตรสุดา เผือกใจแผ้ว </v>
      </c>
      <c r="B163" s="682" t="str">
        <f>'ข้อมูลอัตรากำลัง 2566'!O38</f>
        <v>อจ.ผู้รับผิดชอบ วท.บ. เกษตรศาสตร์ (วิชาเอกอารักขาพืช)</v>
      </c>
      <c r="C163" s="454" t="str">
        <f>'เกษตรศาสตร์ 2.1-2566'!C290</f>
        <v>หลักการอารักขาพืช</v>
      </c>
      <c r="D163" s="455" t="str">
        <f>'เกษตรศาสตร์ 2.1-2566'!B290</f>
        <v> 10119204 </v>
      </c>
      <c r="E163" s="503">
        <f>'เกษตรศาสตร์ 2.1-2566'!F295</f>
        <v>0.22500000000000001</v>
      </c>
      <c r="F163" s="498" t="str">
        <f>'เกษตรศาสตร์ 2.2-2566'!C33</f>
        <v>เทคโนโลยี เก็บเกี่ยว แปรรูป และบรรจุภัณฑ์ สำหรับผลผลิตพืช</v>
      </c>
      <c r="G163" s="564" t="str">
        <f>'เกษตรศาสตร์ 2.2-2566'!B33</f>
        <v> 10119208 </v>
      </c>
      <c r="H163" s="503">
        <f>'เกษตรศาสตร์ 2.2-2566'!F36</f>
        <v>0.06</v>
      </c>
      <c r="I163" s="454"/>
      <c r="J163" s="455"/>
      <c r="K163" s="455"/>
      <c r="L163" s="455"/>
      <c r="M163" s="529"/>
      <c r="P163" s="679" t="str">
        <f>A163</f>
        <v xml:space="preserve">อ. ดร.ฉัตรสุดา เผือกใจแผ้ว </v>
      </c>
      <c r="Q163" s="682" t="str">
        <f>B163</f>
        <v>อจ.ผู้รับผิดชอบ วท.บ. เกษตรศาสตร์ (วิชาเอกอารักขาพืช)</v>
      </c>
      <c r="R163" s="454"/>
      <c r="S163" s="455"/>
      <c r="T163" s="456"/>
      <c r="U163" s="454"/>
      <c r="V163" s="455"/>
      <c r="W163" s="456"/>
      <c r="X163" s="454"/>
      <c r="Y163" s="455"/>
      <c r="Z163" s="455"/>
      <c r="AA163" s="455"/>
      <c r="AB163" s="529"/>
      <c r="AE163" s="679" t="str">
        <f>A163</f>
        <v xml:space="preserve">อ. ดร.ฉัตรสุดา เผือกใจแผ้ว </v>
      </c>
      <c r="AF163" s="682" t="str">
        <f>B163</f>
        <v>อจ.ผู้รับผิดชอบ วท.บ. เกษตรศาสตร์ (วิชาเอกอารักขาพืช)</v>
      </c>
      <c r="AG163" s="454"/>
      <c r="AH163" s="455"/>
      <c r="AI163" s="456"/>
      <c r="AJ163" s="454"/>
      <c r="AK163" s="455"/>
      <c r="AL163" s="456"/>
      <c r="AM163" s="454"/>
      <c r="AN163" s="455"/>
      <c r="AO163" s="455"/>
      <c r="AP163" s="455"/>
      <c r="AQ163" s="456"/>
    </row>
    <row r="164" spans="1:43" x14ac:dyDescent="0.2">
      <c r="A164" s="680"/>
      <c r="B164" s="683"/>
      <c r="C164" s="461" t="str">
        <f>'เกษตรศาสตร์ 2.1-2566'!C323</f>
        <v>การอารักขาพืชประยุกต์</v>
      </c>
      <c r="D164" s="470" t="str">
        <f>'เกษตรศาสตร์ 2.1-2566'!B323</f>
        <v> กฏ453 </v>
      </c>
      <c r="E164" s="504">
        <f>'เกษตรศาสตร์ 2.1-2566'!F326</f>
        <v>0.45</v>
      </c>
      <c r="F164" s="499" t="str">
        <f>'เกษตรศาสตร์ 2.2-2566'!C383</f>
        <v>หลักการอารักขาพืช</v>
      </c>
      <c r="G164" s="546" t="str">
        <f>'เกษตรศาสตร์ 2.2-2566'!B383</f>
        <v> 10119204 </v>
      </c>
      <c r="H164" s="504">
        <f>'เกษตรศาสตร์ 2.2-2566'!F386</f>
        <v>0.22500000000000001</v>
      </c>
      <c r="I164" s="461"/>
      <c r="M164" s="528"/>
      <c r="P164" s="680"/>
      <c r="Q164" s="683"/>
      <c r="R164" s="461"/>
      <c r="T164" s="463"/>
      <c r="U164" s="461"/>
      <c r="W164" s="463"/>
      <c r="X164" s="461"/>
      <c r="AB164" s="528"/>
      <c r="AE164" s="680"/>
      <c r="AF164" s="683"/>
      <c r="AG164" s="461"/>
      <c r="AI164" s="463"/>
      <c r="AJ164" s="461"/>
      <c r="AL164" s="463"/>
      <c r="AM164" s="461"/>
      <c r="AQ164" s="463"/>
    </row>
    <row r="165" spans="1:43" x14ac:dyDescent="0.2">
      <c r="A165" s="680"/>
      <c r="B165" s="683"/>
      <c r="C165" s="461" t="str">
        <f>'เกษตรศาสตร์ 2.1-2566'!C329</f>
        <v>อารักขาพืชประยุกต์</v>
      </c>
      <c r="D165" s="470" t="str">
        <f>'เกษตรศาสตร์ 2.1-2566'!B329</f>
        <v> อพ453 </v>
      </c>
      <c r="E165" s="504">
        <f>'เกษตรศาสตร์ 2.1-2566'!F331</f>
        <v>0.375</v>
      </c>
      <c r="F165" s="499" t="str">
        <f>'เกษตรศาสตร์ 2.2-2566'!C389</f>
        <v>สหกิจศึกษา</v>
      </c>
      <c r="G165" s="546" t="str">
        <f>'เกษตรศาสตร์ 2.2-2566'!B389</f>
        <v> ผษ497 </v>
      </c>
      <c r="H165" s="504">
        <f>'เกษตรศาสตร์ 2.2-2566'!F391</f>
        <v>1</v>
      </c>
      <c r="I165" s="461"/>
      <c r="M165" s="528"/>
      <c r="P165" s="680"/>
      <c r="Q165" s="683"/>
      <c r="R165" s="461"/>
      <c r="T165" s="463"/>
      <c r="U165" s="461"/>
      <c r="W165" s="463"/>
      <c r="X165" s="461"/>
      <c r="AB165" s="528"/>
      <c r="AE165" s="680"/>
      <c r="AF165" s="683"/>
      <c r="AG165" s="461"/>
      <c r="AI165" s="463"/>
      <c r="AJ165" s="461"/>
      <c r="AL165" s="463"/>
      <c r="AM165" s="461"/>
      <c r="AQ165" s="463"/>
    </row>
    <row r="166" spans="1:43" x14ac:dyDescent="0.2">
      <c r="A166" s="680"/>
      <c r="B166" s="683"/>
      <c r="C166" s="461" t="str">
        <f>'เกษตรศาสตร์ 2.1-2566'!C381</f>
        <v>โรคพืชทั่วไป</v>
      </c>
      <c r="D166" s="470" t="str">
        <f>'เกษตรศาสตร์ 2.1-2566'!B381</f>
        <v> รพ301 </v>
      </c>
      <c r="E166" s="504">
        <f>'เกษตรศาสตร์ 2.1-2566'!F382</f>
        <v>0.75</v>
      </c>
      <c r="F166" s="499" t="str">
        <f>'เกษตรศาสตร์ 2.2-2566'!C392</f>
        <v>การเรียนรู้อิสระ</v>
      </c>
      <c r="G166" s="546" t="str">
        <f>'เกษตรศาสตร์ 2.2-2566'!B392</f>
        <v> ผษ498 </v>
      </c>
      <c r="H166" s="504">
        <f>'เกษตรศาสตร์ 2.2-2566'!F394</f>
        <v>0.2</v>
      </c>
      <c r="I166" s="461"/>
      <c r="M166" s="528"/>
      <c r="P166" s="680"/>
      <c r="Q166" s="683"/>
      <c r="R166" s="461"/>
      <c r="T166" s="463"/>
      <c r="U166" s="461"/>
      <c r="W166" s="463"/>
      <c r="X166" s="461"/>
      <c r="AB166" s="528"/>
      <c r="AE166" s="680"/>
      <c r="AF166" s="683"/>
      <c r="AG166" s="461"/>
      <c r="AI166" s="463"/>
      <c r="AJ166" s="461"/>
      <c r="AL166" s="463"/>
      <c r="AM166" s="461"/>
      <c r="AQ166" s="463"/>
    </row>
    <row r="167" spans="1:43" x14ac:dyDescent="0.2">
      <c r="A167" s="680"/>
      <c r="B167" s="683"/>
      <c r="C167" s="461" t="str">
        <f>'เกษตรศาสตร์ 2.1-2566'!C388</f>
        <v>หลักการควบคุมโรคพืช</v>
      </c>
      <c r="D167" s="470" t="str">
        <f>'เกษตรศาสตร์ 2.1-2566'!B388</f>
        <v> รพ450 </v>
      </c>
      <c r="E167" s="504">
        <f>'เกษตรศาสตร์ 2.1-2566'!F389</f>
        <v>1.5</v>
      </c>
      <c r="F167" s="499" t="str">
        <f>'เกษตรศาสตร์ 2.2-2566'!C399</f>
        <v>ศัตรูพืชที่สำคัญทางเศรษฐกิจ</v>
      </c>
      <c r="G167" s="546" t="str">
        <f>'เกษตรศาสตร์ 2.2-2566'!B399</f>
        <v> อพ320 </v>
      </c>
      <c r="H167" s="504">
        <f>'เกษตรศาสตร์ 2.2-2566'!F400</f>
        <v>0.6</v>
      </c>
      <c r="I167" s="461"/>
      <c r="M167" s="528"/>
      <c r="P167" s="680"/>
      <c r="Q167" s="683"/>
      <c r="R167" s="461"/>
      <c r="T167" s="463"/>
      <c r="U167" s="461"/>
      <c r="W167" s="463"/>
      <c r="X167" s="461"/>
      <c r="AB167" s="528"/>
      <c r="AE167" s="680"/>
      <c r="AF167" s="683"/>
      <c r="AG167" s="461"/>
      <c r="AI167" s="463"/>
      <c r="AJ167" s="461"/>
      <c r="AL167" s="463"/>
      <c r="AM167" s="461"/>
      <c r="AQ167" s="463"/>
    </row>
    <row r="168" spans="1:43" x14ac:dyDescent="0.2">
      <c r="A168" s="680"/>
      <c r="B168" s="683"/>
      <c r="C168" s="461"/>
      <c r="E168" s="504"/>
      <c r="F168" s="499" t="str">
        <f>'เกษตรศาสตร์ 2.2-2566'!C408</f>
        <v>หลักการบริหารจัดการศัตรูพืชแบบบูรณาการ</v>
      </c>
      <c r="G168" s="546" t="str">
        <f>'เกษตรศาสตร์ 2.2-2566'!B408</f>
        <v> อพ451 </v>
      </c>
      <c r="H168" s="504">
        <f>'เกษตรศาสตร์ 2.2-2566'!F411</f>
        <v>0.45</v>
      </c>
      <c r="I168" s="461"/>
      <c r="M168" s="528"/>
      <c r="P168" s="680"/>
      <c r="Q168" s="683"/>
      <c r="R168" s="461"/>
      <c r="T168" s="463"/>
      <c r="U168" s="461"/>
      <c r="W168" s="463"/>
      <c r="X168" s="461"/>
      <c r="AB168" s="528"/>
      <c r="AE168" s="680"/>
      <c r="AF168" s="683"/>
      <c r="AG168" s="461"/>
      <c r="AI168" s="463"/>
      <c r="AJ168" s="461"/>
      <c r="AL168" s="463"/>
      <c r="AM168" s="461"/>
      <c r="AQ168" s="463"/>
    </row>
    <row r="169" spans="1:43" x14ac:dyDescent="0.2">
      <c r="A169" s="680"/>
      <c r="B169" s="683"/>
      <c r="C169" s="461"/>
      <c r="E169" s="504"/>
      <c r="F169" s="499" t="str">
        <f>'เกษตรศาสตร์ 2.2-2566'!C412</f>
        <v>อารักขาพืชประยุกต์</v>
      </c>
      <c r="G169" s="546" t="str">
        <f>'เกษตรศาสตร์ 2.2-2566'!B412</f>
        <v> อพ453 </v>
      </c>
      <c r="H169" s="504">
        <f>'เกษตรศาสตร์ 2.2-2566'!F415</f>
        <v>0.45</v>
      </c>
      <c r="I169" s="461"/>
      <c r="M169" s="528"/>
      <c r="P169" s="680"/>
      <c r="Q169" s="683"/>
      <c r="R169" s="461"/>
      <c r="T169" s="463"/>
      <c r="U169" s="461"/>
      <c r="W169" s="463"/>
      <c r="X169" s="461"/>
      <c r="AB169" s="528"/>
      <c r="AE169" s="680"/>
      <c r="AF169" s="683"/>
      <c r="AG169" s="461"/>
      <c r="AI169" s="463"/>
      <c r="AJ169" s="461"/>
      <c r="AL169" s="463"/>
      <c r="AM169" s="461"/>
      <c r="AQ169" s="463"/>
    </row>
    <row r="170" spans="1:43" x14ac:dyDescent="0.2">
      <c r="A170" s="680"/>
      <c r="B170" s="683"/>
      <c r="C170" s="461"/>
      <c r="E170" s="504"/>
      <c r="F170" s="499" t="str">
        <f>'เกษตรศาสตร์ 2.2-2566'!C455</f>
        <v>การอารักขาพืชประยุกต์</v>
      </c>
      <c r="G170" s="546" t="str">
        <f>'เกษตรศาสตร์ 2.2-2566'!B455</f>
        <v> กฏ453 </v>
      </c>
      <c r="H170" s="504">
        <f>'เกษตรศาสตร์ 2.2-2566'!F458</f>
        <v>0.45</v>
      </c>
      <c r="I170" s="461"/>
      <c r="M170" s="528"/>
      <c r="P170" s="680"/>
      <c r="Q170" s="683"/>
      <c r="R170" s="461"/>
      <c r="T170" s="463"/>
      <c r="U170" s="461"/>
      <c r="W170" s="463"/>
      <c r="X170" s="461"/>
      <c r="AB170" s="528"/>
      <c r="AE170" s="680"/>
      <c r="AF170" s="683"/>
      <c r="AG170" s="461"/>
      <c r="AI170" s="463"/>
      <c r="AJ170" s="461"/>
      <c r="AL170" s="463"/>
      <c r="AM170" s="461"/>
      <c r="AQ170" s="463"/>
    </row>
    <row r="171" spans="1:43" x14ac:dyDescent="0.2">
      <c r="A171" s="680"/>
      <c r="B171" s="683"/>
      <c r="C171" s="461"/>
      <c r="E171" s="504"/>
      <c r="F171" s="499" t="str">
        <f>'เกษตรศาสตร์ 2.2-2566'!C463</f>
        <v>โรคพืชทั่วไป</v>
      </c>
      <c r="G171" s="546" t="str">
        <f>'เกษตรศาสตร์ 2.2-2566'!B463</f>
        <v> รพ301 </v>
      </c>
      <c r="H171" s="504">
        <f>'เกษตรศาสตร์ 2.2-2566'!F458</f>
        <v>0.45</v>
      </c>
      <c r="I171" s="461"/>
      <c r="M171" s="528"/>
      <c r="P171" s="680"/>
      <c r="Q171" s="683"/>
      <c r="R171" s="461"/>
      <c r="T171" s="463"/>
      <c r="U171" s="461"/>
      <c r="W171" s="463"/>
      <c r="X171" s="461"/>
      <c r="AB171" s="528"/>
      <c r="AE171" s="680"/>
      <c r="AF171" s="683"/>
      <c r="AG171" s="461"/>
      <c r="AI171" s="463"/>
      <c r="AJ171" s="461"/>
      <c r="AL171" s="463"/>
      <c r="AM171" s="461"/>
      <c r="AQ171" s="463"/>
    </row>
    <row r="172" spans="1:43" x14ac:dyDescent="0.2">
      <c r="A172" s="680"/>
      <c r="B172" s="683"/>
      <c r="C172" s="461"/>
      <c r="E172" s="504"/>
      <c r="F172" s="499"/>
      <c r="H172" s="528"/>
      <c r="I172" s="461"/>
      <c r="K172" s="464">
        <f>J173/G3</f>
        <v>1.7962500000000001</v>
      </c>
      <c r="M172" s="528"/>
      <c r="P172" s="680"/>
      <c r="Q172" s="683"/>
      <c r="R172" s="461"/>
      <c r="T172" s="463"/>
      <c r="U172" s="461"/>
      <c r="W172" s="463"/>
      <c r="X172" s="461"/>
      <c r="Z172" s="464">
        <f>Y173/V3</f>
        <v>0</v>
      </c>
      <c r="AB172" s="528"/>
      <c r="AE172" s="680"/>
      <c r="AF172" s="683"/>
      <c r="AG172" s="461"/>
      <c r="AI172" s="463"/>
      <c r="AJ172" s="461"/>
      <c r="AL172" s="463"/>
      <c r="AM172" s="461"/>
      <c r="AO172" s="464">
        <f>AN173/AK3</f>
        <v>0</v>
      </c>
      <c r="AQ172" s="463"/>
    </row>
    <row r="173" spans="1:43" x14ac:dyDescent="0.2">
      <c r="A173" s="681"/>
      <c r="B173" s="684"/>
      <c r="C173" s="457"/>
      <c r="D173" s="466" t="s">
        <v>2641</v>
      </c>
      <c r="E173" s="505">
        <f>SUM(E163:E172)</f>
        <v>3.3</v>
      </c>
      <c r="F173" s="500"/>
      <c r="G173" s="533" t="s">
        <v>2641</v>
      </c>
      <c r="H173" s="505">
        <f>SUM(H163:H172)</f>
        <v>3.8850000000000007</v>
      </c>
      <c r="I173" s="457"/>
      <c r="J173" s="458">
        <f>SUM(E173,H173)</f>
        <v>7.1850000000000005</v>
      </c>
      <c r="K173" s="458">
        <f>IF(J173&gt;$G$3,1,(J173/$G$3))</f>
        <v>1</v>
      </c>
      <c r="L173" s="458"/>
      <c r="M173" s="592" t="str">
        <f>IF(J173&gt;4,"Overloaded","OK")</f>
        <v>Overloaded</v>
      </c>
      <c r="P173" s="681"/>
      <c r="Q173" s="684"/>
      <c r="R173" s="457"/>
      <c r="S173" s="466" t="s">
        <v>2641</v>
      </c>
      <c r="T173" s="467">
        <f>SUM(T163:T172)</f>
        <v>0</v>
      </c>
      <c r="U173" s="469"/>
      <c r="V173" s="466" t="s">
        <v>2641</v>
      </c>
      <c r="W173" s="467">
        <f>SUM(W163:W172)</f>
        <v>0</v>
      </c>
      <c r="X173" s="457"/>
      <c r="Y173" s="458">
        <f>SUM(T173,W173)</f>
        <v>0</v>
      </c>
      <c r="Z173" s="458">
        <f>IF(Y173&gt;$G$3,1,(Y173/$G$3))</f>
        <v>0</v>
      </c>
      <c r="AA173" s="458"/>
      <c r="AB173" s="587" t="str">
        <f>IF(Y173&gt;4,"Overloaded","OK")</f>
        <v>OK</v>
      </c>
      <c r="AE173" s="681"/>
      <c r="AF173" s="684"/>
      <c r="AG173" s="457"/>
      <c r="AH173" s="466" t="s">
        <v>2641</v>
      </c>
      <c r="AI173" s="467">
        <f>SUM(AI163:AI172)</f>
        <v>0</v>
      </c>
      <c r="AJ173" s="469"/>
      <c r="AK173" s="466" t="s">
        <v>2641</v>
      </c>
      <c r="AL173" s="467">
        <f>SUM(AL163:AL172)</f>
        <v>0</v>
      </c>
      <c r="AM173" s="457"/>
      <c r="AN173" s="458">
        <f>SUM(AI173,AL173)</f>
        <v>0</v>
      </c>
      <c r="AO173" s="458">
        <f>IF(AN173&gt;$G$3,1,(AN173/$G$3))</f>
        <v>0</v>
      </c>
      <c r="AP173" s="458"/>
      <c r="AQ173" s="459" t="str">
        <f>IF(AN173&gt;4,"Overloaded","OK")</f>
        <v>OK</v>
      </c>
    </row>
    <row r="174" spans="1:43" x14ac:dyDescent="0.2">
      <c r="A174" s="679" t="str">
        <f>'ข้อมูลอัตรากำลัง 2566'!C39</f>
        <v xml:space="preserve">ผศ. ดร.พิภัทร เจียมพิริยะกุล </v>
      </c>
      <c r="B174" s="682" t="str">
        <f>'ข้อมูลอัตรากำลัง 2566'!O39</f>
        <v xml:space="preserve"> - </v>
      </c>
      <c r="C174" s="454" t="str">
        <f>'เกษตรศาสตร์ 2.1-2566'!C336</f>
        <v>สัมมนา</v>
      </c>
      <c r="D174" s="455" t="str">
        <f>'เกษตรศาสตร์ 2.1-2566'!B336</f>
        <v> อพ499 </v>
      </c>
      <c r="E174" s="503">
        <f>'เกษตรศาสตร์ 2.1-2566'!F338</f>
        <v>0.25</v>
      </c>
      <c r="F174" s="498" t="str">
        <f>'เกษตรศาสตร์ 2.2-2566'!C470</f>
        <v>โรคพืชเศรษฐกิจ</v>
      </c>
      <c r="G174" s="564" t="str">
        <f>'เกษตรศาสตร์ 2.2-2566'!B470</f>
        <v> รพ420 </v>
      </c>
      <c r="H174" s="503">
        <f>'เกษตรศาสตร์ 2.2-2566'!F472</f>
        <v>1.5</v>
      </c>
      <c r="I174" s="454"/>
      <c r="J174" s="455"/>
      <c r="K174" s="455"/>
      <c r="L174" s="455"/>
      <c r="M174" s="529"/>
      <c r="P174" s="679" t="str">
        <f>A174</f>
        <v xml:space="preserve">ผศ. ดร.พิภัทร เจียมพิริยะกุล </v>
      </c>
      <c r="Q174" s="682" t="str">
        <f>B174</f>
        <v xml:space="preserve"> - </v>
      </c>
      <c r="R174" s="454"/>
      <c r="S174" s="455"/>
      <c r="T174" s="456"/>
      <c r="U174" s="454"/>
      <c r="V174" s="455"/>
      <c r="W174" s="456"/>
      <c r="X174" s="454"/>
      <c r="Y174" s="455"/>
      <c r="Z174" s="455"/>
      <c r="AA174" s="455"/>
      <c r="AB174" s="529"/>
      <c r="AE174" s="679" t="str">
        <f>A174</f>
        <v xml:space="preserve">ผศ. ดร.พิภัทร เจียมพิริยะกุล </v>
      </c>
      <c r="AF174" s="682" t="str">
        <f>B174</f>
        <v xml:space="preserve"> - </v>
      </c>
      <c r="AG174" s="454"/>
      <c r="AH174" s="455"/>
      <c r="AI174" s="456"/>
      <c r="AJ174" s="454"/>
      <c r="AK174" s="455"/>
      <c r="AL174" s="456"/>
      <c r="AM174" s="454"/>
      <c r="AN174" s="455"/>
      <c r="AO174" s="455"/>
      <c r="AP174" s="455"/>
      <c r="AQ174" s="456"/>
    </row>
    <row r="175" spans="1:43" x14ac:dyDescent="0.2">
      <c r="A175" s="680"/>
      <c r="B175" s="683"/>
      <c r="C175" s="461" t="str">
        <f>'เกษตรศาสตร์ 2.1-2566'!C375</f>
        <v>โรคพืชเบื้องต้น</v>
      </c>
      <c r="D175" s="470" t="str">
        <f>'เกษตรศาสตร์ 2.1-2566'!B375</f>
        <v> รพ300 </v>
      </c>
      <c r="E175" s="504">
        <f>'เกษตรศาสตร์ 2.1-2566'!F376</f>
        <v>2</v>
      </c>
      <c r="F175" s="499"/>
      <c r="H175" s="528"/>
      <c r="I175" s="461"/>
      <c r="M175" s="528"/>
      <c r="P175" s="680"/>
      <c r="Q175" s="683"/>
      <c r="R175" s="461"/>
      <c r="T175" s="463"/>
      <c r="U175" s="461"/>
      <c r="W175" s="463"/>
      <c r="X175" s="461"/>
      <c r="AB175" s="528"/>
      <c r="AE175" s="680"/>
      <c r="AF175" s="683"/>
      <c r="AG175" s="461"/>
      <c r="AI175" s="463"/>
      <c r="AJ175" s="461"/>
      <c r="AL175" s="463"/>
      <c r="AM175" s="461"/>
      <c r="AQ175" s="463"/>
    </row>
    <row r="176" spans="1:43" x14ac:dyDescent="0.2">
      <c r="A176" s="680"/>
      <c r="B176" s="683"/>
      <c r="C176" s="461" t="str">
        <f>'เกษตรศาสตร์ 2.1-2566'!C384</f>
        <v>ไวรัสวิทยาเบื้องต้นของพืช</v>
      </c>
      <c r="D176" s="470" t="str">
        <f>'เกษตรศาสตร์ 2.1-2566'!B384</f>
        <v> รพ403 </v>
      </c>
      <c r="E176" s="504">
        <f>'เกษตรศาสตร์ 2.1-2566'!F385</f>
        <v>1.5</v>
      </c>
      <c r="F176" s="499"/>
      <c r="H176" s="528"/>
      <c r="I176" s="461"/>
      <c r="M176" s="528"/>
      <c r="P176" s="680"/>
      <c r="Q176" s="683"/>
      <c r="R176" s="461"/>
      <c r="T176" s="463"/>
      <c r="U176" s="461"/>
      <c r="W176" s="463"/>
      <c r="X176" s="461"/>
      <c r="AB176" s="528"/>
      <c r="AE176" s="680"/>
      <c r="AF176" s="683"/>
      <c r="AG176" s="461"/>
      <c r="AI176" s="463"/>
      <c r="AJ176" s="461"/>
      <c r="AL176" s="463"/>
      <c r="AM176" s="461"/>
      <c r="AQ176" s="463"/>
    </row>
    <row r="177" spans="1:43" x14ac:dyDescent="0.2">
      <c r="A177" s="680"/>
      <c r="B177" s="683"/>
      <c r="C177" s="461" t="str">
        <f>'เกษตรศาสตร์ 2.1-2566'!C390</f>
        <v>การวินิจฉัยโรคพืช</v>
      </c>
      <c r="D177" s="470" t="str">
        <f>'เกษตรศาสตร์ 2.1-2566'!B390</f>
        <v> รพ470 </v>
      </c>
      <c r="E177" s="504">
        <f>'เกษตรศาสตร์ 2.1-2566'!F391</f>
        <v>1.5</v>
      </c>
      <c r="F177" s="499"/>
      <c r="H177" s="528"/>
      <c r="I177" s="461"/>
      <c r="M177" s="528"/>
      <c r="P177" s="680"/>
      <c r="Q177" s="683"/>
      <c r="R177" s="461"/>
      <c r="T177" s="463"/>
      <c r="U177" s="461"/>
      <c r="W177" s="463"/>
      <c r="X177" s="461"/>
      <c r="AB177" s="528"/>
      <c r="AE177" s="680"/>
      <c r="AF177" s="683"/>
      <c r="AG177" s="461"/>
      <c r="AI177" s="463"/>
      <c r="AJ177" s="461"/>
      <c r="AL177" s="463"/>
      <c r="AM177" s="461"/>
      <c r="AQ177" s="463"/>
    </row>
    <row r="178" spans="1:43" x14ac:dyDescent="0.2">
      <c r="A178" s="680"/>
      <c r="B178" s="683"/>
      <c r="C178" s="461"/>
      <c r="E178" s="504"/>
      <c r="F178" s="499"/>
      <c r="H178" s="528"/>
      <c r="I178" s="461"/>
      <c r="K178" s="464">
        <f>J179/G3</f>
        <v>1.6875</v>
      </c>
      <c r="M178" s="528"/>
      <c r="P178" s="680"/>
      <c r="Q178" s="683"/>
      <c r="R178" s="461"/>
      <c r="T178" s="463"/>
      <c r="U178" s="461"/>
      <c r="W178" s="463"/>
      <c r="X178" s="461"/>
      <c r="Z178" s="464">
        <f>Y179/V3</f>
        <v>0</v>
      </c>
      <c r="AB178" s="528"/>
      <c r="AE178" s="680"/>
      <c r="AF178" s="683"/>
      <c r="AG178" s="461"/>
      <c r="AI178" s="463"/>
      <c r="AJ178" s="461"/>
      <c r="AL178" s="463"/>
      <c r="AM178" s="461"/>
      <c r="AO178" s="464">
        <f>AN179/AK3</f>
        <v>0</v>
      </c>
      <c r="AQ178" s="463"/>
    </row>
    <row r="179" spans="1:43" x14ac:dyDescent="0.2">
      <c r="A179" s="681"/>
      <c r="B179" s="684"/>
      <c r="C179" s="457"/>
      <c r="D179" s="466" t="s">
        <v>2641</v>
      </c>
      <c r="E179" s="505">
        <f>SUM(E174:E178)</f>
        <v>5.25</v>
      </c>
      <c r="F179" s="500"/>
      <c r="G179" s="533" t="s">
        <v>2641</v>
      </c>
      <c r="H179" s="505">
        <f>SUM(H174:H178)</f>
        <v>1.5</v>
      </c>
      <c r="I179" s="457"/>
      <c r="J179" s="458">
        <f>SUM(E179,H179)</f>
        <v>6.75</v>
      </c>
      <c r="K179" s="458">
        <f>IF(J179&gt;$G$3,1,(J179/$G$3))</f>
        <v>1</v>
      </c>
      <c r="L179" s="458"/>
      <c r="M179" s="592" t="str">
        <f>IF(J179&gt;4,"Overloaded","OK")</f>
        <v>Overloaded</v>
      </c>
      <c r="P179" s="681"/>
      <c r="Q179" s="684"/>
      <c r="R179" s="457"/>
      <c r="S179" s="466" t="s">
        <v>2641</v>
      </c>
      <c r="T179" s="467">
        <f>SUM(T174:T178)</f>
        <v>0</v>
      </c>
      <c r="U179" s="469"/>
      <c r="V179" s="466" t="s">
        <v>2641</v>
      </c>
      <c r="W179" s="467">
        <f>SUM(W174:W178)</f>
        <v>0</v>
      </c>
      <c r="X179" s="457"/>
      <c r="Y179" s="458">
        <f>SUM(T179,W179)</f>
        <v>0</v>
      </c>
      <c r="Z179" s="458">
        <f>IF(Y179&gt;$G$3,1,(Y179/$G$3))</f>
        <v>0</v>
      </c>
      <c r="AA179" s="458"/>
      <c r="AB179" s="587" t="str">
        <f>IF(Y179&gt;4,"Overloaded","OK")</f>
        <v>OK</v>
      </c>
      <c r="AE179" s="681"/>
      <c r="AF179" s="684"/>
      <c r="AG179" s="457"/>
      <c r="AH179" s="466" t="s">
        <v>2641</v>
      </c>
      <c r="AI179" s="467">
        <f>SUM(AI174:AI178)</f>
        <v>0</v>
      </c>
      <c r="AJ179" s="469"/>
      <c r="AK179" s="466" t="s">
        <v>2641</v>
      </c>
      <c r="AL179" s="467">
        <f>SUM(AL174:AL178)</f>
        <v>0</v>
      </c>
      <c r="AM179" s="457"/>
      <c r="AN179" s="458">
        <f>SUM(AI179,AL179)</f>
        <v>0</v>
      </c>
      <c r="AO179" s="458">
        <f>IF(AN179&gt;$G$3,1,(AN179/$G$3))</f>
        <v>0</v>
      </c>
      <c r="AP179" s="458"/>
      <c r="AQ179" s="459" t="str">
        <f>IF(AN179&gt;4,"Overloaded","OK")</f>
        <v>OK</v>
      </c>
    </row>
    <row r="180" spans="1:43" ht="18" customHeight="1" x14ac:dyDescent="0.2">
      <c r="A180" s="679" t="str">
        <f>'ข้อมูลอัตรากำลัง 2566'!C41</f>
        <v xml:space="preserve">ผศ. ดร.เจนจิรา หม่องอ้น </v>
      </c>
      <c r="B180" s="682" t="str">
        <f>'ข้อมูลอัตรากำลัง 2566'!O41</f>
        <v>อจ.ผู้รับผิดชอบ วท.บ. เกษตรศาสตร์ (วิชาเอกอารักขาพืช)</v>
      </c>
      <c r="C180" s="454" t="str">
        <f>'เกษตรศาสตร์ 2.1-2566'!C10</f>
        <v>การปฏิบัติงานฟาร์มทั่วไป</v>
      </c>
      <c r="D180" s="455" t="str">
        <f>'เกษตรศาสตร์ 2.1-2566'!B10</f>
        <v> 10119190 </v>
      </c>
      <c r="E180" s="503">
        <f>'เกษตรศาสตร์ 2.1-2566'!F19</f>
        <v>4.6199999999999998E-2</v>
      </c>
      <c r="F180" s="498" t="str">
        <f>'เกษตรศาสตร์ 2.2-2566'!C383</f>
        <v>หลักการอารักขาพืช</v>
      </c>
      <c r="G180" s="564" t="str">
        <f>'เกษตรศาสตร์ 2.2-2566'!B383</f>
        <v> 10119204 </v>
      </c>
      <c r="H180" s="503">
        <f>'เกษตรศาสตร์ 2.2-2566'!F385</f>
        <v>0.22500000000000001</v>
      </c>
      <c r="I180" s="454"/>
      <c r="J180" s="455"/>
      <c r="K180" s="455"/>
      <c r="L180" s="455"/>
      <c r="M180" s="529"/>
      <c r="P180" s="679" t="str">
        <f>A180</f>
        <v xml:space="preserve">ผศ. ดร.เจนจิรา หม่องอ้น </v>
      </c>
      <c r="Q180" s="682" t="str">
        <f>B180</f>
        <v>อจ.ผู้รับผิดชอบ วท.บ. เกษตรศาสตร์ (วิชาเอกอารักขาพืช)</v>
      </c>
      <c r="R180" s="454"/>
      <c r="S180" s="455"/>
      <c r="T180" s="456"/>
      <c r="U180" s="454"/>
      <c r="V180" s="455"/>
      <c r="W180" s="456"/>
      <c r="X180" s="454"/>
      <c r="Y180" s="455"/>
      <c r="Z180" s="455"/>
      <c r="AA180" s="455"/>
      <c r="AB180" s="529"/>
      <c r="AE180" s="679" t="str">
        <f>A180</f>
        <v xml:space="preserve">ผศ. ดร.เจนจิรา หม่องอ้น </v>
      </c>
      <c r="AF180" s="682" t="str">
        <f>B180</f>
        <v>อจ.ผู้รับผิดชอบ วท.บ. เกษตรศาสตร์ (วิชาเอกอารักขาพืช)</v>
      </c>
      <c r="AG180" s="454"/>
      <c r="AH180" s="455"/>
      <c r="AI180" s="456"/>
      <c r="AJ180" s="454"/>
      <c r="AK180" s="455"/>
      <c r="AL180" s="456"/>
      <c r="AM180" s="454"/>
      <c r="AN180" s="455"/>
      <c r="AO180" s="455"/>
      <c r="AP180" s="455"/>
      <c r="AQ180" s="456"/>
    </row>
    <row r="181" spans="1:43" x14ac:dyDescent="0.2">
      <c r="A181" s="680"/>
      <c r="B181" s="683"/>
      <c r="C181" s="461" t="str">
        <f>'เกษตรศาสตร์ 2.1-2566'!C290</f>
        <v>หลักการอารักขาพืช</v>
      </c>
      <c r="D181" s="470" t="str">
        <f>'เกษตรศาสตร์ 2.1-2566'!B290</f>
        <v> 10119204 </v>
      </c>
      <c r="E181" s="504">
        <f>'เกษตรศาสตร์ 2.1-2566'!F293</f>
        <v>0.22500000000000001</v>
      </c>
      <c r="F181" s="499" t="str">
        <f>'เกษตรศาสตร์ 2.2-2566'!C392</f>
        <v>การเรียนรู้อิสระ</v>
      </c>
      <c r="G181" s="546" t="str">
        <f>'เกษตรศาสตร์ 2.2-2566'!B392</f>
        <v> ผษ498 </v>
      </c>
      <c r="H181" s="504">
        <f>'เกษตรศาสตร์ 2.2-2566'!F395</f>
        <v>0.2</v>
      </c>
      <c r="I181" s="461"/>
      <c r="M181" s="528"/>
      <c r="P181" s="680"/>
      <c r="Q181" s="683"/>
      <c r="R181" s="461"/>
      <c r="T181" s="463"/>
      <c r="U181" s="461"/>
      <c r="W181" s="463"/>
      <c r="X181" s="461"/>
      <c r="AB181" s="528"/>
      <c r="AE181" s="680"/>
      <c r="AF181" s="683"/>
      <c r="AG181" s="461"/>
      <c r="AI181" s="463"/>
      <c r="AJ181" s="461"/>
      <c r="AL181" s="463"/>
      <c r="AM181" s="461"/>
      <c r="AQ181" s="463"/>
    </row>
    <row r="182" spans="1:43" x14ac:dyDescent="0.2">
      <c r="A182" s="680"/>
      <c r="B182" s="683"/>
      <c r="C182" s="461" t="str">
        <f>'เกษตรศาสตร์ 2.1-2566'!C407</f>
        <v>วัชพืชเบื้องต้น</v>
      </c>
      <c r="D182" s="470" t="str">
        <f>'เกษตรศาสตร์ 2.1-2566'!B407</f>
        <v> วพ300 </v>
      </c>
      <c r="E182" s="504">
        <f>'เกษตรศาสตร์ 2.1-2566'!F410</f>
        <v>0.8</v>
      </c>
      <c r="F182" s="499" t="str">
        <f>'เกษตรศาสตร์ 2.2-2566'!C399</f>
        <v>ศัตรูพืชที่สำคัญทางเศรษฐกิจ</v>
      </c>
      <c r="G182" s="546" t="str">
        <f>'เกษตรศาสตร์ 2.2-2566'!B399</f>
        <v> อพ320 </v>
      </c>
      <c r="H182" s="504">
        <f>'เกษตรศาสตร์ 2.2-2566'!F402</f>
        <v>0.45</v>
      </c>
      <c r="I182" s="461"/>
      <c r="M182" s="528"/>
      <c r="P182" s="680"/>
      <c r="Q182" s="683"/>
      <c r="R182" s="461"/>
      <c r="T182" s="463"/>
      <c r="U182" s="461"/>
      <c r="W182" s="463"/>
      <c r="X182" s="461"/>
      <c r="AB182" s="528"/>
      <c r="AE182" s="680"/>
      <c r="AF182" s="683"/>
      <c r="AG182" s="461"/>
      <c r="AI182" s="463"/>
      <c r="AJ182" s="461"/>
      <c r="AL182" s="463"/>
      <c r="AM182" s="461"/>
      <c r="AQ182" s="463"/>
    </row>
    <row r="183" spans="1:43" x14ac:dyDescent="0.2">
      <c r="A183" s="680"/>
      <c r="B183" s="683"/>
      <c r="C183" s="461" t="str">
        <f>'เกษตรศาสตร์ 2.1-2566'!C411</f>
        <v>วัชพืชสำคัญทางเศรษฐกิจ</v>
      </c>
      <c r="D183" s="470" t="str">
        <f>'เกษตรศาสตร์ 2.1-2566'!B411</f>
        <v> วพ320 </v>
      </c>
      <c r="E183" s="504">
        <f>'เกษตรศาสตร์ 2.1-2566'!F412</f>
        <v>1.5</v>
      </c>
      <c r="F183" s="499" t="str">
        <f>'เกษตรศาสตร์ 2.2-2566'!C403</f>
        <v>สารเคมีป้องกันกำจัดศัตรูพืช</v>
      </c>
      <c r="G183" s="546" t="str">
        <f>'เกษตรศาสตร์ 2.2-2566'!B403</f>
        <v> อพ440 </v>
      </c>
      <c r="H183" s="504">
        <f>'เกษตรศาสตร์ 2.2-2566'!F406</f>
        <v>0.45</v>
      </c>
      <c r="I183" s="461"/>
      <c r="M183" s="528"/>
      <c r="P183" s="680"/>
      <c r="Q183" s="683"/>
      <c r="R183" s="461"/>
      <c r="T183" s="463"/>
      <c r="U183" s="461"/>
      <c r="W183" s="463"/>
      <c r="X183" s="461"/>
      <c r="AB183" s="528"/>
      <c r="AE183" s="680"/>
      <c r="AF183" s="683"/>
      <c r="AG183" s="461"/>
      <c r="AI183" s="463"/>
      <c r="AJ183" s="461"/>
      <c r="AL183" s="463"/>
      <c r="AM183" s="461"/>
      <c r="AQ183" s="463"/>
    </row>
    <row r="184" spans="1:43" x14ac:dyDescent="0.2">
      <c r="A184" s="680"/>
      <c r="B184" s="683"/>
      <c r="C184" s="461" t="str">
        <f>'เกษตรศาสตร์ 2.1-2566'!C413</f>
        <v>วัชพืชและการควบคุม</v>
      </c>
      <c r="D184" s="470" t="str">
        <f>'เกษตรศาสตร์ 2.1-2566'!B413</f>
        <v> วพ360 </v>
      </c>
      <c r="E184" s="504">
        <f>'เกษตรศาสตร์ 2.1-2566'!F414</f>
        <v>1.5</v>
      </c>
      <c r="F184" s="499" t="str">
        <f>'เกษตรศาสตร์ 2.2-2566'!C412</f>
        <v>อารักขาพืชประยุกต์</v>
      </c>
      <c r="G184" s="546" t="str">
        <f>'เกษตรศาสตร์ 2.2-2566'!B412</f>
        <v> อพ453 </v>
      </c>
      <c r="H184" s="504">
        <f>'เกษตรศาสตร์ 2.2-2566'!F414</f>
        <v>0.22500000000000001</v>
      </c>
      <c r="I184" s="461"/>
      <c r="M184" s="528"/>
      <c r="P184" s="680"/>
      <c r="Q184" s="683"/>
      <c r="R184" s="461"/>
      <c r="T184" s="463"/>
      <c r="U184" s="461"/>
      <c r="W184" s="463"/>
      <c r="X184" s="461"/>
      <c r="AB184" s="528"/>
      <c r="AE184" s="680"/>
      <c r="AF184" s="683"/>
      <c r="AG184" s="461"/>
      <c r="AI184" s="463"/>
      <c r="AJ184" s="461"/>
      <c r="AL184" s="463"/>
      <c r="AM184" s="461"/>
      <c r="AQ184" s="463"/>
    </row>
    <row r="185" spans="1:43" x14ac:dyDescent="0.2">
      <c r="A185" s="680"/>
      <c r="B185" s="683"/>
      <c r="C185" s="461" t="str">
        <f>'เกษตรศาสตร์ 2.1-2566'!C415</f>
        <v>วัชพืชน้ำ</v>
      </c>
      <c r="D185" s="470" t="str">
        <f>'เกษตรศาสตร์ 2.1-2566'!B415</f>
        <v> วพ363 </v>
      </c>
      <c r="E185" s="504">
        <f>'เกษตรศาสตร์ 2.1-2566'!F416</f>
        <v>1.5</v>
      </c>
      <c r="F185" s="499" t="str">
        <f>'เกษตรศาสตร์ 2.2-2566'!C455</f>
        <v>การอารักขาพืชประยุกต์</v>
      </c>
      <c r="G185" s="546" t="str">
        <f>'เกษตรศาสตร์ 2.2-2566'!B455</f>
        <v> กฏ453 </v>
      </c>
      <c r="H185" s="504">
        <f>'เกษตรศาสตร์ 2.2-2566'!F457</f>
        <v>0.22500000000000001</v>
      </c>
      <c r="I185" s="461"/>
      <c r="M185" s="528"/>
      <c r="P185" s="680"/>
      <c r="Q185" s="683"/>
      <c r="R185" s="461"/>
      <c r="T185" s="463"/>
      <c r="U185" s="461"/>
      <c r="W185" s="463"/>
      <c r="X185" s="461"/>
      <c r="AB185" s="528"/>
      <c r="AE185" s="680"/>
      <c r="AF185" s="683"/>
      <c r="AG185" s="461"/>
      <c r="AI185" s="463"/>
      <c r="AJ185" s="461"/>
      <c r="AL185" s="463"/>
      <c r="AM185" s="461"/>
      <c r="AQ185" s="463"/>
    </row>
    <row r="186" spans="1:43" x14ac:dyDescent="0.2">
      <c r="A186" s="680"/>
      <c r="B186" s="683"/>
      <c r="C186" s="461" t="str">
        <f>'เกษตรศาสตร์ 2.1-2566'!C417</f>
        <v>สารกำจัดวัชพืช</v>
      </c>
      <c r="D186" s="470" t="str">
        <f>'เกษตรศาสตร์ 2.1-2566'!B417</f>
        <v> วพ440 </v>
      </c>
      <c r="E186" s="504">
        <f>'เกษตรศาสตร์ 2.1-2566'!F419</f>
        <v>1.05</v>
      </c>
      <c r="F186" s="499" t="str">
        <f>'เกษตรศาสตร์ 2.2-2566'!C489</f>
        <v>หลักการควบคุมวัชพืช</v>
      </c>
      <c r="G186" s="546" t="str">
        <f>'เกษตรศาสตร์ 2.2-2566'!B489</f>
        <v> วพ450 </v>
      </c>
      <c r="H186" s="504">
        <f>'เกษตรศาสตร์ 2.2-2566'!F491</f>
        <v>1.5</v>
      </c>
      <c r="I186" s="461"/>
      <c r="M186" s="528"/>
      <c r="P186" s="680"/>
      <c r="Q186" s="683"/>
      <c r="R186" s="461"/>
      <c r="T186" s="463"/>
      <c r="U186" s="461"/>
      <c r="W186" s="463"/>
      <c r="X186" s="461"/>
      <c r="AB186" s="528"/>
      <c r="AE186" s="680"/>
      <c r="AF186" s="683"/>
      <c r="AG186" s="461"/>
      <c r="AI186" s="463"/>
      <c r="AJ186" s="461"/>
      <c r="AL186" s="463"/>
      <c r="AM186" s="461"/>
      <c r="AQ186" s="463"/>
    </row>
    <row r="187" spans="1:43" x14ac:dyDescent="0.2">
      <c r="A187" s="680"/>
      <c r="B187" s="683"/>
      <c r="C187" s="461"/>
      <c r="E187" s="504"/>
      <c r="F187" s="499"/>
      <c r="H187" s="528"/>
      <c r="I187" s="461"/>
      <c r="K187" s="464">
        <f>J188/G3</f>
        <v>2.4740500000000001</v>
      </c>
      <c r="M187" s="528"/>
      <c r="P187" s="680"/>
      <c r="Q187" s="683"/>
      <c r="R187" s="461"/>
      <c r="T187" s="463"/>
      <c r="U187" s="461"/>
      <c r="W187" s="463"/>
      <c r="X187" s="461"/>
      <c r="Z187" s="464">
        <f>Y188/V3</f>
        <v>0</v>
      </c>
      <c r="AB187" s="528"/>
      <c r="AE187" s="680"/>
      <c r="AF187" s="683"/>
      <c r="AG187" s="461"/>
      <c r="AI187" s="463"/>
      <c r="AJ187" s="461"/>
      <c r="AL187" s="463"/>
      <c r="AM187" s="461"/>
      <c r="AO187" s="464">
        <f>AN188/AK3</f>
        <v>0</v>
      </c>
      <c r="AQ187" s="463"/>
    </row>
    <row r="188" spans="1:43" x14ac:dyDescent="0.2">
      <c r="A188" s="681"/>
      <c r="B188" s="684"/>
      <c r="C188" s="457"/>
      <c r="D188" s="466" t="s">
        <v>2641</v>
      </c>
      <c r="E188" s="505">
        <f>SUM(E180:E187)</f>
        <v>6.6212</v>
      </c>
      <c r="F188" s="500"/>
      <c r="G188" s="533" t="s">
        <v>2641</v>
      </c>
      <c r="H188" s="505">
        <f>SUM(H180:H187)</f>
        <v>3.2750000000000004</v>
      </c>
      <c r="I188" s="457"/>
      <c r="J188" s="458">
        <f>SUM(E188,H188)</f>
        <v>9.8962000000000003</v>
      </c>
      <c r="K188" s="458">
        <f>IF(J188&gt;$G$3,1,(J188/$G$3))</f>
        <v>1</v>
      </c>
      <c r="L188" s="458"/>
      <c r="M188" s="592" t="str">
        <f>IF(J188&gt;4,"Overloaded","OK")</f>
        <v>Overloaded</v>
      </c>
      <c r="P188" s="681"/>
      <c r="Q188" s="684"/>
      <c r="R188" s="457"/>
      <c r="S188" s="466" t="s">
        <v>2641</v>
      </c>
      <c r="T188" s="467">
        <f>SUM(T180:T187)</f>
        <v>0</v>
      </c>
      <c r="U188" s="469"/>
      <c r="V188" s="466" t="s">
        <v>2641</v>
      </c>
      <c r="W188" s="467">
        <f>SUM(W180:W187)</f>
        <v>0</v>
      </c>
      <c r="X188" s="457"/>
      <c r="Y188" s="458">
        <f>SUM(T188,W188)</f>
        <v>0</v>
      </c>
      <c r="Z188" s="458">
        <f>IF(Y188&gt;$G$3,1,(Y188/$G$3))</f>
        <v>0</v>
      </c>
      <c r="AA188" s="458"/>
      <c r="AB188" s="587" t="str">
        <f>IF(Y188&gt;4,"Overloaded","OK")</f>
        <v>OK</v>
      </c>
      <c r="AE188" s="681"/>
      <c r="AF188" s="684"/>
      <c r="AG188" s="457"/>
      <c r="AH188" s="466" t="s">
        <v>2641</v>
      </c>
      <c r="AI188" s="467">
        <f>SUM(AI180:AI187)</f>
        <v>0</v>
      </c>
      <c r="AJ188" s="469"/>
      <c r="AK188" s="466" t="s">
        <v>2641</v>
      </c>
      <c r="AL188" s="467">
        <f>SUM(AL180:AL187)</f>
        <v>0</v>
      </c>
      <c r="AM188" s="457"/>
      <c r="AN188" s="458">
        <f>SUM(AI188,AL188)</f>
        <v>0</v>
      </c>
      <c r="AO188" s="458">
        <f>IF(AN188&gt;$G$3,1,(AN188/$G$3))</f>
        <v>0</v>
      </c>
      <c r="AP188" s="458"/>
      <c r="AQ188" s="459" t="str">
        <f>IF(AN188&gt;4,"Overloaded","OK")</f>
        <v>OK</v>
      </c>
    </row>
    <row r="189" spans="1:43" x14ac:dyDescent="0.2">
      <c r="A189" s="679" t="str">
        <f>'ข้อมูลอัตรากำลัง 2566'!C42</f>
        <v>อ. ดร.ชัชวิจก์ ถนอมถิ่น</v>
      </c>
      <c r="B189" s="682" t="str">
        <f>'ข้อมูลอัตรากำลัง 2566'!O42</f>
        <v xml:space="preserve"> -</v>
      </c>
      <c r="C189" s="454" t="str">
        <f>'เกษตรศาสตร์ 2.1-2566'!C323</f>
        <v>การอารักขาพืชประยุกต์</v>
      </c>
      <c r="D189" s="455" t="str">
        <f>'เกษตรศาสตร์ 2.1-2566'!B323</f>
        <v> กฏ453 </v>
      </c>
      <c r="E189" s="503">
        <f>'เกษตรศาสตร์ 2.1-2566'!F325</f>
        <v>0.45</v>
      </c>
      <c r="F189" s="498" t="str">
        <f>'เกษตรศาสตร์ 2.2-2566'!C475</f>
        <v>พืชทะเลทราย</v>
      </c>
      <c r="G189" s="564" t="str">
        <f>'เกษตรศาสตร์ 2.2-2566'!B475</f>
        <v> 10100410 </v>
      </c>
      <c r="H189" s="503">
        <f>'เกษตรศาสตร์ 2.2-2566'!F477</f>
        <v>1.5</v>
      </c>
      <c r="I189" s="454"/>
      <c r="J189" s="455"/>
      <c r="K189" s="455"/>
      <c r="L189" s="455"/>
      <c r="M189" s="529"/>
      <c r="P189" s="679" t="str">
        <f>A189</f>
        <v>อ. ดร.ชัชวิจก์ ถนอมถิ่น</v>
      </c>
      <c r="Q189" s="682" t="str">
        <f>B189</f>
        <v xml:space="preserve"> -</v>
      </c>
      <c r="R189" s="454"/>
      <c r="S189" s="455"/>
      <c r="T189" s="456"/>
      <c r="U189" s="454"/>
      <c r="V189" s="455"/>
      <c r="W189" s="456"/>
      <c r="X189" s="454"/>
      <c r="Y189" s="455"/>
      <c r="Z189" s="455"/>
      <c r="AA189" s="455"/>
      <c r="AB189" s="529"/>
      <c r="AE189" s="679" t="str">
        <f>A189</f>
        <v>อ. ดร.ชัชวิจก์ ถนอมถิ่น</v>
      </c>
      <c r="AF189" s="682" t="str">
        <f>B189</f>
        <v xml:space="preserve"> -</v>
      </c>
      <c r="AG189" s="454"/>
      <c r="AH189" s="455"/>
      <c r="AI189" s="456"/>
      <c r="AJ189" s="454"/>
      <c r="AK189" s="455"/>
      <c r="AL189" s="456"/>
      <c r="AM189" s="454"/>
      <c r="AN189" s="455"/>
      <c r="AO189" s="455"/>
      <c r="AP189" s="455"/>
      <c r="AQ189" s="456"/>
    </row>
    <row r="190" spans="1:43" x14ac:dyDescent="0.2">
      <c r="A190" s="680"/>
      <c r="B190" s="683"/>
      <c r="C190" s="461" t="str">
        <f>'เกษตรศาสตร์ 2.1-2566'!C329</f>
        <v>อารักขาพืชประยุกต์</v>
      </c>
      <c r="D190" s="470" t="str">
        <f>'เกษตรศาสตร์ 2.1-2566'!B329</f>
        <v> อพ453 </v>
      </c>
      <c r="E190" s="504">
        <f>'เกษตรศาสตร์ 2.1-2566'!F332</f>
        <v>0.375</v>
      </c>
      <c r="F190" s="499"/>
      <c r="H190" s="528"/>
      <c r="I190" s="461"/>
      <c r="M190" s="528"/>
      <c r="P190" s="680"/>
      <c r="Q190" s="683"/>
      <c r="R190" s="461"/>
      <c r="T190" s="463"/>
      <c r="U190" s="461"/>
      <c r="W190" s="463"/>
      <c r="X190" s="461"/>
      <c r="AB190" s="528"/>
      <c r="AE190" s="680"/>
      <c r="AF190" s="683"/>
      <c r="AG190" s="461"/>
      <c r="AI190" s="463"/>
      <c r="AJ190" s="461"/>
      <c r="AL190" s="463"/>
      <c r="AM190" s="461"/>
      <c r="AQ190" s="463"/>
    </row>
    <row r="191" spans="1:43" x14ac:dyDescent="0.2">
      <c r="A191" s="680"/>
      <c r="B191" s="683"/>
      <c r="C191" s="461" t="str">
        <f>'เกษตรศาสตร์ 2.1-2566'!C399</f>
        <v>พืชทะเลทราย</v>
      </c>
      <c r="D191" s="470" t="str">
        <f>'เกษตรศาสตร์ 2.1-2566'!B399</f>
        <v> 10100410 </v>
      </c>
      <c r="E191" s="504">
        <f>'เกษตรศาสตร์ 2.1-2566'!F401</f>
        <v>1.5</v>
      </c>
      <c r="F191" s="499"/>
      <c r="H191" s="528"/>
      <c r="I191" s="461"/>
      <c r="M191" s="528"/>
      <c r="P191" s="680"/>
      <c r="Q191" s="683"/>
      <c r="R191" s="461"/>
      <c r="T191" s="463"/>
      <c r="U191" s="461"/>
      <c r="W191" s="463"/>
      <c r="X191" s="461"/>
      <c r="AB191" s="528"/>
      <c r="AE191" s="680"/>
      <c r="AF191" s="683"/>
      <c r="AG191" s="461"/>
      <c r="AI191" s="463"/>
      <c r="AJ191" s="461"/>
      <c r="AL191" s="463"/>
      <c r="AM191" s="461"/>
      <c r="AQ191" s="463"/>
    </row>
    <row r="192" spans="1:43" x14ac:dyDescent="0.2">
      <c r="A192" s="680"/>
      <c r="B192" s="683"/>
      <c r="C192" s="461" t="str">
        <f>'เกษตรศาสตร์ 2.1-2566'!C407</f>
        <v>วัชพืชเบื้องต้น</v>
      </c>
      <c r="D192" s="470" t="str">
        <f>'เกษตรศาสตร์ 2.1-2566'!B407</f>
        <v> วพ300 </v>
      </c>
      <c r="E192" s="504">
        <f>'เกษตรศาสตร์ 2.1-2566'!F408</f>
        <v>0.6</v>
      </c>
      <c r="F192" s="499"/>
      <c r="H192" s="528"/>
      <c r="I192" s="461"/>
      <c r="M192" s="528"/>
      <c r="P192" s="680"/>
      <c r="Q192" s="683"/>
      <c r="R192" s="461"/>
      <c r="T192" s="463"/>
      <c r="U192" s="461"/>
      <c r="W192" s="463"/>
      <c r="X192" s="461"/>
      <c r="AB192" s="528"/>
      <c r="AE192" s="680"/>
      <c r="AF192" s="683"/>
      <c r="AG192" s="461"/>
      <c r="AI192" s="463"/>
      <c r="AJ192" s="461"/>
      <c r="AL192" s="463"/>
      <c r="AM192" s="461"/>
      <c r="AQ192" s="463"/>
    </row>
    <row r="193" spans="1:43" x14ac:dyDescent="0.2">
      <c r="A193" s="680"/>
      <c r="B193" s="683"/>
      <c r="C193" s="461" t="str">
        <f>'เกษตรศาสตร์ 2.1-2566'!C420</f>
        <v>หลักการควบคุมวัชพืช</v>
      </c>
      <c r="D193" s="470" t="str">
        <f>'เกษตรศาสตร์ 2.1-2566'!B420</f>
        <v> วพ450 </v>
      </c>
      <c r="E193" s="504">
        <f>'เกษตรศาสตร์ 2.1-2566'!F421</f>
        <v>1.5</v>
      </c>
      <c r="F193" s="499"/>
      <c r="H193" s="528"/>
      <c r="I193" s="461"/>
      <c r="M193" s="528"/>
      <c r="P193" s="680"/>
      <c r="Q193" s="683"/>
      <c r="R193" s="461"/>
      <c r="T193" s="463"/>
      <c r="U193" s="461"/>
      <c r="W193" s="463"/>
      <c r="X193" s="461"/>
      <c r="AB193" s="528"/>
      <c r="AE193" s="680"/>
      <c r="AF193" s="683"/>
      <c r="AG193" s="461"/>
      <c r="AI193" s="463"/>
      <c r="AJ193" s="461"/>
      <c r="AL193" s="463"/>
      <c r="AM193" s="461"/>
      <c r="AQ193" s="463"/>
    </row>
    <row r="194" spans="1:43" x14ac:dyDescent="0.2">
      <c r="A194" s="680"/>
      <c r="B194" s="683"/>
      <c r="C194" s="461"/>
      <c r="E194" s="504"/>
      <c r="F194" s="499"/>
      <c r="H194" s="528"/>
      <c r="I194" s="461"/>
      <c r="K194" s="464">
        <f>J195/G3</f>
        <v>1.4812500000000002</v>
      </c>
      <c r="M194" s="528"/>
      <c r="P194" s="680"/>
      <c r="Q194" s="683"/>
      <c r="R194" s="461"/>
      <c r="T194" s="463"/>
      <c r="U194" s="461"/>
      <c r="W194" s="463"/>
      <c r="X194" s="461"/>
      <c r="Z194" s="464">
        <f>Y195/V3</f>
        <v>0</v>
      </c>
      <c r="AB194" s="528"/>
      <c r="AE194" s="680"/>
      <c r="AF194" s="683"/>
      <c r="AG194" s="461"/>
      <c r="AI194" s="463"/>
      <c r="AJ194" s="461"/>
      <c r="AL194" s="463"/>
      <c r="AM194" s="461"/>
      <c r="AO194" s="464">
        <f>AN195/AK3</f>
        <v>0</v>
      </c>
      <c r="AQ194" s="463"/>
    </row>
    <row r="195" spans="1:43" x14ac:dyDescent="0.2">
      <c r="A195" s="681"/>
      <c r="B195" s="684"/>
      <c r="C195" s="457"/>
      <c r="D195" s="466" t="s">
        <v>2641</v>
      </c>
      <c r="E195" s="505">
        <f>SUM(E189:E194)</f>
        <v>4.4250000000000007</v>
      </c>
      <c r="F195" s="500"/>
      <c r="G195" s="533" t="s">
        <v>2641</v>
      </c>
      <c r="H195" s="505">
        <f>SUM(H189:H194)</f>
        <v>1.5</v>
      </c>
      <c r="I195" s="457"/>
      <c r="J195" s="458">
        <f>SUM(E195,H195)</f>
        <v>5.9250000000000007</v>
      </c>
      <c r="K195" s="458">
        <f>IF(J195&gt;$G$3,1,(J195/$G$3))</f>
        <v>1</v>
      </c>
      <c r="L195" s="458"/>
      <c r="M195" s="592" t="str">
        <f>IF(J195&gt;4,"Overloaded","OK")</f>
        <v>Overloaded</v>
      </c>
      <c r="P195" s="681"/>
      <c r="Q195" s="684"/>
      <c r="R195" s="457"/>
      <c r="S195" s="466" t="s">
        <v>2641</v>
      </c>
      <c r="T195" s="467">
        <f>SUM(T189:T194)</f>
        <v>0</v>
      </c>
      <c r="U195" s="469"/>
      <c r="V195" s="466" t="s">
        <v>2641</v>
      </c>
      <c r="W195" s="467">
        <f>SUM(W189:W194)</f>
        <v>0</v>
      </c>
      <c r="X195" s="457"/>
      <c r="Y195" s="458">
        <f>SUM(T195,W195)</f>
        <v>0</v>
      </c>
      <c r="Z195" s="458">
        <f>IF(Y195&gt;$G$3,1,(Y195/$G$3))</f>
        <v>0</v>
      </c>
      <c r="AA195" s="458"/>
      <c r="AB195" s="587" t="str">
        <f>IF(Y195&gt;4,"Overloaded","OK")</f>
        <v>OK</v>
      </c>
      <c r="AE195" s="681"/>
      <c r="AF195" s="684"/>
      <c r="AG195" s="457"/>
      <c r="AH195" s="466" t="s">
        <v>2641</v>
      </c>
      <c r="AI195" s="467">
        <f>SUM(AI189:AI194)</f>
        <v>0</v>
      </c>
      <c r="AJ195" s="469"/>
      <c r="AK195" s="466" t="s">
        <v>2641</v>
      </c>
      <c r="AL195" s="467">
        <f>SUM(AL189:AL194)</f>
        <v>0</v>
      </c>
      <c r="AM195" s="457"/>
      <c r="AN195" s="458">
        <f>SUM(AI195,AL195)</f>
        <v>0</v>
      </c>
      <c r="AO195" s="458">
        <f>IF(AN195&gt;$G$3,1,(AN195/$G$3))</f>
        <v>0</v>
      </c>
      <c r="AP195" s="458"/>
      <c r="AQ195" s="459" t="str">
        <f>IF(AN195&gt;4,"Overloaded","OK")</f>
        <v>OK</v>
      </c>
    </row>
    <row r="196" spans="1:43" ht="18" customHeight="1" x14ac:dyDescent="0.2">
      <c r="A196" s="679" t="str">
        <f>'ข้อมูลอัตรากำลัง 2566'!C43</f>
        <v xml:space="preserve">อ. ดร.กุลชา ชยรพ </v>
      </c>
      <c r="B196" s="682" t="str">
        <f>'ข้อมูลอัตรากำลัง 2566'!O43</f>
        <v>อจ.ผู้รับผิดชอบ วท.บ. เกษตรศาสตร์ (วิชาเอกเกษตรเคมี)</v>
      </c>
      <c r="C196" s="551" t="str">
        <f>'เกษตรศาสตร์ 2.1-2566'!C290</f>
        <v>หลักการอารักขาพืช</v>
      </c>
      <c r="D196" s="552" t="str">
        <f>'เกษตรศาสตร์ 2.1-2566'!B290</f>
        <v> 10119204 </v>
      </c>
      <c r="E196" s="553">
        <f>'เกษตรศาสตร์ 2.1-2566'!F296</f>
        <v>0.22500000000000001</v>
      </c>
      <c r="F196" s="550" t="str">
        <f>'เกษตรศาสตร์ 2.2-2566'!C33</f>
        <v>เทคโนโลยี เก็บเกี่ยว แปรรูป และบรรจุภัณฑ์ สำหรับผลผลิตพืช</v>
      </c>
      <c r="G196" s="549" t="str">
        <f>'เกษตรศาสตร์ 2.2-2566'!B33</f>
        <v> 10119208 </v>
      </c>
      <c r="H196" s="503">
        <f>'เกษตรศาสตร์ 2.2-2566'!F37</f>
        <v>0.13</v>
      </c>
      <c r="I196" s="454"/>
      <c r="J196" s="455"/>
      <c r="K196" s="455"/>
      <c r="L196" s="455"/>
      <c r="M196" s="529"/>
      <c r="P196" s="679" t="str">
        <f>A196</f>
        <v xml:space="preserve">อ. ดร.กุลชา ชยรพ </v>
      </c>
      <c r="Q196" s="682" t="str">
        <f>B196</f>
        <v>อจ.ผู้รับผิดชอบ วท.บ. เกษตรศาสตร์ (วิชาเอกเกษตรเคมี)</v>
      </c>
      <c r="R196" s="454"/>
      <c r="S196" s="455"/>
      <c r="T196" s="456"/>
      <c r="U196" s="454"/>
      <c r="V196" s="455"/>
      <c r="W196" s="456"/>
      <c r="X196" s="454"/>
      <c r="Y196" s="455"/>
      <c r="Z196" s="455"/>
      <c r="AA196" s="455"/>
      <c r="AB196" s="529"/>
      <c r="AE196" s="679" t="str">
        <f>A196</f>
        <v xml:space="preserve">อ. ดร.กุลชา ชยรพ </v>
      </c>
      <c r="AF196" s="682" t="str">
        <f>B196</f>
        <v>อจ.ผู้รับผิดชอบ วท.บ. เกษตรศาสตร์ (วิชาเอกเกษตรเคมี)</v>
      </c>
      <c r="AG196" s="454"/>
      <c r="AH196" s="455"/>
      <c r="AI196" s="456"/>
      <c r="AJ196" s="454"/>
      <c r="AK196" s="455"/>
      <c r="AL196" s="456"/>
      <c r="AM196" s="454"/>
      <c r="AN196" s="455"/>
      <c r="AO196" s="455"/>
      <c r="AP196" s="455"/>
      <c r="AQ196" s="456"/>
    </row>
    <row r="197" spans="1:43" x14ac:dyDescent="0.2">
      <c r="A197" s="680"/>
      <c r="B197" s="683"/>
      <c r="C197" s="555" t="str">
        <f>'เกษตรศาสตร์ 2.1-2566'!C339</f>
        <v>สัมมนา</v>
      </c>
      <c r="D197" s="556" t="str">
        <f>'เกษตรศาสตร์ 2.1-2566'!B339</f>
        <v> อพ499 </v>
      </c>
      <c r="E197" s="557">
        <f>'เกษตรศาสตร์ 2.1-2566'!F341</f>
        <v>0.25</v>
      </c>
      <c r="F197" s="547" t="str">
        <f>'เกษตรศาสตร์ 2.2-2566'!C383</f>
        <v>หลักการอารักขาพืช</v>
      </c>
      <c r="G197" s="548" t="str">
        <f>'เกษตรศาสตร์ 2.2-2566'!B383</f>
        <v> 10119204 </v>
      </c>
      <c r="H197" s="504">
        <f>'เกษตรศาสตร์ 2.2-2566'!F387</f>
        <v>0.22500000000000001</v>
      </c>
      <c r="I197" s="461"/>
      <c r="M197" s="528"/>
      <c r="P197" s="680"/>
      <c r="Q197" s="683"/>
      <c r="R197" s="461"/>
      <c r="T197" s="463"/>
      <c r="U197" s="461"/>
      <c r="W197" s="463"/>
      <c r="X197" s="461"/>
      <c r="AB197" s="528"/>
      <c r="AE197" s="680"/>
      <c r="AF197" s="683"/>
      <c r="AG197" s="461"/>
      <c r="AI197" s="463"/>
      <c r="AJ197" s="461"/>
      <c r="AL197" s="463"/>
      <c r="AM197" s="461"/>
      <c r="AQ197" s="463"/>
    </row>
    <row r="198" spans="1:43" x14ac:dyDescent="0.2">
      <c r="A198" s="680"/>
      <c r="B198" s="683"/>
      <c r="C198" s="555" t="str">
        <f>'เกษตรศาสตร์ 2.1-2566'!C407</f>
        <v>วัชพืชเบื้องต้น</v>
      </c>
      <c r="D198" s="556" t="str">
        <f>'เกษตรศาสตร์ 2.1-2566'!B407</f>
        <v> วพ300 </v>
      </c>
      <c r="E198" s="557">
        <f>'เกษตรศาสตร์ 2.1-2566'!F409</f>
        <v>0.6</v>
      </c>
      <c r="F198" s="547" t="str">
        <f>'เกษตรศาสตร์ 2.2-2566'!C392</f>
        <v>การเรียนรู้อิสระ</v>
      </c>
      <c r="G198" s="548" t="str">
        <f>'เกษตรศาสตร์ 2.2-2566'!B392</f>
        <v> ผษ498 </v>
      </c>
      <c r="H198" s="504">
        <f>'เกษตรศาสตร์ 2.2-2566'!F396</f>
        <v>0.2</v>
      </c>
      <c r="I198" s="461"/>
      <c r="M198" s="528"/>
      <c r="P198" s="680"/>
      <c r="Q198" s="683"/>
      <c r="R198" s="461"/>
      <c r="T198" s="463"/>
      <c r="U198" s="461"/>
      <c r="W198" s="463"/>
      <c r="X198" s="461"/>
      <c r="AB198" s="528"/>
      <c r="AE198" s="680"/>
      <c r="AF198" s="683"/>
      <c r="AG198" s="461"/>
      <c r="AI198" s="463"/>
      <c r="AJ198" s="461"/>
      <c r="AL198" s="463"/>
      <c r="AM198" s="461"/>
      <c r="AQ198" s="463"/>
    </row>
    <row r="199" spans="1:43" x14ac:dyDescent="0.2">
      <c r="A199" s="680"/>
      <c r="B199" s="683"/>
      <c r="C199" s="555" t="str">
        <f>'เกษตรศาสตร์ 2.1-2566'!C417</f>
        <v>สารกำจัดวัชพืช</v>
      </c>
      <c r="D199" s="556" t="str">
        <f>'เกษตรศาสตร์ 2.1-2566'!B417</f>
        <v> วพ440 </v>
      </c>
      <c r="E199" s="557">
        <f>'เกษตรศาสตร์ 2.1-2566'!F418</f>
        <v>0.45</v>
      </c>
      <c r="F199" s="547" t="str">
        <f>'เกษตรศาสตร์ 2.2-2566'!C408</f>
        <v>หลักการบริหารจัดการศัตรูพืชแบบบูรณาการ</v>
      </c>
      <c r="G199" s="548" t="str">
        <f>'เกษตรศาสตร์ 2.2-2566'!B408</f>
        <v> อพ451 </v>
      </c>
      <c r="H199" s="504">
        <f>'เกษตรศาสตร์ 2.2-2566'!F410</f>
        <v>0.45</v>
      </c>
      <c r="I199" s="461"/>
      <c r="M199" s="528"/>
      <c r="P199" s="680"/>
      <c r="Q199" s="683"/>
      <c r="R199" s="461"/>
      <c r="T199" s="463"/>
      <c r="U199" s="461"/>
      <c r="W199" s="463"/>
      <c r="X199" s="461"/>
      <c r="AB199" s="528"/>
      <c r="AE199" s="680"/>
      <c r="AF199" s="683"/>
      <c r="AG199" s="461"/>
      <c r="AI199" s="463"/>
      <c r="AJ199" s="461"/>
      <c r="AL199" s="463"/>
      <c r="AM199" s="461"/>
      <c r="AQ199" s="463"/>
    </row>
    <row r="200" spans="1:43" x14ac:dyDescent="0.2">
      <c r="A200" s="680"/>
      <c r="B200" s="683"/>
      <c r="C200" s="555"/>
      <c r="D200" s="565"/>
      <c r="E200" s="557"/>
      <c r="F200" s="547" t="str">
        <f>'เกษตรศาสตร์ 2.2-2566'!C412</f>
        <v>อารักขาพืชประยุกต์</v>
      </c>
      <c r="G200" s="548" t="str">
        <f>'เกษตรศาสตร์ 2.2-2566'!B412</f>
        <v> อพ453 </v>
      </c>
      <c r="H200" s="504">
        <f>'เกษตรศาสตร์ 2.2-2566'!F416</f>
        <v>0.22500000000000001</v>
      </c>
      <c r="I200" s="461"/>
      <c r="M200" s="528"/>
      <c r="P200" s="680"/>
      <c r="Q200" s="683"/>
      <c r="R200" s="461"/>
      <c r="T200" s="463"/>
      <c r="U200" s="461"/>
      <c r="W200" s="463"/>
      <c r="X200" s="461"/>
      <c r="AB200" s="528"/>
      <c r="AE200" s="680"/>
      <c r="AF200" s="683"/>
      <c r="AG200" s="461"/>
      <c r="AI200" s="463"/>
      <c r="AJ200" s="461"/>
      <c r="AL200" s="463"/>
      <c r="AM200" s="461"/>
      <c r="AQ200" s="463"/>
    </row>
    <row r="201" spans="1:43" x14ac:dyDescent="0.2">
      <c r="A201" s="680"/>
      <c r="B201" s="683"/>
      <c r="C201" s="555"/>
      <c r="D201" s="565"/>
      <c r="E201" s="557"/>
      <c r="F201" s="547" t="str">
        <f>'เกษตรศาสตร์ 2.2-2566'!C455</f>
        <v>การอารักขาพืชประยุกต์</v>
      </c>
      <c r="G201" s="548" t="str">
        <f>'เกษตรศาสตร์ 2.2-2566'!B455</f>
        <v> กฏ453 </v>
      </c>
      <c r="H201" s="504">
        <f>'เกษตรศาสตร์ 2.2-2566'!F459</f>
        <v>0.22500000000000001</v>
      </c>
      <c r="I201" s="461"/>
      <c r="M201" s="528"/>
      <c r="P201" s="680"/>
      <c r="Q201" s="683"/>
      <c r="R201" s="461"/>
      <c r="T201" s="463"/>
      <c r="U201" s="461"/>
      <c r="W201" s="463"/>
      <c r="X201" s="461"/>
      <c r="AB201" s="528"/>
      <c r="AE201" s="680"/>
      <c r="AF201" s="683"/>
      <c r="AG201" s="461"/>
      <c r="AI201" s="463"/>
      <c r="AJ201" s="461"/>
      <c r="AL201" s="463"/>
      <c r="AM201" s="461"/>
      <c r="AQ201" s="463"/>
    </row>
    <row r="202" spans="1:43" x14ac:dyDescent="0.2">
      <c r="A202" s="680"/>
      <c r="B202" s="683"/>
      <c r="C202" s="461"/>
      <c r="E202" s="504"/>
      <c r="F202" s="547" t="str">
        <f>'เกษตรศาสตร์ 2.2-2566'!C486</f>
        <v>การจำแนกวัชพืช</v>
      </c>
      <c r="G202" s="548" t="str">
        <f>'เกษตรศาสตร์ 2.2-2566'!B486</f>
        <v> วพ330 </v>
      </c>
      <c r="H202" s="504">
        <f>'เกษตรศาสตร์ 2.2-2566'!F488</f>
        <v>1.5</v>
      </c>
      <c r="I202" s="461"/>
      <c r="M202" s="528"/>
      <c r="P202" s="680"/>
      <c r="Q202" s="683"/>
      <c r="R202" s="461"/>
      <c r="T202" s="463"/>
      <c r="U202" s="461"/>
      <c r="W202" s="463"/>
      <c r="X202" s="461"/>
      <c r="AB202" s="528"/>
      <c r="AE202" s="680"/>
      <c r="AF202" s="683"/>
      <c r="AG202" s="461"/>
      <c r="AI202" s="463"/>
      <c r="AJ202" s="461"/>
      <c r="AL202" s="463"/>
      <c r="AM202" s="461"/>
      <c r="AQ202" s="463"/>
    </row>
    <row r="203" spans="1:43" x14ac:dyDescent="0.2">
      <c r="A203" s="680"/>
      <c r="B203" s="683"/>
      <c r="C203" s="461"/>
      <c r="E203" s="504"/>
      <c r="F203" s="499"/>
      <c r="H203" s="528"/>
      <c r="I203" s="461"/>
      <c r="K203" s="464">
        <f>J204/G3</f>
        <v>1.1200000000000001</v>
      </c>
      <c r="M203" s="528"/>
      <c r="P203" s="680"/>
      <c r="Q203" s="683"/>
      <c r="R203" s="461"/>
      <c r="T203" s="463"/>
      <c r="U203" s="461"/>
      <c r="W203" s="463"/>
      <c r="X203" s="461"/>
      <c r="Z203" s="464">
        <f>Y204/V3</f>
        <v>0</v>
      </c>
      <c r="AB203" s="528"/>
      <c r="AE203" s="680"/>
      <c r="AF203" s="683"/>
      <c r="AG203" s="461"/>
      <c r="AI203" s="463"/>
      <c r="AJ203" s="461"/>
      <c r="AL203" s="463"/>
      <c r="AM203" s="461"/>
      <c r="AO203" s="464">
        <f>AN204/AK3</f>
        <v>0</v>
      </c>
      <c r="AQ203" s="463"/>
    </row>
    <row r="204" spans="1:43" x14ac:dyDescent="0.2">
      <c r="A204" s="681"/>
      <c r="B204" s="684"/>
      <c r="C204" s="457"/>
      <c r="D204" s="466" t="s">
        <v>2641</v>
      </c>
      <c r="E204" s="505">
        <f>SUM(E196:E203)</f>
        <v>1.5249999999999999</v>
      </c>
      <c r="F204" s="500"/>
      <c r="G204" s="533" t="s">
        <v>2641</v>
      </c>
      <c r="H204" s="505">
        <f>SUM(H196:H203)</f>
        <v>2.9550000000000001</v>
      </c>
      <c r="I204" s="457"/>
      <c r="J204" s="458">
        <f>SUM(E204,H204)</f>
        <v>4.4800000000000004</v>
      </c>
      <c r="K204" s="458">
        <f>IF(J204&gt;$G$3,1,(J204/$G$3))</f>
        <v>1</v>
      </c>
      <c r="L204" s="458"/>
      <c r="M204" s="592" t="str">
        <f>IF(J204&gt;4,"Overloaded","OK")</f>
        <v>Overloaded</v>
      </c>
      <c r="P204" s="681"/>
      <c r="Q204" s="684"/>
      <c r="R204" s="457"/>
      <c r="S204" s="466" t="s">
        <v>2641</v>
      </c>
      <c r="T204" s="467">
        <f>SUM(T196:T203)</f>
        <v>0</v>
      </c>
      <c r="U204" s="469"/>
      <c r="V204" s="466" t="s">
        <v>2641</v>
      </c>
      <c r="W204" s="467">
        <f>SUM(W196:W203)</f>
        <v>0</v>
      </c>
      <c r="X204" s="457"/>
      <c r="Y204" s="458">
        <f>SUM(T204,W204)</f>
        <v>0</v>
      </c>
      <c r="Z204" s="458">
        <f>IF(Y204&gt;$G$3,1,(Y204/$G$3))</f>
        <v>0</v>
      </c>
      <c r="AA204" s="458"/>
      <c r="AB204" s="587" t="str">
        <f>IF(Y204&gt;4,"Overloaded","OK")</f>
        <v>OK</v>
      </c>
      <c r="AE204" s="681"/>
      <c r="AF204" s="684"/>
      <c r="AG204" s="457"/>
      <c r="AH204" s="466" t="s">
        <v>2641</v>
      </c>
      <c r="AI204" s="467">
        <f>SUM(AI196:AI203)</f>
        <v>0</v>
      </c>
      <c r="AJ204" s="469"/>
      <c r="AK204" s="466" t="s">
        <v>2641</v>
      </c>
      <c r="AL204" s="467">
        <f>SUM(AL196:AL203)</f>
        <v>0</v>
      </c>
      <c r="AM204" s="457"/>
      <c r="AN204" s="458">
        <f>SUM(AI204,AL204)</f>
        <v>0</v>
      </c>
      <c r="AO204" s="458">
        <f>IF(AN204&gt;$G$3,1,(AN204/$G$3))</f>
        <v>0</v>
      </c>
      <c r="AP204" s="458"/>
      <c r="AQ204" s="459" t="str">
        <f>IF(AN204&gt;4,"Overloaded","OK")</f>
        <v>OK</v>
      </c>
    </row>
    <row r="205" spans="1:43" x14ac:dyDescent="0.2">
      <c r="A205" s="685" t="str">
        <f>'ข้อมูลอัตรากำลัง 2566'!A44:C44</f>
        <v xml:space="preserve">        2.1.6) วิชาเอกทรัพยากรป่าไม้และการจัดการ</v>
      </c>
      <c r="B205" s="686"/>
      <c r="C205" s="686"/>
      <c r="D205" s="686"/>
      <c r="E205" s="686"/>
      <c r="F205" s="686"/>
      <c r="G205" s="686"/>
      <c r="H205" s="686"/>
      <c r="I205" s="686"/>
      <c r="J205" s="686"/>
      <c r="K205" s="686"/>
      <c r="L205" s="686"/>
      <c r="M205" s="687"/>
      <c r="P205" s="685" t="str">
        <f>A205</f>
        <v xml:space="preserve">        2.1.6) วิชาเอกทรัพยากรป่าไม้และการจัดการ</v>
      </c>
      <c r="Q205" s="686"/>
      <c r="R205" s="686"/>
      <c r="S205" s="686"/>
      <c r="T205" s="686"/>
      <c r="U205" s="686"/>
      <c r="V205" s="686"/>
      <c r="W205" s="686"/>
      <c r="X205" s="686"/>
      <c r="Y205" s="686"/>
      <c r="Z205" s="686"/>
      <c r="AA205" s="686"/>
      <c r="AB205" s="687"/>
      <c r="AE205" s="685" t="str">
        <f>A205</f>
        <v xml:space="preserve">        2.1.6) วิชาเอกทรัพยากรป่าไม้และการจัดการ</v>
      </c>
      <c r="AF205" s="686"/>
      <c r="AG205" s="686"/>
      <c r="AH205" s="686"/>
      <c r="AI205" s="686"/>
      <c r="AJ205" s="686"/>
      <c r="AK205" s="686"/>
      <c r="AL205" s="686"/>
      <c r="AM205" s="686"/>
      <c r="AN205" s="686"/>
      <c r="AO205" s="686"/>
      <c r="AP205" s="686"/>
      <c r="AQ205" s="687"/>
    </row>
    <row r="206" spans="1:43" ht="18" customHeight="1" x14ac:dyDescent="0.2">
      <c r="A206" s="679" t="str">
        <f>'ข้อมูลอัตรากำลัง 2566'!C45</f>
        <v xml:space="preserve">ผศ. ดร.วิชญ์ภาส สังพาลี </v>
      </c>
      <c r="B206" s="682" t="str">
        <f>'ข้อมูลอัตรากำลัง 2566'!O45</f>
        <v>อจ.ผู้รับผิดชอบ วท.บ. เกษตรศาสตร์ (วิชาเอกป่าไม้และการจัดการ)</v>
      </c>
      <c r="C206" s="454" t="str">
        <f>'เกษตรศาสตร์ 2.1-2566'!C10</f>
        <v>การปฏิบัติงานฟาร์มทั่วไป</v>
      </c>
      <c r="D206" s="455" t="str">
        <f>'เกษตรศาสตร์ 2.1-2566'!B10</f>
        <v> 10119190 </v>
      </c>
      <c r="E206" s="503">
        <f>'เกษตรศาสตร์ 2.1-2566'!F23</f>
        <v>2.3099999999999999E-2</v>
      </c>
      <c r="F206" s="498" t="str">
        <f>'เกษตรศาสตร์ 2.2-2566'!C49</f>
        <v>สัมมนา</v>
      </c>
      <c r="G206" s="564" t="str">
        <f>'เกษตรศาสตร์ 2.2-2566'!B49</f>
        <v> 10100496 </v>
      </c>
      <c r="H206" s="503">
        <f>'เกษตรศาสตร์ 2.2-2566'!F58</f>
        <v>4.0625000000000001E-2</v>
      </c>
      <c r="I206" s="454"/>
      <c r="J206" s="455"/>
      <c r="K206" s="455"/>
      <c r="L206" s="455"/>
      <c r="M206" s="529"/>
      <c r="P206" s="679" t="str">
        <f>A206</f>
        <v xml:space="preserve">ผศ. ดร.วิชญ์ภาส สังพาลี </v>
      </c>
      <c r="Q206" s="682" t="str">
        <f>B206</f>
        <v>อจ.ผู้รับผิดชอบ วท.บ. เกษตรศาสตร์ (วิชาเอกป่าไม้และการจัดการ)</v>
      </c>
      <c r="R206" s="454" t="str">
        <f>'เกษตรศาสตร์ 2.1-2566'!C473</f>
        <v>ระเบียบวิธีวิจัยทางการเกษตร</v>
      </c>
      <c r="S206" s="455" t="str">
        <f>'เกษตรศาสตร์ 2.1-2566'!B473</f>
        <v> พร501 </v>
      </c>
      <c r="T206" s="570">
        <f>'เกษตรศาสตร์ 2.1-2566'!F474</f>
        <v>0.75</v>
      </c>
      <c r="U206" s="454" t="str">
        <f>'เกษตรศาสตร์ 2.2-2566'!C545</f>
        <v>ระเบียบวิธีวิจัยทางการเกษตร</v>
      </c>
      <c r="V206" s="455" t="str">
        <f>'เกษตรศาสตร์ 2.2-2566'!B545</f>
        <v> พร501 </v>
      </c>
      <c r="W206" s="570">
        <f>'เกษตรศาสตร์ 2.2-2566'!F547</f>
        <v>1.5</v>
      </c>
      <c r="X206" s="454"/>
      <c r="Y206" s="455"/>
      <c r="Z206" s="455"/>
      <c r="AA206" s="455"/>
      <c r="AB206" s="529"/>
      <c r="AE206" s="679" t="str">
        <f>A206</f>
        <v xml:space="preserve">ผศ. ดร.วิชญ์ภาส สังพาลี </v>
      </c>
      <c r="AF206" s="682" t="str">
        <f>B206</f>
        <v>อจ.ผู้รับผิดชอบ วท.บ. เกษตรศาสตร์ (วิชาเอกป่าไม้และการจัดการ)</v>
      </c>
      <c r="AG206" s="454" t="str">
        <f>'เกษตรศาสตร์ 2.1-2566'!C528</f>
        <v>สัมมนา 5</v>
      </c>
      <c r="AH206" s="455"/>
      <c r="AI206" s="570">
        <f>'เกษตรศาสตร์ 2.1-2566'!F530</f>
        <v>0.04</v>
      </c>
      <c r="AJ206" s="454"/>
      <c r="AK206" s="455"/>
      <c r="AL206" s="456"/>
      <c r="AM206" s="454"/>
      <c r="AN206" s="455"/>
      <c r="AO206" s="455"/>
      <c r="AP206" s="455"/>
      <c r="AQ206" s="456"/>
    </row>
    <row r="207" spans="1:43" x14ac:dyDescent="0.2">
      <c r="A207" s="680"/>
      <c r="B207" s="683"/>
      <c r="C207" s="461" t="str">
        <f>'เกษตรศาสตร์ 2.1-2566'!C156</f>
        <v>สัมมนา</v>
      </c>
      <c r="D207" s="470" t="str">
        <f>'เกษตรศาสตร์ 2.1-2566'!B156</f>
        <v> พร499 </v>
      </c>
      <c r="E207" s="504">
        <f>'เกษตรศาสตร์ 2.1-2566'!F164</f>
        <v>4.4999999999999998E-2</v>
      </c>
      <c r="F207" s="499" t="str">
        <f>'เกษตรศาสตร์ 2.2-2566'!C119</f>
        <v>ปัญหาพิเศษด้านพืชไร่</v>
      </c>
      <c r="G207" s="546" t="str">
        <f>'เกษตรศาสตร์ 2.2-2566'!B119</f>
        <v> 10120496 </v>
      </c>
      <c r="H207" s="504">
        <f>'เกษตรศาสตร์ 2.2-2566'!F121</f>
        <v>0.2</v>
      </c>
      <c r="I207" s="461"/>
      <c r="M207" s="528"/>
      <c r="P207" s="680"/>
      <c r="Q207" s="683"/>
      <c r="R207" s="461" t="str">
        <f>'เกษตรศาสตร์ 2.1-2566'!C483</f>
        <v>การวางแผนทดลองสำหรับงานวิจัยพืช</v>
      </c>
      <c r="S207" s="470" t="str">
        <f>'เกษตรศาสตร์ 2.1-2566'!B483</f>
        <v> พร530 </v>
      </c>
      <c r="T207" s="569">
        <f>'เกษตรศาสตร์ 2.1-2566'!F484</f>
        <v>1.5</v>
      </c>
      <c r="U207" s="461" t="str">
        <f>'เกษตรศาสตร์ 2.2-2566'!C551</f>
        <v>นวัตกรรมการผลิตพืชอย่างแม่นยำ</v>
      </c>
      <c r="V207" s="470" t="str">
        <f>'เกษตรศาสตร์ 2.2-2566'!B551</f>
        <v> พร540 </v>
      </c>
      <c r="W207" s="569">
        <f>'เกษตรศาสตร์ 2.2-2566'!F553</f>
        <v>1.5</v>
      </c>
      <c r="X207" s="461"/>
      <c r="AB207" s="528"/>
      <c r="AE207" s="680"/>
      <c r="AF207" s="683"/>
      <c r="AG207" s="461"/>
      <c r="AI207" s="463"/>
      <c r="AJ207" s="461"/>
      <c r="AL207" s="463"/>
      <c r="AM207" s="461"/>
      <c r="AQ207" s="463"/>
    </row>
    <row r="208" spans="1:43" x14ac:dyDescent="0.2">
      <c r="A208" s="680"/>
      <c r="B208" s="683"/>
      <c r="C208" s="461"/>
      <c r="E208" s="504"/>
      <c r="F208" s="499" t="str">
        <f>'เกษตรศาสตร์ 2.2-2566'!C496</f>
        <v>สัมมนา</v>
      </c>
      <c r="G208" s="546" t="str">
        <f>'เกษตรศาสตร์ 2.2-2566'!B496</f>
        <v> 10100496 </v>
      </c>
      <c r="H208" s="504">
        <f>'เกษตรศาสตร์ 2.2-2566'!F502</f>
        <v>4.0625000000000001E-2</v>
      </c>
      <c r="I208" s="461"/>
      <c r="M208" s="528"/>
      <c r="P208" s="680"/>
      <c r="Q208" s="683"/>
      <c r="R208" s="461" t="str">
        <f>'เกษตรศาสตร์ 2.1-2566'!C489</f>
        <v>สัมมนา 1</v>
      </c>
      <c r="S208" s="470" t="str">
        <f>'เกษตรศาสตร์ 2.1-2566'!B489</f>
        <v> พร591 </v>
      </c>
      <c r="T208" s="569">
        <f>'เกษตรศาสตร์ 2.1-2566'!F491</f>
        <v>0.04</v>
      </c>
      <c r="U208" s="461"/>
      <c r="V208" s="470"/>
      <c r="W208" s="463"/>
      <c r="X208" s="461"/>
      <c r="AB208" s="528"/>
      <c r="AE208" s="680"/>
      <c r="AF208" s="683"/>
      <c r="AG208" s="461"/>
      <c r="AI208" s="463"/>
      <c r="AJ208" s="461"/>
      <c r="AL208" s="463"/>
      <c r="AM208" s="461"/>
      <c r="AQ208" s="463"/>
    </row>
    <row r="209" spans="1:43" x14ac:dyDescent="0.2">
      <c r="A209" s="680"/>
      <c r="B209" s="683"/>
      <c r="C209" s="461"/>
      <c r="E209" s="504"/>
      <c r="F209" s="499"/>
      <c r="G209" s="546"/>
      <c r="H209" s="504"/>
      <c r="I209" s="461"/>
      <c r="M209" s="528"/>
      <c r="P209" s="680"/>
      <c r="Q209" s="683"/>
      <c r="R209" s="461" t="str">
        <f>'เกษตรศาสตร์ 2.1-2566'!C496</f>
        <v>สัมมนา 2</v>
      </c>
      <c r="S209" s="470" t="str">
        <f>'เกษตรศาสตร์ 2.1-2566'!B496</f>
        <v> พร592 </v>
      </c>
      <c r="T209" s="569">
        <f>'เกษตรศาสตร์ 2.1-2566'!F498</f>
        <v>0.04</v>
      </c>
      <c r="U209" s="461"/>
      <c r="W209" s="463"/>
      <c r="X209" s="461"/>
      <c r="AB209" s="528"/>
      <c r="AE209" s="680"/>
      <c r="AF209" s="683"/>
      <c r="AG209" s="461"/>
      <c r="AI209" s="463"/>
      <c r="AJ209" s="461"/>
      <c r="AL209" s="463"/>
      <c r="AM209" s="461"/>
      <c r="AQ209" s="463"/>
    </row>
    <row r="210" spans="1:43" x14ac:dyDescent="0.2">
      <c r="A210" s="680"/>
      <c r="B210" s="683"/>
      <c r="C210" s="461"/>
      <c r="E210" s="504"/>
      <c r="F210" s="499"/>
      <c r="G210" s="546"/>
      <c r="H210" s="504"/>
      <c r="I210" s="461"/>
      <c r="M210" s="528"/>
      <c r="P210" s="680"/>
      <c r="Q210" s="683"/>
      <c r="R210" s="461" t="str">
        <f>'เกษตรศาสตร์ 2.1-2566'!C503</f>
        <v>สัมมนา 3</v>
      </c>
      <c r="S210" s="470" t="str">
        <f>'เกษตรศาสตร์ 2.1-2566'!B503</f>
        <v> พร593 </v>
      </c>
      <c r="T210" s="569">
        <f>'เกษตรศาสตร์ 2.1-2566'!F505</f>
        <v>0.04</v>
      </c>
      <c r="U210" s="461"/>
      <c r="W210" s="463"/>
      <c r="X210" s="461"/>
      <c r="AB210" s="528"/>
      <c r="AE210" s="680"/>
      <c r="AF210" s="683"/>
      <c r="AG210" s="461"/>
      <c r="AI210" s="463"/>
      <c r="AJ210" s="461"/>
      <c r="AL210" s="463"/>
      <c r="AM210" s="461"/>
      <c r="AQ210" s="463"/>
    </row>
    <row r="211" spans="1:43" x14ac:dyDescent="0.2">
      <c r="A211" s="680"/>
      <c r="B211" s="683"/>
      <c r="C211" s="461"/>
      <c r="E211" s="504"/>
      <c r="F211" s="499"/>
      <c r="H211" s="528"/>
      <c r="I211" s="461"/>
      <c r="K211" s="464">
        <f>J212/G3</f>
        <v>8.7337499999999998E-2</v>
      </c>
      <c r="M211" s="528"/>
      <c r="P211" s="680"/>
      <c r="Q211" s="683"/>
      <c r="R211" s="461" t="str">
        <f>'เกษตรศาสตร์ 2.1-2566'!C510</f>
        <v>สัมมนา 4</v>
      </c>
      <c r="S211" s="470" t="str">
        <f>'เกษตรศาสตร์ 2.1-2566'!B510</f>
        <v> พร594 </v>
      </c>
      <c r="T211" s="569">
        <f>'เกษตรศาสตร์ 2.1-2566'!F512</f>
        <v>0.04</v>
      </c>
      <c r="U211" s="461"/>
      <c r="W211" s="463"/>
      <c r="X211" s="461"/>
      <c r="Z211" s="464">
        <f>Y212/V3</f>
        <v>1.3525</v>
      </c>
      <c r="AB211" s="528"/>
      <c r="AE211" s="680"/>
      <c r="AF211" s="683"/>
      <c r="AG211" s="461"/>
      <c r="AI211" s="463"/>
      <c r="AJ211" s="461"/>
      <c r="AL211" s="463"/>
      <c r="AM211" s="461"/>
      <c r="AO211" s="464">
        <f>AN212/AK3</f>
        <v>0.01</v>
      </c>
      <c r="AQ211" s="463"/>
    </row>
    <row r="212" spans="1:43" x14ac:dyDescent="0.2">
      <c r="A212" s="681"/>
      <c r="B212" s="684"/>
      <c r="C212" s="457"/>
      <c r="D212" s="466" t="s">
        <v>2641</v>
      </c>
      <c r="E212" s="505">
        <f>SUM(E206:E211)</f>
        <v>6.8099999999999994E-2</v>
      </c>
      <c r="F212" s="500"/>
      <c r="G212" s="533" t="s">
        <v>2641</v>
      </c>
      <c r="H212" s="505">
        <f>SUM(H206:H211)</f>
        <v>0.28125</v>
      </c>
      <c r="I212" s="457"/>
      <c r="J212" s="458">
        <f>SUM(E212,H212)</f>
        <v>0.34934999999999999</v>
      </c>
      <c r="K212" s="458">
        <f>IF(J212&gt;$G$3,1,(J212/$G$3))</f>
        <v>8.7337499999999998E-2</v>
      </c>
      <c r="L212" s="458"/>
      <c r="M212" s="587" t="str">
        <f>IF(J212&gt;4,"Overloaded","OK")</f>
        <v>OK</v>
      </c>
      <c r="P212" s="681"/>
      <c r="Q212" s="684"/>
      <c r="R212" s="457"/>
      <c r="S212" s="466" t="s">
        <v>2641</v>
      </c>
      <c r="T212" s="571">
        <f>SUM(T206:T211)</f>
        <v>2.41</v>
      </c>
      <c r="U212" s="469"/>
      <c r="V212" s="466" t="s">
        <v>2641</v>
      </c>
      <c r="W212" s="571">
        <f>SUM(W206:W211)</f>
        <v>3</v>
      </c>
      <c r="X212" s="457"/>
      <c r="Y212" s="458">
        <f>SUM(T212,W212)</f>
        <v>5.41</v>
      </c>
      <c r="Z212" s="458">
        <f>IF(Y212&gt;$G$3,1,(Y212/$G$3))</f>
        <v>1</v>
      </c>
      <c r="AA212" s="458"/>
      <c r="AB212" s="592" t="str">
        <f>IF(Y212&gt;4,"Overloaded","OK")</f>
        <v>Overloaded</v>
      </c>
      <c r="AE212" s="681"/>
      <c r="AF212" s="684"/>
      <c r="AG212" s="457"/>
      <c r="AH212" s="466" t="s">
        <v>2641</v>
      </c>
      <c r="AI212" s="571">
        <f>SUM(AI206:AI211)</f>
        <v>0.04</v>
      </c>
      <c r="AJ212" s="469"/>
      <c r="AK212" s="466" t="s">
        <v>2641</v>
      </c>
      <c r="AL212" s="467">
        <f>SUM(AL206:AL211)</f>
        <v>0</v>
      </c>
      <c r="AM212" s="457"/>
      <c r="AN212" s="458">
        <f>SUM(AI212,AL212)</f>
        <v>0.04</v>
      </c>
      <c r="AO212" s="458">
        <f>IF(AN212&gt;$G$3,1,(AN212/$G$3))</f>
        <v>0.01</v>
      </c>
      <c r="AP212" s="458"/>
      <c r="AQ212" s="459" t="str">
        <f>IF(AN212&gt;4,"Overloaded","OK")</f>
        <v>OK</v>
      </c>
    </row>
    <row r="213" spans="1:43" ht="18" customHeight="1" x14ac:dyDescent="0.2">
      <c r="A213" s="679" t="str">
        <f>'ข้อมูลอัตรากำลัง 2566'!C46</f>
        <v xml:space="preserve">ผศ. ดร.สุธีระ เหิมฮึก </v>
      </c>
      <c r="B213" s="682" t="str">
        <f>'ข้อมูลอัตรากำลัง 2566'!O46</f>
        <v>อจ.ผู้รับผิดชอบ วท.บ. เกษตรศาสตร์ (วิชาเอกป่าไม้และการจัดการ)</v>
      </c>
      <c r="C213" s="454" t="str">
        <f>'เกษตรศาสตร์ 2.1-2566'!C10</f>
        <v>การปฏิบัติงานฟาร์มทั่วไป</v>
      </c>
      <c r="D213" s="455" t="str">
        <f>'เกษตรศาสตร์ 2.1-2566'!B10</f>
        <v> 10119190 </v>
      </c>
      <c r="E213" s="503">
        <f>'เกษตรศาสตร์ 2.1-2566'!F21</f>
        <v>2.3099999999999999E-2</v>
      </c>
      <c r="F213" s="498" t="str">
        <f>'เกษตรศาสตร์ 2.2-2566'!C44</f>
        <v>กัญชง กัญชา และพืชกระท่อม : พืชเสพติดสู่พืชเศรษฐกิจชนิดใหม่</v>
      </c>
      <c r="G213" s="564" t="str">
        <f>'เกษตรศาสตร์ 2.2-2566'!B44</f>
        <v> 10100420 </v>
      </c>
      <c r="H213" s="503">
        <f>'เกษตรศาสตร์ 2.2-2566'!F47</f>
        <v>0.25</v>
      </c>
      <c r="I213" s="454"/>
      <c r="J213" s="455"/>
      <c r="K213" s="455"/>
      <c r="L213" s="455"/>
      <c r="M213" s="529"/>
      <c r="P213" s="679" t="str">
        <f>A213</f>
        <v xml:space="preserve">ผศ. ดร.สุธีระ เหิมฮึก </v>
      </c>
      <c r="Q213" s="682" t="str">
        <f>B213</f>
        <v>อจ.ผู้รับผิดชอบ วท.บ. เกษตรศาสตร์ (วิชาเอกป่าไม้และการจัดการ)</v>
      </c>
      <c r="R213" s="454" t="str">
        <f>'เกษตรศาสตร์ 2.1-2566'!C473</f>
        <v>ระเบียบวิธีวิจัยทางการเกษตร</v>
      </c>
      <c r="S213" s="455" t="str">
        <f>'เกษตรศาสตร์ 2.1-2566'!B473</f>
        <v> พร501 </v>
      </c>
      <c r="T213" s="570">
        <f>'เกษตรศาสตร์ 2.1-2566'!F476</f>
        <v>0.375</v>
      </c>
      <c r="U213" s="454"/>
      <c r="V213" s="455"/>
      <c r="W213" s="456"/>
      <c r="X213" s="454"/>
      <c r="Y213" s="455"/>
      <c r="Z213" s="455"/>
      <c r="AA213" s="455"/>
      <c r="AB213" s="529"/>
      <c r="AE213" s="679" t="str">
        <f>A213</f>
        <v xml:space="preserve">ผศ. ดร.สุธีระ เหิมฮึก </v>
      </c>
      <c r="AF213" s="682" t="str">
        <f>B213</f>
        <v>อจ.ผู้รับผิดชอบ วท.บ. เกษตรศาสตร์ (วิชาเอกป่าไม้และการจัดการ)</v>
      </c>
      <c r="AG213" s="454" t="str">
        <f>'เกษตรศาสตร์ 2.1-2566'!C528</f>
        <v>สัมมนา 5</v>
      </c>
      <c r="AH213" s="455" t="str">
        <f>'เกษตรศาสตร์ 2.1-2566'!B528</f>
        <v> พร795 </v>
      </c>
      <c r="AI213" s="570">
        <f>'เกษตรศาสตร์ 2.1-2566'!F532</f>
        <v>0.04</v>
      </c>
      <c r="AJ213" s="454"/>
      <c r="AK213" s="455"/>
      <c r="AL213" s="456"/>
      <c r="AM213" s="454"/>
      <c r="AN213" s="455"/>
      <c r="AO213" s="455"/>
      <c r="AP213" s="455"/>
      <c r="AQ213" s="456"/>
    </row>
    <row r="214" spans="1:43" x14ac:dyDescent="0.2">
      <c r="A214" s="680"/>
      <c r="B214" s="683"/>
      <c r="C214" s="461" t="str">
        <f>'เกษตรศาสตร์ 2.1-2566'!C82</f>
        <v>กัญชง กัญชา และพืชกระท่อม : พืชเสพติดสู่พืชเศรษฐกิจชนิดใหม่</v>
      </c>
      <c r="D214" s="470" t="str">
        <f>'เกษตรศาสตร์ 2.1-2566'!B82</f>
        <v> 10100420 </v>
      </c>
      <c r="E214" s="504">
        <f>'เกษตรศาสตร์ 2.1-2566'!F85</f>
        <v>0.25</v>
      </c>
      <c r="F214" s="499" t="str">
        <f>'เกษตรศาสตร์ 2.2-2566'!C154</f>
        <v>การเรียนรู้อิสระ</v>
      </c>
      <c r="G214" s="546" t="str">
        <f>'เกษตรศาสตร์ 2.2-2566'!B154</f>
        <v> ผษ498 </v>
      </c>
      <c r="H214" s="504">
        <f>'เกษตรศาสตร์ 2.2-2566'!F156</f>
        <v>0.14285714285714288</v>
      </c>
      <c r="I214" s="461"/>
      <c r="M214" s="528"/>
      <c r="P214" s="680"/>
      <c r="Q214" s="683"/>
      <c r="R214" s="461" t="str">
        <f>'เกษตรศาสตร์ 2.1-2566'!C489</f>
        <v>สัมมนา 1</v>
      </c>
      <c r="S214" s="470" t="str">
        <f>'เกษตรศาสตร์ 2.1-2566'!B489</f>
        <v> พร591 </v>
      </c>
      <c r="T214" s="569">
        <f>'เกษตรศาสตร์ 2.1-2566'!F493</f>
        <v>0.04</v>
      </c>
      <c r="U214" s="461"/>
      <c r="W214" s="463"/>
      <c r="X214" s="461"/>
      <c r="AB214" s="528"/>
      <c r="AE214" s="680"/>
      <c r="AF214" s="683"/>
      <c r="AG214" s="461"/>
      <c r="AI214" s="463"/>
      <c r="AJ214" s="461"/>
      <c r="AL214" s="463"/>
      <c r="AM214" s="461"/>
      <c r="AQ214" s="463"/>
    </row>
    <row r="215" spans="1:43" x14ac:dyDescent="0.2">
      <c r="A215" s="680"/>
      <c r="B215" s="683"/>
      <c r="C215" s="461" t="str">
        <f>'เกษตรศาสตร์ 2.1-2566'!C137</f>
        <v>วนเกษตร</v>
      </c>
      <c r="D215" s="470" t="str">
        <f>'เกษตรศาสตร์ 2.1-2566'!B137</f>
        <v> พร452 </v>
      </c>
      <c r="E215" s="504">
        <f>'เกษตรศาสตร์ 2.1-2566'!F138</f>
        <v>1</v>
      </c>
      <c r="F215" s="499" t="str">
        <f>'เกษตรศาสตร์ 2.2-2566'!C208</f>
        <v>วนเกษตร</v>
      </c>
      <c r="G215" s="546" t="str">
        <f>'เกษตรศาสตร์ 2.2-2566'!B208</f>
        <v> พร452 </v>
      </c>
      <c r="H215" s="504">
        <f>'เกษตรศาสตร์ 2.2-2566'!F209</f>
        <v>1</v>
      </c>
      <c r="I215" s="461"/>
      <c r="M215" s="528"/>
      <c r="P215" s="680"/>
      <c r="Q215" s="683"/>
      <c r="R215" s="461" t="str">
        <f>'เกษตรศาสตร์ 2.1-2566'!C496</f>
        <v>สัมมนา 2</v>
      </c>
      <c r="S215" s="470" t="str">
        <f>'เกษตรศาสตร์ 2.1-2566'!B496</f>
        <v> พร592 </v>
      </c>
      <c r="T215" s="569">
        <f>'เกษตรศาสตร์ 2.1-2566'!F500</f>
        <v>0.04</v>
      </c>
      <c r="U215" s="461"/>
      <c r="W215" s="463"/>
      <c r="X215" s="461"/>
      <c r="AB215" s="528"/>
      <c r="AE215" s="680"/>
      <c r="AF215" s="683"/>
      <c r="AG215" s="461"/>
      <c r="AI215" s="463"/>
      <c r="AJ215" s="461"/>
      <c r="AL215" s="463"/>
      <c r="AM215" s="461"/>
      <c r="AQ215" s="463"/>
    </row>
    <row r="216" spans="1:43" x14ac:dyDescent="0.2">
      <c r="A216" s="680"/>
      <c r="B216" s="683"/>
      <c r="C216" s="461" t="str">
        <f>'เกษตรศาสตร์ 2.1-2566'!C156</f>
        <v>สัมมนา</v>
      </c>
      <c r="D216" s="470" t="str">
        <f>'เกษตรศาสตร์ 2.1-2566'!B156</f>
        <v> พร499 </v>
      </c>
      <c r="E216" s="504">
        <f>'เกษตรศาสตร์ 2.1-2566'!F163</f>
        <v>6.2500000000000003E-3</v>
      </c>
      <c r="F216" s="499"/>
      <c r="H216" s="528"/>
      <c r="I216" s="461"/>
      <c r="M216" s="528"/>
      <c r="P216" s="680"/>
      <c r="Q216" s="683"/>
      <c r="R216" s="461" t="str">
        <f>'เกษตรศาสตร์ 2.1-2566'!C503</f>
        <v>สัมมนา 3</v>
      </c>
      <c r="S216" s="470" t="str">
        <f>'เกษตรศาสตร์ 2.1-2566'!B503</f>
        <v> พร593 </v>
      </c>
      <c r="T216" s="569">
        <f>'เกษตรศาสตร์ 2.1-2566'!F507</f>
        <v>0.04</v>
      </c>
      <c r="U216" s="461"/>
      <c r="W216" s="463"/>
      <c r="X216" s="461"/>
      <c r="AB216" s="528"/>
      <c r="AE216" s="680"/>
      <c r="AF216" s="683"/>
      <c r="AG216" s="461"/>
      <c r="AI216" s="463"/>
      <c r="AJ216" s="461"/>
      <c r="AL216" s="463"/>
      <c r="AM216" s="461"/>
      <c r="AQ216" s="463"/>
    </row>
    <row r="217" spans="1:43" x14ac:dyDescent="0.2">
      <c r="A217" s="680"/>
      <c r="B217" s="683"/>
      <c r="C217" s="555" t="str">
        <f>'เกษตรศาสตร์ 2.1-2566'!C149</f>
        <v>ปัญหาพิเศษ</v>
      </c>
      <c r="D217" s="470" t="str">
        <f>'เกษตรศาสตร์ 2.1-2566'!B149</f>
        <v> พร498 </v>
      </c>
      <c r="E217" s="504">
        <f>'เกษตรศาสตร์ 2.1-2566'!F150</f>
        <v>0.33333333333333337</v>
      </c>
      <c r="F217" s="499"/>
      <c r="H217" s="528"/>
      <c r="I217" s="461"/>
      <c r="M217" s="528"/>
      <c r="P217" s="680"/>
      <c r="Q217" s="683"/>
      <c r="R217" s="461" t="str">
        <f>'เกษตรศาสตร์ 2.1-2566'!C510</f>
        <v>สัมมนา 4</v>
      </c>
      <c r="S217" s="470" t="str">
        <f>'เกษตรศาสตร์ 2.1-2566'!B510</f>
        <v> พร594 </v>
      </c>
      <c r="T217" s="569">
        <f>'เกษตรศาสตร์ 2.1-2566'!F514</f>
        <v>0.04</v>
      </c>
      <c r="U217" s="461"/>
      <c r="W217" s="463"/>
      <c r="X217" s="461"/>
      <c r="AB217" s="528"/>
      <c r="AE217" s="680"/>
      <c r="AF217" s="683"/>
      <c r="AG217" s="461"/>
      <c r="AI217" s="463"/>
      <c r="AJ217" s="461"/>
      <c r="AL217" s="463"/>
      <c r="AM217" s="461"/>
      <c r="AQ217" s="463"/>
    </row>
    <row r="218" spans="1:43" x14ac:dyDescent="0.2">
      <c r="A218" s="680"/>
      <c r="B218" s="683"/>
      <c r="C218" s="461"/>
      <c r="E218" s="504"/>
      <c r="F218" s="499"/>
      <c r="H218" s="528"/>
      <c r="I218" s="461"/>
      <c r="K218" s="464">
        <f>J219/G3</f>
        <v>0.75138511904761907</v>
      </c>
      <c r="M218" s="528"/>
      <c r="P218" s="680"/>
      <c r="Q218" s="683"/>
      <c r="R218" s="461"/>
      <c r="T218" s="463"/>
      <c r="U218" s="461"/>
      <c r="W218" s="463"/>
      <c r="X218" s="461"/>
      <c r="Z218" s="464">
        <f>Y219/V3</f>
        <v>0.13374999999999998</v>
      </c>
      <c r="AB218" s="528"/>
      <c r="AE218" s="680"/>
      <c r="AF218" s="683"/>
      <c r="AG218" s="461"/>
      <c r="AI218" s="463"/>
      <c r="AJ218" s="461"/>
      <c r="AL218" s="463"/>
      <c r="AM218" s="461"/>
      <c r="AO218" s="464">
        <f>AN219/AK3</f>
        <v>0.01</v>
      </c>
      <c r="AQ218" s="463"/>
    </row>
    <row r="219" spans="1:43" x14ac:dyDescent="0.2">
      <c r="A219" s="681"/>
      <c r="B219" s="684"/>
      <c r="C219" s="457"/>
      <c r="D219" s="466" t="s">
        <v>2641</v>
      </c>
      <c r="E219" s="505">
        <f>SUM(E213:E218)</f>
        <v>1.6126833333333335</v>
      </c>
      <c r="F219" s="500"/>
      <c r="G219" s="533" t="s">
        <v>2641</v>
      </c>
      <c r="H219" s="505">
        <f>SUM(H213:H218)</f>
        <v>1.3928571428571428</v>
      </c>
      <c r="I219" s="457"/>
      <c r="J219" s="458">
        <f>SUM(E219,H219)</f>
        <v>3.0055404761904763</v>
      </c>
      <c r="K219" s="458">
        <f>IF(J219&gt;$G$3,1,(J219/$G$3))</f>
        <v>0.75138511904761907</v>
      </c>
      <c r="L219" s="458"/>
      <c r="M219" s="587" t="str">
        <f>IF(J219&gt;4,"Overloaded","OK")</f>
        <v>OK</v>
      </c>
      <c r="P219" s="681"/>
      <c r="Q219" s="684"/>
      <c r="R219" s="457"/>
      <c r="S219" s="466" t="s">
        <v>2641</v>
      </c>
      <c r="T219" s="571">
        <f>SUM(T213:T218)</f>
        <v>0.53499999999999992</v>
      </c>
      <c r="U219" s="469"/>
      <c r="V219" s="466" t="s">
        <v>2641</v>
      </c>
      <c r="W219" s="467">
        <f>SUM(W213:W218)</f>
        <v>0</v>
      </c>
      <c r="X219" s="457"/>
      <c r="Y219" s="458">
        <f>SUM(T219,W219)</f>
        <v>0.53499999999999992</v>
      </c>
      <c r="Z219" s="458">
        <f>IF(Y219&gt;$G$3,1,(Y219/$G$3))</f>
        <v>0.13374999999999998</v>
      </c>
      <c r="AA219" s="458"/>
      <c r="AB219" s="587" t="str">
        <f>IF(Y219&gt;4,"Overloaded","OK")</f>
        <v>OK</v>
      </c>
      <c r="AE219" s="681"/>
      <c r="AF219" s="684"/>
      <c r="AG219" s="457"/>
      <c r="AH219" s="466" t="s">
        <v>2641</v>
      </c>
      <c r="AI219" s="571">
        <f>SUM(AI213:AI218)</f>
        <v>0.04</v>
      </c>
      <c r="AJ219" s="469"/>
      <c r="AK219" s="466" t="s">
        <v>2641</v>
      </c>
      <c r="AL219" s="467">
        <f>SUM(AL213:AL218)</f>
        <v>0</v>
      </c>
      <c r="AM219" s="457"/>
      <c r="AN219" s="458">
        <f>SUM(AI219,AL219)</f>
        <v>0.04</v>
      </c>
      <c r="AO219" s="458">
        <f>IF(AN219&gt;$G$3,1,(AN219/$G$3))</f>
        <v>0.01</v>
      </c>
      <c r="AP219" s="458"/>
      <c r="AQ219" s="459" t="str">
        <f>IF(AN219&gt;4,"Overloaded","OK")</f>
        <v>OK</v>
      </c>
    </row>
    <row r="220" spans="1:43" x14ac:dyDescent="0.2">
      <c r="A220" s="685" t="str">
        <f>'ข้อมูลอัตรากำลัง 2566'!A47:C47</f>
        <v xml:space="preserve">        2.1.7) วิชาเอกเกษตรอินทรีย์</v>
      </c>
      <c r="B220" s="686"/>
      <c r="C220" s="686"/>
      <c r="D220" s="686"/>
      <c r="E220" s="686"/>
      <c r="F220" s="686"/>
      <c r="G220" s="686"/>
      <c r="H220" s="686"/>
      <c r="I220" s="686"/>
      <c r="J220" s="686"/>
      <c r="K220" s="686"/>
      <c r="L220" s="686"/>
      <c r="M220" s="687"/>
      <c r="P220" s="685" t="str">
        <f>A220</f>
        <v xml:space="preserve">        2.1.7) วิชาเอกเกษตรอินทรีย์</v>
      </c>
      <c r="Q220" s="686"/>
      <c r="R220" s="686"/>
      <c r="S220" s="686"/>
      <c r="T220" s="686"/>
      <c r="U220" s="686"/>
      <c r="V220" s="686"/>
      <c r="W220" s="686"/>
      <c r="X220" s="686"/>
      <c r="Y220" s="686"/>
      <c r="Z220" s="686"/>
      <c r="AA220" s="686"/>
      <c r="AB220" s="687"/>
      <c r="AE220" s="685" t="str">
        <f>A220</f>
        <v xml:space="preserve">        2.1.7) วิชาเอกเกษตรอินทรีย์</v>
      </c>
      <c r="AF220" s="686"/>
      <c r="AG220" s="686"/>
      <c r="AH220" s="686"/>
      <c r="AI220" s="686"/>
      <c r="AJ220" s="686"/>
      <c r="AK220" s="686"/>
      <c r="AL220" s="686"/>
      <c r="AM220" s="686"/>
      <c r="AN220" s="686"/>
      <c r="AO220" s="686"/>
      <c r="AP220" s="686"/>
      <c r="AQ220" s="687"/>
    </row>
    <row r="221" spans="1:43" ht="18" customHeight="1" x14ac:dyDescent="0.2">
      <c r="A221" s="679" t="str">
        <f>'ข้อมูลอัตรากำลัง 2566'!C48</f>
        <v xml:space="preserve">ศ. ดร.อานัฐ ตันโช </v>
      </c>
      <c r="B221" s="682" t="str">
        <f>'ข้อมูลอัตรากำลัง 2566'!O48</f>
        <v>อจ.ผู้รับผิดชอบ วท.บ. เกษตรศาสตร์ (วิชาเอกเกษตรอินทีรย์)</v>
      </c>
      <c r="C221" s="454" t="str">
        <f>'เกษตรศาสตร์ 2.1-2566'!C10</f>
        <v>การปฏิบัติงานฟาร์มทั่วไป</v>
      </c>
      <c r="D221" s="455" t="str">
        <f>'เกษตรศาสตร์ 2.1-2566'!B10</f>
        <v> 10119190 </v>
      </c>
      <c r="E221" s="503">
        <f>'เกษตรศาสตร์ 2.1-2566'!F13</f>
        <v>4.6199999999999998E-2</v>
      </c>
      <c r="F221" s="498" t="str">
        <f>'เกษตรศาสตร์ 2.2-2566'!C92</f>
        <v>การปฏิบัติงานฟาร์มทั่วไป</v>
      </c>
      <c r="G221" s="564" t="str">
        <f>'เกษตรศาสตร์ 2.2-2566'!B92</f>
        <v> 10119190 </v>
      </c>
      <c r="H221" s="503">
        <f>'เกษตรศาสตร์ 2.2-2566'!F97</f>
        <v>8.2500000000000004E-2</v>
      </c>
      <c r="I221" s="454"/>
      <c r="J221" s="455"/>
      <c r="K221" s="455"/>
      <c r="L221" s="455"/>
      <c r="M221" s="529"/>
      <c r="P221" s="679" t="str">
        <f>A221</f>
        <v xml:space="preserve">ศ. ดร.อานัฐ ตันโช </v>
      </c>
      <c r="Q221" s="682" t="str">
        <f>B221</f>
        <v>อจ.ผู้รับผิดชอบ วท.บ. เกษตรศาสตร์ (วิชาเอกเกษตรอินทีรย์)</v>
      </c>
      <c r="R221" s="454"/>
      <c r="S221" s="455"/>
      <c r="T221" s="456"/>
      <c r="U221" s="454"/>
      <c r="V221" s="455"/>
      <c r="W221" s="456"/>
      <c r="X221" s="454"/>
      <c r="Y221" s="455"/>
      <c r="Z221" s="455"/>
      <c r="AA221" s="455"/>
      <c r="AB221" s="529"/>
      <c r="AE221" s="679" t="str">
        <f>A221</f>
        <v xml:space="preserve">ศ. ดร.อานัฐ ตันโช </v>
      </c>
      <c r="AF221" s="682" t="str">
        <f>B221</f>
        <v>อจ.ผู้รับผิดชอบ วท.บ. เกษตรศาสตร์ (วิชาเอกเกษตรอินทีรย์)</v>
      </c>
      <c r="AG221" s="454"/>
      <c r="AH221" s="455"/>
      <c r="AI221" s="456"/>
      <c r="AJ221" s="454"/>
      <c r="AK221" s="455"/>
      <c r="AL221" s="456"/>
      <c r="AM221" s="454"/>
      <c r="AN221" s="455"/>
      <c r="AO221" s="455"/>
      <c r="AP221" s="455"/>
      <c r="AQ221" s="456"/>
    </row>
    <row r="222" spans="1:43" x14ac:dyDescent="0.2">
      <c r="A222" s="680"/>
      <c r="B222" s="683"/>
      <c r="C222" s="461" t="str">
        <f>'เกษตรศาสตร์ 2.1-2566'!C245</f>
        <v>การจัดการทรัพยากรดินและน้ำ</v>
      </c>
      <c r="D222" s="470" t="str">
        <f>'เกษตรศาสตร์ 2.1-2566'!B245</f>
        <v> 10119205 </v>
      </c>
      <c r="E222" s="504">
        <f>'เกษตรศาสตร์ 2.1-2566'!F251</f>
        <v>0.18</v>
      </c>
      <c r="F222" s="499" t="str">
        <f>'เกษตรศาสตร์ 2.2-2566'!C307</f>
        <v>การจัดการทรัพยากรดินและน้ำ</v>
      </c>
      <c r="G222" s="546" t="str">
        <f>'เกษตรศาสตร์ 2.2-2566'!B307</f>
        <v> 10119205 </v>
      </c>
      <c r="H222" s="504">
        <f>'เกษตรศาสตร์ 2.2-2566'!F313</f>
        <v>0.18</v>
      </c>
      <c r="I222" s="461"/>
      <c r="M222" s="528"/>
      <c r="P222" s="680"/>
      <c r="Q222" s="683"/>
      <c r="R222" s="461"/>
      <c r="T222" s="463"/>
      <c r="U222" s="461"/>
      <c r="W222" s="463"/>
      <c r="X222" s="461"/>
      <c r="AB222" s="528"/>
      <c r="AE222" s="680"/>
      <c r="AF222" s="683"/>
      <c r="AG222" s="461"/>
      <c r="AI222" s="463"/>
      <c r="AJ222" s="461"/>
      <c r="AL222" s="463"/>
      <c r="AM222" s="461"/>
      <c r="AQ222" s="463"/>
    </row>
    <row r="223" spans="1:43" x14ac:dyDescent="0.2">
      <c r="A223" s="680"/>
      <c r="B223" s="683"/>
      <c r="C223" s="461" t="str">
        <f>'เกษตรศาสตร์ 2.1-2566'!C274</f>
        <v>จุลชีววิทยาของดิน</v>
      </c>
      <c r="D223" s="470" t="str">
        <f>'เกษตรศาสตร์ 2.1-2566'!B274</f>
        <v> ดป451 </v>
      </c>
      <c r="E223" s="504">
        <f>'เกษตรศาสตร์ 2.1-2566'!F275</f>
        <v>1.5</v>
      </c>
      <c r="F223" s="499" t="str">
        <f>'เกษตรศาสตร์ 2.2-2566'!C347</f>
        <v>หลักปฐพีศาสตร์</v>
      </c>
      <c r="G223" s="546" t="str">
        <f>'เกษตรศาสตร์ 2.2-2566'!B347</f>
        <v> ดป300 </v>
      </c>
      <c r="H223" s="504">
        <f>'เกษตรศาสตร์ 2.2-2566'!F353</f>
        <v>0.24</v>
      </c>
      <c r="I223" s="461"/>
      <c r="M223" s="528"/>
      <c r="P223" s="680"/>
      <c r="Q223" s="683"/>
      <c r="R223" s="461"/>
      <c r="T223" s="463"/>
      <c r="U223" s="461"/>
      <c r="W223" s="463"/>
      <c r="X223" s="461"/>
      <c r="AB223" s="528"/>
      <c r="AE223" s="680"/>
      <c r="AF223" s="683"/>
      <c r="AG223" s="461"/>
      <c r="AI223" s="463"/>
      <c r="AJ223" s="461"/>
      <c r="AL223" s="463"/>
      <c r="AM223" s="461"/>
      <c r="AQ223" s="463"/>
    </row>
    <row r="224" spans="1:43" x14ac:dyDescent="0.2">
      <c r="A224" s="680"/>
      <c r="B224" s="683"/>
      <c r="C224" s="461" t="str">
        <f>'เกษตรศาสตร์ 2.1-2566'!C278</f>
        <v>ระบบการปลูกพืชไร้ดิน</v>
      </c>
      <c r="D224" s="470" t="str">
        <f>'เกษตรศาสตร์ 2.1-2566'!B278</f>
        <v> ดป488 </v>
      </c>
      <c r="E224" s="504">
        <f>'เกษตรศาสตร์ 2.1-2566'!F279</f>
        <v>1.5</v>
      </c>
      <c r="F224" s="499" t="str">
        <f>'เกษตรศาสตร์ 2.2-2566'!C366</f>
        <v>สัมมนา</v>
      </c>
      <c r="G224" s="546" t="str">
        <f>'เกษตรศาสตร์ 2.2-2566'!B366</f>
        <v> ดป491 </v>
      </c>
      <c r="H224" s="504">
        <f>'เกษตรศาสตร์ 2.2-2566'!F372</f>
        <v>1.2500000000000001E-2</v>
      </c>
      <c r="I224" s="461"/>
      <c r="M224" s="528"/>
      <c r="P224" s="680"/>
      <c r="Q224" s="683"/>
      <c r="R224" s="461"/>
      <c r="T224" s="463"/>
      <c r="U224" s="461"/>
      <c r="W224" s="463"/>
      <c r="X224" s="461"/>
      <c r="AB224" s="528"/>
      <c r="AE224" s="680"/>
      <c r="AF224" s="683"/>
      <c r="AG224" s="461"/>
      <c r="AI224" s="463"/>
      <c r="AJ224" s="461"/>
      <c r="AL224" s="463"/>
      <c r="AM224" s="461"/>
      <c r="AQ224" s="463"/>
    </row>
    <row r="225" spans="1:43" x14ac:dyDescent="0.2">
      <c r="A225" s="680"/>
      <c r="B225" s="683"/>
      <c r="C225" s="461" t="str">
        <f>'เกษตรศาสตร์ 2.1-2566'!C426</f>
        <v>กัญชาอินทรีย์ในระดับอุตสาหกรรม</v>
      </c>
      <c r="D225" s="470" t="str">
        <f>'เกษตรศาสตร์ 2.1-2566'!B426</f>
        <v> 10100411 </v>
      </c>
      <c r="E225" s="504">
        <f>'เกษตรศาสตร์ 2.1-2566'!F427</f>
        <v>1.5</v>
      </c>
      <c r="F225" s="499"/>
      <c r="H225" s="528"/>
      <c r="I225" s="461"/>
      <c r="M225" s="528"/>
      <c r="P225" s="680"/>
      <c r="Q225" s="683"/>
      <c r="R225" s="461"/>
      <c r="T225" s="463"/>
      <c r="U225" s="461"/>
      <c r="W225" s="463"/>
      <c r="X225" s="461"/>
      <c r="AB225" s="528"/>
      <c r="AE225" s="680"/>
      <c r="AF225" s="683"/>
      <c r="AG225" s="461"/>
      <c r="AI225" s="463"/>
      <c r="AJ225" s="461"/>
      <c r="AL225" s="463"/>
      <c r="AM225" s="461"/>
      <c r="AQ225" s="463"/>
    </row>
    <row r="226" spans="1:43" x14ac:dyDescent="0.2">
      <c r="A226" s="680"/>
      <c r="B226" s="683"/>
      <c r="C226" s="461" t="str">
        <f>'เกษตรศาสตร์ 2.1-2566'!C438</f>
        <v>เกษตรธรรมชาติ</v>
      </c>
      <c r="D226" s="470" t="str">
        <f>'เกษตรศาสตร์ 2.1-2566'!B438</f>
        <v> 10126407 </v>
      </c>
      <c r="E226" s="504">
        <f>'เกษตรศาสตร์ 2.1-2566'!F440</f>
        <v>1.5</v>
      </c>
      <c r="F226" s="499"/>
      <c r="H226" s="528"/>
      <c r="I226" s="461"/>
      <c r="M226" s="528"/>
      <c r="P226" s="680"/>
      <c r="Q226" s="683"/>
      <c r="R226" s="461"/>
      <c r="T226" s="463"/>
      <c r="U226" s="461"/>
      <c r="W226" s="463"/>
      <c r="X226" s="461"/>
      <c r="AB226" s="528"/>
      <c r="AE226" s="680"/>
      <c r="AF226" s="683"/>
      <c r="AG226" s="461"/>
      <c r="AI226" s="463"/>
      <c r="AJ226" s="461"/>
      <c r="AL226" s="463"/>
      <c r="AM226" s="461"/>
      <c r="AQ226" s="463"/>
    </row>
    <row r="227" spans="1:43" x14ac:dyDescent="0.2">
      <c r="A227" s="680"/>
      <c r="B227" s="683"/>
      <c r="C227" s="461"/>
      <c r="E227" s="504"/>
      <c r="F227" s="499"/>
      <c r="H227" s="528"/>
      <c r="I227" s="461"/>
      <c r="K227" s="464">
        <f>J228/G3</f>
        <v>1.6853</v>
      </c>
      <c r="M227" s="528"/>
      <c r="P227" s="680"/>
      <c r="Q227" s="683"/>
      <c r="R227" s="461"/>
      <c r="T227" s="463"/>
      <c r="U227" s="461"/>
      <c r="W227" s="463"/>
      <c r="X227" s="461"/>
      <c r="Z227" s="464">
        <f>Y228/V3</f>
        <v>0</v>
      </c>
      <c r="AB227" s="528"/>
      <c r="AE227" s="680"/>
      <c r="AF227" s="683"/>
      <c r="AG227" s="461"/>
      <c r="AI227" s="463"/>
      <c r="AJ227" s="461"/>
      <c r="AL227" s="463"/>
      <c r="AM227" s="461"/>
      <c r="AO227" s="464">
        <f>AN228/AK3</f>
        <v>0</v>
      </c>
      <c r="AQ227" s="463"/>
    </row>
    <row r="228" spans="1:43" x14ac:dyDescent="0.2">
      <c r="A228" s="681"/>
      <c r="B228" s="684"/>
      <c r="C228" s="457"/>
      <c r="D228" s="466" t="s">
        <v>2641</v>
      </c>
      <c r="E228" s="505">
        <f>SUM(E221:E227)</f>
        <v>6.2262000000000004</v>
      </c>
      <c r="F228" s="500"/>
      <c r="G228" s="533" t="s">
        <v>2641</v>
      </c>
      <c r="H228" s="505">
        <f>SUM(H221:H227)</f>
        <v>0.5149999999999999</v>
      </c>
      <c r="I228" s="457"/>
      <c r="J228" s="458">
        <f>SUM(E228,H228)</f>
        <v>6.7412000000000001</v>
      </c>
      <c r="K228" s="458">
        <f>IF(J228&gt;$G$3,1,(J228/$G$3))</f>
        <v>1</v>
      </c>
      <c r="L228" s="458"/>
      <c r="M228" s="592" t="str">
        <f>IF(J228&gt;4,"Overloaded","OK")</f>
        <v>Overloaded</v>
      </c>
      <c r="P228" s="681"/>
      <c r="Q228" s="684"/>
      <c r="R228" s="457"/>
      <c r="S228" s="466" t="s">
        <v>2641</v>
      </c>
      <c r="T228" s="467">
        <f>SUM(T221:T227)</f>
        <v>0</v>
      </c>
      <c r="U228" s="469"/>
      <c r="V228" s="466" t="s">
        <v>2641</v>
      </c>
      <c r="W228" s="467">
        <f>SUM(W221:W227)</f>
        <v>0</v>
      </c>
      <c r="X228" s="457"/>
      <c r="Y228" s="458">
        <f>SUM(T228,W228)</f>
        <v>0</v>
      </c>
      <c r="Z228" s="458">
        <f>IF(Y228&gt;$G$3,1,(Y228/$G$3))</f>
        <v>0</v>
      </c>
      <c r="AA228" s="458"/>
      <c r="AB228" s="587" t="str">
        <f>IF(Y228&gt;4,"Overloaded","OK")</f>
        <v>OK</v>
      </c>
      <c r="AE228" s="681"/>
      <c r="AF228" s="684"/>
      <c r="AG228" s="457"/>
      <c r="AH228" s="466" t="s">
        <v>2641</v>
      </c>
      <c r="AI228" s="467">
        <f>SUM(AI221:AI227)</f>
        <v>0</v>
      </c>
      <c r="AJ228" s="469"/>
      <c r="AK228" s="466" t="s">
        <v>2641</v>
      </c>
      <c r="AL228" s="467">
        <f>SUM(AL221:AL227)</f>
        <v>0</v>
      </c>
      <c r="AM228" s="457"/>
      <c r="AN228" s="458">
        <f>SUM(AI228,AL228)</f>
        <v>0</v>
      </c>
      <c r="AO228" s="458">
        <f>IF(AN228&gt;$G$3,1,(AN228/$G$3))</f>
        <v>0</v>
      </c>
      <c r="AP228" s="458"/>
      <c r="AQ228" s="459" t="str">
        <f>IF(AN228&gt;4,"Overloaded","OK")</f>
        <v>OK</v>
      </c>
    </row>
    <row r="229" spans="1:43" x14ac:dyDescent="0.2">
      <c r="A229" s="685" t="str">
        <f>'ข้อมูลอัตรากำลัง 2566'!A49:C49</f>
        <v xml:space="preserve">   2.2 หลักสูตร วท.ม. สาขาวิชาปฐพีศาสตร์</v>
      </c>
      <c r="B229" s="686"/>
      <c r="C229" s="686"/>
      <c r="D229" s="686"/>
      <c r="E229" s="686"/>
      <c r="F229" s="686"/>
      <c r="G229" s="686"/>
      <c r="H229" s="686"/>
      <c r="I229" s="686"/>
      <c r="J229" s="686"/>
      <c r="K229" s="686"/>
      <c r="L229" s="686"/>
      <c r="M229" s="687"/>
      <c r="P229" s="685" t="str">
        <f>A229</f>
        <v xml:space="preserve">   2.2 หลักสูตร วท.ม. สาขาวิชาปฐพีศาสตร์</v>
      </c>
      <c r="Q229" s="686"/>
      <c r="R229" s="686"/>
      <c r="S229" s="686"/>
      <c r="T229" s="686"/>
      <c r="U229" s="686"/>
      <c r="V229" s="686"/>
      <c r="W229" s="686"/>
      <c r="X229" s="686"/>
      <c r="Y229" s="686"/>
      <c r="Z229" s="686"/>
      <c r="AA229" s="686"/>
      <c r="AB229" s="687"/>
      <c r="AE229" s="691" t="str">
        <f>A229</f>
        <v xml:space="preserve">   2.2 หลักสูตร วท.ม. สาขาวิชาปฐพีศาสตร์</v>
      </c>
      <c r="AF229" s="686"/>
      <c r="AG229" s="686"/>
      <c r="AH229" s="686"/>
      <c r="AI229" s="686"/>
      <c r="AJ229" s="686"/>
      <c r="AK229" s="686"/>
      <c r="AL229" s="686"/>
      <c r="AM229" s="686"/>
      <c r="AN229" s="686"/>
      <c r="AO229" s="686"/>
      <c r="AP229" s="686"/>
      <c r="AQ229" s="687"/>
    </row>
    <row r="230" spans="1:43" ht="18" customHeight="1" x14ac:dyDescent="0.2">
      <c r="A230" s="679" t="str">
        <f>'ข้อมูลอัตรากำลัง 2566'!C50</f>
        <v>ผศ. ดร.ปฏิภาณ สุทธิกุลบุตร</v>
      </c>
      <c r="B230" s="682" t="str">
        <f>'ข้อมูลอัตรากำลัง 2566'!O50</f>
        <v>อจ.ผู้รับผิดชอบ วท.ม ปฐพีศาสตร์</v>
      </c>
      <c r="C230" s="454" t="str">
        <f>'เกษตรศาสตร์ 2.1-2566'!C10</f>
        <v>การปฏิบัติงานฟาร์มทั่วไป</v>
      </c>
      <c r="D230" s="455" t="str">
        <f>'เกษตรศาสตร์ 2.1-2566'!B10</f>
        <v> 10119190 </v>
      </c>
      <c r="E230" s="503">
        <f>'เกษตรศาสตร์ 2.1-2566'!F17</f>
        <v>9.8999999999999991E-3</v>
      </c>
      <c r="F230" s="498" t="str">
        <f>'เกษตรศาสตร์ 2.2-2566'!C307</f>
        <v>การจัดการทรัพยากรดินและน้ำ</v>
      </c>
      <c r="G230" s="564" t="str">
        <f>'เกษตรศาสตร์ 2.2-2566'!B307</f>
        <v> 10119205 </v>
      </c>
      <c r="H230" s="503">
        <f>'เกษตรศาสตร์ 2.2-2566'!F309</f>
        <v>0.27</v>
      </c>
      <c r="I230" s="454"/>
      <c r="J230" s="455"/>
      <c r="K230" s="455"/>
      <c r="L230" s="455"/>
      <c r="M230" s="529"/>
      <c r="P230" s="679" t="str">
        <f>A230</f>
        <v>ผศ. ดร.ปฏิภาณ สุทธิกุลบุตร</v>
      </c>
      <c r="Q230" s="682" t="str">
        <f>B230</f>
        <v>อจ.ผู้รับผิดชอบ วท.ม ปฐพีศาสตร์</v>
      </c>
      <c r="R230" s="454" t="str">
        <f>'เกษตรศาสตร์ 2.1-2566'!C447</f>
        <v>การวิเคราะห์ดิน น้ำ และพืช</v>
      </c>
      <c r="S230" s="455" t="str">
        <f>'เกษตรศาสตร์ 2.1-2566'!B447</f>
        <v> ดป511 </v>
      </c>
      <c r="T230" s="570">
        <f>'เกษตรศาสตร์ 2.1-2566'!F448</f>
        <v>1.5</v>
      </c>
      <c r="U230" s="454" t="str">
        <f>'เกษตรศาสตร์ 2.2-2566'!C520</f>
        <v>ระเบียบวิธีวิจัยทางปฐพีศาสตร์</v>
      </c>
      <c r="V230" s="455" t="str">
        <f>'เกษตรศาสตร์ 2.2-2566'!B520</f>
        <v> 20110501 </v>
      </c>
      <c r="W230" s="570">
        <f>'เกษตรศาสตร์ 2.2-2566'!F521</f>
        <v>0.75</v>
      </c>
      <c r="X230" s="454"/>
      <c r="Y230" s="455"/>
      <c r="Z230" s="455"/>
      <c r="AA230" s="455"/>
      <c r="AB230" s="529"/>
      <c r="AE230" s="679" t="str">
        <f>A230</f>
        <v>ผศ. ดร.ปฏิภาณ สุทธิกุลบุตร</v>
      </c>
      <c r="AF230" s="682" t="str">
        <f>B230</f>
        <v>อจ.ผู้รับผิดชอบ วท.ม ปฐพีศาสตร์</v>
      </c>
      <c r="AG230" s="454"/>
      <c r="AH230" s="455"/>
      <c r="AI230" s="456"/>
      <c r="AJ230" s="454"/>
      <c r="AK230" s="455"/>
      <c r="AL230" s="456"/>
      <c r="AM230" s="454"/>
      <c r="AN230" s="455"/>
      <c r="AO230" s="455"/>
      <c r="AP230" s="455"/>
      <c r="AQ230" s="456"/>
    </row>
    <row r="231" spans="1:43" x14ac:dyDescent="0.2">
      <c r="A231" s="680"/>
      <c r="B231" s="683"/>
      <c r="C231" s="461" t="str">
        <f>'เกษตรศาสตร์ 2.1-2566'!C245</f>
        <v>การจัดการทรัพยากรดินและน้ำ</v>
      </c>
      <c r="D231" s="470" t="str">
        <f>'เกษตรศาสตร์ 2.1-2566'!B245</f>
        <v> 10119205 </v>
      </c>
      <c r="E231" s="504">
        <f>'เกษตรศาสตร์ 2.1-2566'!F248</f>
        <v>0.27</v>
      </c>
      <c r="F231" s="499" t="str">
        <f>'เกษตรศาสตร์ 2.2-2566'!C347</f>
        <v>หลักปฐพีศาสตร์</v>
      </c>
      <c r="G231" s="546" t="str">
        <f>'เกษตรศาสตร์ 2.2-2566'!B347</f>
        <v> ดป300 </v>
      </c>
      <c r="H231" s="504">
        <f>'เกษตรศาสตร์ 2.2-2566'!F350</f>
        <v>0.36</v>
      </c>
      <c r="I231" s="461"/>
      <c r="M231" s="528"/>
      <c r="P231" s="680"/>
      <c r="Q231" s="683"/>
      <c r="R231" s="461" t="str">
        <f>'เกษตรศาสตร์ 2.1-2566'!C455</f>
        <v>สัมมนา 2</v>
      </c>
      <c r="S231" s="470" t="str">
        <f>'เกษตรศาสตร์ 2.1-2566'!B455</f>
        <v> ดป592 </v>
      </c>
      <c r="T231" s="569">
        <f>'เกษตรศาสตร์ 2.1-2566'!F456</f>
        <v>0.25</v>
      </c>
      <c r="U231" s="461" t="str">
        <f>'เกษตรศาสตร์ 2.2-2566'!C525</f>
        <v>สัมมนา 1</v>
      </c>
      <c r="V231" s="470" t="str">
        <f>'เกษตรศาสตร์ 2.2-2566'!B525</f>
        <v> 20110591 </v>
      </c>
      <c r="W231" s="569">
        <f>'เกษตรศาสตร์ 2.2-2566'!F526</f>
        <v>0.25</v>
      </c>
      <c r="X231" s="461"/>
      <c r="AB231" s="528"/>
      <c r="AE231" s="680"/>
      <c r="AF231" s="683"/>
      <c r="AG231" s="461"/>
      <c r="AI231" s="463"/>
      <c r="AJ231" s="461"/>
      <c r="AL231" s="463"/>
      <c r="AM231" s="461"/>
      <c r="AQ231" s="463"/>
    </row>
    <row r="232" spans="1:43" x14ac:dyDescent="0.2">
      <c r="A232" s="680"/>
      <c r="B232" s="683"/>
      <c r="C232" s="461" t="str">
        <f>'เกษตรศาสตร์ 2.1-2566'!C268</f>
        <v>เคมีดินเบื้องต้น</v>
      </c>
      <c r="D232" s="470" t="str">
        <f>'เกษตรศาสตร์ 2.1-2566'!B268</f>
        <v> ดป431 </v>
      </c>
      <c r="E232" s="504">
        <f>'เกษตรศาสตร์ 2.1-2566'!F269</f>
        <v>1.5</v>
      </c>
      <c r="F232" s="499" t="str">
        <f>'เกษตรศาสตร์ 2.2-2566'!C355</f>
        <v>การวิเคราะห์ดินและพืช</v>
      </c>
      <c r="G232" s="546" t="str">
        <f>'เกษตรศาสตร์ 2.2-2566'!B355</f>
        <v> ดป432 </v>
      </c>
      <c r="H232" s="504">
        <f>'เกษตรศาสตร์ 2.2-2566'!F356</f>
        <v>1.5</v>
      </c>
      <c r="I232" s="461"/>
      <c r="M232" s="528"/>
      <c r="P232" s="680"/>
      <c r="Q232" s="683"/>
      <c r="R232" s="461" t="str">
        <f>'เกษตรศาสตร์ 2.1-2566'!C457</f>
        <v>สัมมนา 3</v>
      </c>
      <c r="S232" s="470" t="str">
        <f>'เกษตรศาสตร์ 2.1-2566'!B457</f>
        <v> ดป593 </v>
      </c>
      <c r="T232" s="569">
        <f>'เกษตรศาสตร์ 2.1-2566'!F458</f>
        <v>0.25</v>
      </c>
      <c r="U232" s="461" t="str">
        <f>'เกษตรศาสตร์ 2.2-2566'!C531</f>
        <v>สัมมนา 3</v>
      </c>
      <c r="V232" s="470" t="str">
        <f>'เกษตรศาสตร์ 2.2-2566'!B531</f>
        <v> ดป593 </v>
      </c>
      <c r="W232" s="569">
        <f>'เกษตรศาสตร์ 2.2-2566'!F532</f>
        <v>0.25</v>
      </c>
      <c r="X232" s="461"/>
      <c r="AB232" s="528"/>
      <c r="AE232" s="680"/>
      <c r="AF232" s="683"/>
      <c r="AG232" s="461"/>
      <c r="AI232" s="463"/>
      <c r="AJ232" s="461"/>
      <c r="AL232" s="463"/>
      <c r="AM232" s="461"/>
      <c r="AQ232" s="463"/>
    </row>
    <row r="233" spans="1:43" x14ac:dyDescent="0.2">
      <c r="A233" s="680"/>
      <c r="B233" s="683"/>
      <c r="C233" s="461" t="str">
        <f>'เกษตรศาสตร์ 2.1-2566'!C284</f>
        <v>การศึกษา หรือ ฝึกงาน หรือ ฝึกอบรมต่างประเทศ</v>
      </c>
      <c r="D233" s="470" t="str">
        <f>'เกษตรศาสตร์ 2.1-2566'!B284</f>
        <v> ผษ499 </v>
      </c>
      <c r="E233" s="504">
        <f>'เกษตรศาสตร์ 2.1-2566'!F286</f>
        <v>1</v>
      </c>
      <c r="F233" s="499" t="str">
        <f>'เกษตรศาสตร์ 2.2-2566'!C366</f>
        <v>สัมมนา</v>
      </c>
      <c r="G233" s="546" t="str">
        <f>'เกษตรศาสตร์ 2.2-2566'!B366</f>
        <v> ดป491 </v>
      </c>
      <c r="H233" s="504">
        <f>'เกษตรศาสตร์ 2.2-2566'!F369</f>
        <v>3.7499999999999999E-2</v>
      </c>
      <c r="I233" s="461"/>
      <c r="M233" s="528"/>
      <c r="P233" s="680"/>
      <c r="Q233" s="683"/>
      <c r="R233" s="461" t="str">
        <f>'เกษตรศาสตร์ 2.1-2566'!C466</f>
        <v>วิทยานิพนธ์ 2</v>
      </c>
      <c r="S233" s="470" t="str">
        <f>'เกษตรศาสตร์ 2.1-2566'!B466</f>
        <v> ดป692 </v>
      </c>
      <c r="T233" s="569">
        <f>'เกษตรศาสตร์ 2.1-2566'!F467</f>
        <v>0.2</v>
      </c>
      <c r="U233" s="461" t="str">
        <f>'เกษตรศาสตร์ 2.2-2566'!C533</f>
        <v>สัมมนา 4</v>
      </c>
      <c r="V233" s="470" t="str">
        <f>'เกษตรศาสตร์ 2.2-2566'!B533</f>
        <v> ดป594 </v>
      </c>
      <c r="W233" s="569">
        <f>'เกษตรศาสตร์ 2.2-2566'!F534</f>
        <v>0.25</v>
      </c>
      <c r="X233" s="461"/>
      <c r="AB233" s="528"/>
      <c r="AE233" s="680"/>
      <c r="AF233" s="683"/>
      <c r="AG233" s="461"/>
      <c r="AI233" s="463"/>
      <c r="AJ233" s="461"/>
      <c r="AL233" s="463"/>
      <c r="AM233" s="461"/>
      <c r="AQ233" s="463"/>
    </row>
    <row r="234" spans="1:43" x14ac:dyDescent="0.2">
      <c r="A234" s="680"/>
      <c r="B234" s="683"/>
      <c r="C234" s="461"/>
      <c r="D234" s="470"/>
      <c r="E234" s="504"/>
      <c r="F234" s="499" t="str">
        <f>'เกษตรศาสตร์ 2.2-2566'!C374</f>
        <v>ปัญหาพิเศษ</v>
      </c>
      <c r="G234" s="546" t="str">
        <f>'เกษตรศาสตร์ 2.2-2566'!B374</f>
        <v> ดป498 </v>
      </c>
      <c r="H234" s="504">
        <f>'เกษตรศาสตร์ 2.2-2566'!F377</f>
        <v>0.33333333333333337</v>
      </c>
      <c r="I234" s="461"/>
      <c r="M234" s="528"/>
      <c r="P234" s="680"/>
      <c r="Q234" s="683"/>
      <c r="R234" s="461"/>
      <c r="S234" s="470"/>
      <c r="T234" s="463"/>
      <c r="U234" s="461" t="str">
        <f>'เกษตรศาสตร์ 2.2-2566'!C539</f>
        <v>วิทยานิพนธ์ 2</v>
      </c>
      <c r="V234" s="470" t="str">
        <f>'เกษตรศาสตร์ 2.2-2566'!B539</f>
        <v> ดป692 </v>
      </c>
      <c r="W234" s="569">
        <f>'เกษตรศาสตร์ 2.2-2566'!F540</f>
        <v>0.33333333333333337</v>
      </c>
      <c r="X234" s="461"/>
      <c r="AB234" s="528"/>
      <c r="AE234" s="680"/>
      <c r="AF234" s="683"/>
      <c r="AG234" s="461"/>
      <c r="AI234" s="463"/>
      <c r="AJ234" s="461"/>
      <c r="AL234" s="463"/>
      <c r="AM234" s="461"/>
      <c r="AQ234" s="463"/>
    </row>
    <row r="235" spans="1:43" x14ac:dyDescent="0.2">
      <c r="A235" s="680"/>
      <c r="B235" s="683"/>
      <c r="C235" s="461"/>
      <c r="E235" s="504"/>
      <c r="F235" s="499"/>
      <c r="H235" s="528"/>
      <c r="I235" s="461"/>
      <c r="K235" s="464">
        <f>J236/G3</f>
        <v>1.3201833333333335</v>
      </c>
      <c r="M235" s="528"/>
      <c r="P235" s="680"/>
      <c r="Q235" s="683"/>
      <c r="R235" s="461"/>
      <c r="S235" s="470"/>
      <c r="T235" s="463"/>
      <c r="U235" s="461"/>
      <c r="W235" s="463"/>
      <c r="X235" s="461"/>
      <c r="Z235" s="464">
        <f>Y236/V3</f>
        <v>1.0083333333333333</v>
      </c>
      <c r="AB235" s="528"/>
      <c r="AE235" s="680"/>
      <c r="AF235" s="683"/>
      <c r="AG235" s="461"/>
      <c r="AI235" s="463"/>
      <c r="AJ235" s="461"/>
      <c r="AL235" s="463"/>
      <c r="AM235" s="461"/>
      <c r="AO235" s="464">
        <f>AN236/AK3</f>
        <v>0</v>
      </c>
      <c r="AQ235" s="463"/>
    </row>
    <row r="236" spans="1:43" x14ac:dyDescent="0.2">
      <c r="A236" s="681"/>
      <c r="B236" s="684"/>
      <c r="C236" s="457"/>
      <c r="D236" s="466" t="s">
        <v>2641</v>
      </c>
      <c r="E236" s="505">
        <f>SUM(E230:E235)</f>
        <v>2.7799</v>
      </c>
      <c r="F236" s="500"/>
      <c r="G236" s="533" t="s">
        <v>2641</v>
      </c>
      <c r="H236" s="505">
        <f>SUM(H230:H235)</f>
        <v>2.5008333333333335</v>
      </c>
      <c r="I236" s="457"/>
      <c r="J236" s="458">
        <f>SUM(E236,H236)</f>
        <v>5.2807333333333339</v>
      </c>
      <c r="K236" s="458">
        <f>IF(J236&gt;$G$3,1,(J236/$G$3))</f>
        <v>1</v>
      </c>
      <c r="L236" s="458"/>
      <c r="M236" s="592" t="str">
        <f>IF(J236&gt;4,"Overloaded","OK")</f>
        <v>Overloaded</v>
      </c>
      <c r="P236" s="681"/>
      <c r="Q236" s="684"/>
      <c r="R236" s="457"/>
      <c r="S236" s="466" t="s">
        <v>2641</v>
      </c>
      <c r="T236" s="571">
        <f>SUM(T230:T235)</f>
        <v>2.2000000000000002</v>
      </c>
      <c r="U236" s="469"/>
      <c r="V236" s="466" t="s">
        <v>2641</v>
      </c>
      <c r="W236" s="571">
        <f>SUM(W230:W235)</f>
        <v>1.8333333333333335</v>
      </c>
      <c r="X236" s="457"/>
      <c r="Y236" s="458">
        <f>SUM(T236,W236)</f>
        <v>4.0333333333333332</v>
      </c>
      <c r="Z236" s="458">
        <f>IF(Y236&gt;$G$3,1,(Y236/$G$3))</f>
        <v>1</v>
      </c>
      <c r="AA236" s="458"/>
      <c r="AB236" s="592" t="str">
        <f>IF(Y236&gt;4,"Overloaded","OK")</f>
        <v>Overloaded</v>
      </c>
      <c r="AE236" s="681"/>
      <c r="AF236" s="684"/>
      <c r="AG236" s="457"/>
      <c r="AH236" s="466" t="s">
        <v>2641</v>
      </c>
      <c r="AI236" s="467">
        <f>SUM(AI230:AI235)</f>
        <v>0</v>
      </c>
      <c r="AJ236" s="469"/>
      <c r="AK236" s="466" t="s">
        <v>2641</v>
      </c>
      <c r="AL236" s="467">
        <f>SUM(AL230:AL235)</f>
        <v>0</v>
      </c>
      <c r="AM236" s="457"/>
      <c r="AN236" s="458">
        <f>SUM(AI236,AL236)</f>
        <v>0</v>
      </c>
      <c r="AO236" s="458">
        <f>IF(AN236&gt;$G$3,1,(AN236/$G$3))</f>
        <v>0</v>
      </c>
      <c r="AP236" s="458"/>
      <c r="AQ236" s="459" t="str">
        <f>IF(AN236&gt;4,"Overloaded","OK")</f>
        <v>OK</v>
      </c>
    </row>
    <row r="237" spans="1:43" ht="18" customHeight="1" x14ac:dyDescent="0.2">
      <c r="A237" s="679" t="str">
        <f>'ข้อมูลอัตรากำลัง 2566'!C51</f>
        <v xml:space="preserve">รศ. ดร.ศุภธิดา อ่ำทอง </v>
      </c>
      <c r="B237" s="682" t="str">
        <f>'ข้อมูลอัตรากำลัง 2566'!O51</f>
        <v>อจ.ผู้รับผิดชอบ วท.ม ปฐพีศาสตร์</v>
      </c>
      <c r="C237" s="454" t="str">
        <f>'เกษตรศาสตร์ 2.1-2566'!C10</f>
        <v>การปฏิบัติงานฟาร์มทั่วไป</v>
      </c>
      <c r="D237" s="455" t="str">
        <f>'เกษตรศาสตร์ 2.1-2566'!B10</f>
        <v> 10119190 </v>
      </c>
      <c r="E237" s="503">
        <f>'เกษตรศาสตร์ 2.1-2566'!F18</f>
        <v>9.8999999999999991E-3</v>
      </c>
      <c r="F237" s="498" t="str">
        <f>'เกษตรศาสตร์ 2.2-2566'!C307</f>
        <v>การจัดการทรัพยากรดินและน้ำ</v>
      </c>
      <c r="G237" s="564" t="str">
        <f>'เกษตรศาสตร์ 2.2-2566'!B307</f>
        <v> 10119205 </v>
      </c>
      <c r="H237" s="503">
        <f>'เกษตรศาสตร์ 2.2-2566'!F312</f>
        <v>0.18</v>
      </c>
      <c r="I237" s="454"/>
      <c r="J237" s="455"/>
      <c r="K237" s="455"/>
      <c r="L237" s="455"/>
      <c r="M237" s="529"/>
      <c r="P237" s="679" t="str">
        <f>A237</f>
        <v xml:space="preserve">รศ. ดร.ศุภธิดา อ่ำทอง </v>
      </c>
      <c r="Q237" s="682" t="str">
        <f>B237</f>
        <v>อจ.ผู้รับผิดชอบ วท.ม ปฐพีศาสตร์</v>
      </c>
      <c r="R237" s="454"/>
      <c r="S237" s="455"/>
      <c r="T237" s="456"/>
      <c r="U237" s="454"/>
      <c r="V237" s="455"/>
      <c r="W237" s="456"/>
      <c r="X237" s="454"/>
      <c r="Y237" s="455"/>
      <c r="Z237" s="455"/>
      <c r="AA237" s="455"/>
      <c r="AB237" s="529"/>
      <c r="AE237" s="679" t="str">
        <f>A237</f>
        <v xml:space="preserve">รศ. ดร.ศุภธิดา อ่ำทอง </v>
      </c>
      <c r="AF237" s="682" t="str">
        <f>B237</f>
        <v>อจ.ผู้รับผิดชอบ วท.ม ปฐพีศาสตร์</v>
      </c>
      <c r="AG237" s="454"/>
      <c r="AH237" s="455"/>
      <c r="AI237" s="456"/>
      <c r="AJ237" s="454"/>
      <c r="AK237" s="455"/>
      <c r="AL237" s="456"/>
      <c r="AM237" s="454"/>
      <c r="AN237" s="455"/>
      <c r="AO237" s="455"/>
      <c r="AP237" s="455"/>
      <c r="AQ237" s="456"/>
    </row>
    <row r="238" spans="1:43" x14ac:dyDescent="0.2">
      <c r="A238" s="680"/>
      <c r="B238" s="683"/>
      <c r="C238" s="461" t="str">
        <f>'เกษตรศาสตร์ 2.1-2566'!C245</f>
        <v>การจัดการทรัพยากรดินและน้ำ</v>
      </c>
      <c r="D238" s="470" t="str">
        <f>'เกษตรศาสตร์ 2.1-2566'!B245</f>
        <v> 10119205 </v>
      </c>
      <c r="E238" s="504">
        <f>'เกษตรศาสตร์ 2.1-2566'!F250</f>
        <v>0.18</v>
      </c>
      <c r="F238" s="499" t="str">
        <f>'เกษตรศาสตร์ 2.2-2566'!C347</f>
        <v>หลักปฐพีศาสตร์</v>
      </c>
      <c r="G238" s="546" t="str">
        <f>'เกษตรศาสตร์ 2.2-2566'!B347</f>
        <v> ดป300 </v>
      </c>
      <c r="H238" s="504">
        <f>'เกษตรศาสตร์ 2.2-2566'!F352</f>
        <v>0.24</v>
      </c>
      <c r="I238" s="461"/>
      <c r="M238" s="528"/>
      <c r="P238" s="680"/>
      <c r="Q238" s="683"/>
      <c r="R238" s="461"/>
      <c r="T238" s="463"/>
      <c r="U238" s="461"/>
      <c r="W238" s="463"/>
      <c r="X238" s="461"/>
      <c r="AB238" s="528"/>
      <c r="AE238" s="680"/>
      <c r="AF238" s="683"/>
      <c r="AG238" s="461"/>
      <c r="AI238" s="463"/>
      <c r="AJ238" s="461"/>
      <c r="AL238" s="463"/>
      <c r="AM238" s="461"/>
      <c r="AQ238" s="463"/>
    </row>
    <row r="239" spans="1:43" x14ac:dyDescent="0.2">
      <c r="A239" s="680"/>
      <c r="B239" s="683"/>
      <c r="C239" s="461"/>
      <c r="E239" s="504"/>
      <c r="F239" s="499" t="str">
        <f>'เกษตรศาสตร์ 2.2-2566'!C361</f>
        <v>ฟิสิกส์ของดิน</v>
      </c>
      <c r="G239" s="546" t="str">
        <f>'เกษตรศาสตร์ 2.2-2566'!B361</f>
        <v> ดป461 </v>
      </c>
      <c r="H239" s="504">
        <f>'เกษตรศาสตร์ 2.2-2566'!F363</f>
        <v>0.75</v>
      </c>
      <c r="I239" s="461"/>
      <c r="M239" s="528"/>
      <c r="P239" s="680"/>
      <c r="Q239" s="683"/>
      <c r="R239" s="461"/>
      <c r="T239" s="463"/>
      <c r="U239" s="461"/>
      <c r="W239" s="463"/>
      <c r="X239" s="461"/>
      <c r="AB239" s="528"/>
      <c r="AE239" s="680"/>
      <c r="AF239" s="683"/>
      <c r="AG239" s="461"/>
      <c r="AI239" s="463"/>
      <c r="AJ239" s="461"/>
      <c r="AL239" s="463"/>
      <c r="AM239" s="461"/>
      <c r="AQ239" s="463"/>
    </row>
    <row r="240" spans="1:43" x14ac:dyDescent="0.2">
      <c r="A240" s="680"/>
      <c r="B240" s="683"/>
      <c r="C240" s="461"/>
      <c r="E240" s="504"/>
      <c r="F240" s="499" t="str">
        <f>'เกษตรศาสตร์ 2.2-2566'!C366</f>
        <v>สัมมนา</v>
      </c>
      <c r="G240" s="546" t="str">
        <f>'เกษตรศาสตร์ 2.2-2566'!B366</f>
        <v> ดป491 </v>
      </c>
      <c r="H240" s="504">
        <f>'เกษตรศาสตร์ 2.2-2566'!F371</f>
        <v>1.2500000000000001E-2</v>
      </c>
      <c r="I240" s="461"/>
      <c r="M240" s="528"/>
      <c r="P240" s="680"/>
      <c r="Q240" s="683"/>
      <c r="R240" s="461"/>
      <c r="T240" s="463"/>
      <c r="U240" s="461"/>
      <c r="W240" s="463"/>
      <c r="X240" s="461"/>
      <c r="AB240" s="528"/>
      <c r="AE240" s="680"/>
      <c r="AF240" s="683"/>
      <c r="AG240" s="461"/>
      <c r="AI240" s="463"/>
      <c r="AJ240" s="461"/>
      <c r="AL240" s="463"/>
      <c r="AM240" s="461"/>
      <c r="AQ240" s="463"/>
    </row>
    <row r="241" spans="1:43" x14ac:dyDescent="0.2">
      <c r="A241" s="680"/>
      <c r="B241" s="683"/>
      <c r="C241" s="461"/>
      <c r="E241" s="504"/>
      <c r="F241" s="499"/>
      <c r="H241" s="528"/>
      <c r="I241" s="461"/>
      <c r="K241" s="464">
        <f>J242/G3</f>
        <v>0.34309999999999996</v>
      </c>
      <c r="M241" s="528"/>
      <c r="P241" s="680"/>
      <c r="Q241" s="683"/>
      <c r="R241" s="461"/>
      <c r="T241" s="463"/>
      <c r="U241" s="461"/>
      <c r="W241" s="463"/>
      <c r="X241" s="461"/>
      <c r="Z241" s="464">
        <f>Y242/V3</f>
        <v>0</v>
      </c>
      <c r="AB241" s="528"/>
      <c r="AE241" s="680"/>
      <c r="AF241" s="683"/>
      <c r="AG241" s="461"/>
      <c r="AI241" s="463"/>
      <c r="AJ241" s="461"/>
      <c r="AL241" s="463"/>
      <c r="AM241" s="461"/>
      <c r="AO241" s="464">
        <f>AN242/AK3</f>
        <v>0</v>
      </c>
      <c r="AQ241" s="463"/>
    </row>
    <row r="242" spans="1:43" x14ac:dyDescent="0.2">
      <c r="A242" s="681"/>
      <c r="B242" s="684"/>
      <c r="C242" s="457"/>
      <c r="D242" s="466" t="s">
        <v>2641</v>
      </c>
      <c r="E242" s="505">
        <f>SUM(E237:E241)</f>
        <v>0.18989999999999999</v>
      </c>
      <c r="F242" s="500"/>
      <c r="G242" s="533" t="s">
        <v>2641</v>
      </c>
      <c r="H242" s="505">
        <f>SUM(H237:H241)</f>
        <v>1.1824999999999999</v>
      </c>
      <c r="I242" s="457"/>
      <c r="J242" s="458">
        <f>SUM(E242,H242)</f>
        <v>1.3723999999999998</v>
      </c>
      <c r="K242" s="458">
        <f>IF(J242&gt;$G$3,1,(J242/$G$3))</f>
        <v>0.34309999999999996</v>
      </c>
      <c r="L242" s="458"/>
      <c r="M242" s="587" t="str">
        <f>IF(J242&gt;4,"Overloaded","OK")</f>
        <v>OK</v>
      </c>
      <c r="P242" s="681"/>
      <c r="Q242" s="684"/>
      <c r="R242" s="457"/>
      <c r="S242" s="466" t="s">
        <v>2641</v>
      </c>
      <c r="T242" s="467">
        <f>SUM(T237:T241)</f>
        <v>0</v>
      </c>
      <c r="U242" s="469"/>
      <c r="V242" s="466" t="s">
        <v>2641</v>
      </c>
      <c r="W242" s="467">
        <f>SUM(W237:W241)</f>
        <v>0</v>
      </c>
      <c r="X242" s="457"/>
      <c r="Y242" s="458">
        <f>SUM(T242,W242)</f>
        <v>0</v>
      </c>
      <c r="Z242" s="458">
        <f>IF(Y242&gt;$G$3,1,(Y242/$G$3))</f>
        <v>0</v>
      </c>
      <c r="AA242" s="458"/>
      <c r="AB242" s="587" t="str">
        <f>IF(Y242&gt;4,"Overloaded","OK")</f>
        <v>OK</v>
      </c>
      <c r="AE242" s="681"/>
      <c r="AF242" s="684"/>
      <c r="AG242" s="457"/>
      <c r="AH242" s="466" t="s">
        <v>2641</v>
      </c>
      <c r="AI242" s="467">
        <f>SUM(AI237:AI241)</f>
        <v>0</v>
      </c>
      <c r="AJ242" s="469"/>
      <c r="AK242" s="466" t="s">
        <v>2641</v>
      </c>
      <c r="AL242" s="467">
        <f>SUM(AL237:AL241)</f>
        <v>0</v>
      </c>
      <c r="AM242" s="457"/>
      <c r="AN242" s="458">
        <f>SUM(AI242,AL242)</f>
        <v>0</v>
      </c>
      <c r="AO242" s="458">
        <f>IF(AN242&gt;$G$3,1,(AN242/$G$3))</f>
        <v>0</v>
      </c>
      <c r="AP242" s="458"/>
      <c r="AQ242" s="459" t="str">
        <f>IF(AN242&gt;4,"Overloaded","OK")</f>
        <v>OK</v>
      </c>
    </row>
    <row r="243" spans="1:43" ht="18" customHeight="1" x14ac:dyDescent="0.2">
      <c r="A243" s="679" t="str">
        <f>'ข้อมูลอัตรากำลัง 2566'!C52</f>
        <v xml:space="preserve">ผศ. ดร.วีณา นิลวงศ์ </v>
      </c>
      <c r="B243" s="682" t="str">
        <f>'ข้อมูลอัตรากำลัง 2566'!O52</f>
        <v>อจ.ผู้รับผิดชอบ วท.ม ปฐพีศาสตร์</v>
      </c>
      <c r="C243" s="454" t="str">
        <f>'เกษตรศาสตร์ 2.1-2566'!C245</f>
        <v>การจัดการทรัพยากรดินและน้ำ</v>
      </c>
      <c r="D243" s="455" t="str">
        <f>'เกษตรศาสตร์ 2.1-2566'!B245</f>
        <v> 10119205 </v>
      </c>
      <c r="E243" s="503">
        <f>'เกษตรศาสตร์ 2.1-2566'!F252</f>
        <v>0.18</v>
      </c>
      <c r="F243" s="498" t="str">
        <f>'เกษตรศาสตร์ 2.2-2566'!C307</f>
        <v>การจัดการทรัพยากรดินและน้ำ</v>
      </c>
      <c r="G243" s="564" t="str">
        <f>'เกษตรศาสตร์ 2.2-2566'!B307</f>
        <v> 10119205 </v>
      </c>
      <c r="H243" s="503">
        <f>'เกษตรศาสตร์ 2.2-2566'!F314</f>
        <v>0.18</v>
      </c>
      <c r="I243" s="454"/>
      <c r="J243" s="455"/>
      <c r="K243" s="455"/>
      <c r="L243" s="455"/>
      <c r="M243" s="529"/>
      <c r="P243" s="679" t="str">
        <f>A243</f>
        <v xml:space="preserve">ผศ. ดร.วีณา นิลวงศ์ </v>
      </c>
      <c r="Q243" s="682" t="str">
        <f>B243</f>
        <v>อจ.ผู้รับผิดชอบ วท.ม ปฐพีศาสตร์</v>
      </c>
      <c r="R243" s="454"/>
      <c r="S243" s="455"/>
      <c r="T243" s="456"/>
      <c r="U243" s="454"/>
      <c r="V243" s="455"/>
      <c r="W243" s="456"/>
      <c r="X243" s="454"/>
      <c r="Y243" s="455"/>
      <c r="Z243" s="455"/>
      <c r="AA243" s="455"/>
      <c r="AB243" s="529"/>
      <c r="AE243" s="679" t="str">
        <f>A243</f>
        <v xml:space="preserve">ผศ. ดร.วีณา นิลวงศ์ </v>
      </c>
      <c r="AF243" s="682" t="str">
        <f>B243</f>
        <v>อจ.ผู้รับผิดชอบ วท.ม ปฐพีศาสตร์</v>
      </c>
      <c r="AG243" s="454"/>
      <c r="AH243" s="455"/>
      <c r="AI243" s="456"/>
      <c r="AJ243" s="454"/>
      <c r="AK243" s="455"/>
      <c r="AL243" s="456"/>
      <c r="AM243" s="454"/>
      <c r="AN243" s="455"/>
      <c r="AO243" s="455"/>
      <c r="AP243" s="455"/>
      <c r="AQ243" s="456"/>
    </row>
    <row r="244" spans="1:43" x14ac:dyDescent="0.2">
      <c r="A244" s="680"/>
      <c r="B244" s="683"/>
      <c r="C244" s="461" t="str">
        <f>'เกษตรศาสตร์ 2.1-2566'!C276</f>
        <v>การอนุรักษ์ดินและน้ำเบื้องต้น</v>
      </c>
      <c r="D244" s="470" t="str">
        <f>'เกษตรศาสตร์ 2.1-2566'!B276</f>
        <v> ดป475 </v>
      </c>
      <c r="E244" s="504">
        <f>'เกษตรศาสตร์ 2.1-2566'!F277</f>
        <v>1.5</v>
      </c>
      <c r="F244" s="499" t="str">
        <f>'เกษตรศาสตร์ 2.2-2566'!C347</f>
        <v>หลักปฐพีศาสตร์</v>
      </c>
      <c r="G244" s="546" t="str">
        <f>'เกษตรศาสตร์ 2.2-2566'!B347</f>
        <v> ดป300 </v>
      </c>
      <c r="H244" s="504">
        <f>'เกษตรศาสตร์ 2.2-2566'!F354</f>
        <v>0.24</v>
      </c>
      <c r="I244" s="461"/>
      <c r="M244" s="528"/>
      <c r="P244" s="680"/>
      <c r="Q244" s="683"/>
      <c r="R244" s="461"/>
      <c r="T244" s="463"/>
      <c r="U244" s="461"/>
      <c r="W244" s="463"/>
      <c r="X244" s="461"/>
      <c r="AB244" s="528"/>
      <c r="AE244" s="680"/>
      <c r="AF244" s="683"/>
      <c r="AG244" s="461"/>
      <c r="AI244" s="463"/>
      <c r="AJ244" s="461"/>
      <c r="AL244" s="463"/>
      <c r="AM244" s="461"/>
      <c r="AQ244" s="463"/>
    </row>
    <row r="245" spans="1:43" x14ac:dyDescent="0.2">
      <c r="A245" s="680"/>
      <c r="B245" s="683"/>
      <c r="C245" s="461"/>
      <c r="E245" s="504"/>
      <c r="F245" s="499" t="str">
        <f>'เกษตรศาสตร์ 2.2-2566'!C361</f>
        <v>ฟิสิกส์ของดิน</v>
      </c>
      <c r="G245" s="546" t="str">
        <f>'เกษตรศาสตร์ 2.2-2566'!B361</f>
        <v> ดป461 </v>
      </c>
      <c r="H245" s="504">
        <f>'เกษตรศาสตร์ 2.2-2566'!F362</f>
        <v>0.75</v>
      </c>
      <c r="I245" s="461"/>
      <c r="M245" s="528"/>
      <c r="P245" s="680"/>
      <c r="Q245" s="683"/>
      <c r="R245" s="461"/>
      <c r="T245" s="463"/>
      <c r="U245" s="461"/>
      <c r="W245" s="463"/>
      <c r="X245" s="461"/>
      <c r="AB245" s="528"/>
      <c r="AE245" s="680"/>
      <c r="AF245" s="683"/>
      <c r="AG245" s="461"/>
      <c r="AI245" s="463"/>
      <c r="AJ245" s="461"/>
      <c r="AL245" s="463"/>
      <c r="AM245" s="461"/>
      <c r="AQ245" s="463"/>
    </row>
    <row r="246" spans="1:43" x14ac:dyDescent="0.2">
      <c r="A246" s="680"/>
      <c r="B246" s="683"/>
      <c r="C246" s="461"/>
      <c r="E246" s="504"/>
      <c r="F246" s="499" t="str">
        <f>'เกษตรศาสตร์ 2.2-2566'!C366</f>
        <v>สัมมนา</v>
      </c>
      <c r="G246" s="546" t="str">
        <f>'เกษตรศาสตร์ 2.2-2566'!B366</f>
        <v> ดป491 </v>
      </c>
      <c r="H246" s="504">
        <f>'เกษตรศาสตร์ 2.2-2566'!F373</f>
        <v>1.2500000000000001E-2</v>
      </c>
      <c r="I246" s="461"/>
      <c r="M246" s="528"/>
      <c r="P246" s="680"/>
      <c r="Q246" s="683"/>
      <c r="R246" s="461"/>
      <c r="T246" s="463"/>
      <c r="U246" s="461"/>
      <c r="W246" s="463"/>
      <c r="X246" s="461"/>
      <c r="AB246" s="528"/>
      <c r="AE246" s="680"/>
      <c r="AF246" s="683"/>
      <c r="AG246" s="461"/>
      <c r="AI246" s="463"/>
      <c r="AJ246" s="461"/>
      <c r="AL246" s="463"/>
      <c r="AM246" s="461"/>
      <c r="AQ246" s="463"/>
    </row>
    <row r="247" spans="1:43" x14ac:dyDescent="0.2">
      <c r="A247" s="680"/>
      <c r="B247" s="683"/>
      <c r="C247" s="461"/>
      <c r="E247" s="504"/>
      <c r="F247" s="499"/>
      <c r="H247" s="528"/>
      <c r="I247" s="461"/>
      <c r="K247" s="464">
        <f>J248/G3</f>
        <v>0.71562499999999996</v>
      </c>
      <c r="M247" s="528"/>
      <c r="P247" s="680"/>
      <c r="Q247" s="683"/>
      <c r="R247" s="461"/>
      <c r="T247" s="463"/>
      <c r="U247" s="461"/>
      <c r="W247" s="463"/>
      <c r="X247" s="461"/>
      <c r="Z247" s="464">
        <f>Y248/V3</f>
        <v>0</v>
      </c>
      <c r="AB247" s="528"/>
      <c r="AE247" s="680"/>
      <c r="AF247" s="683"/>
      <c r="AG247" s="461"/>
      <c r="AI247" s="463"/>
      <c r="AJ247" s="461"/>
      <c r="AL247" s="463"/>
      <c r="AM247" s="461"/>
      <c r="AO247" s="464">
        <f>AN248/AK3</f>
        <v>0</v>
      </c>
      <c r="AQ247" s="463"/>
    </row>
    <row r="248" spans="1:43" x14ac:dyDescent="0.2">
      <c r="A248" s="681"/>
      <c r="B248" s="684"/>
      <c r="C248" s="457"/>
      <c r="D248" s="466" t="s">
        <v>2641</v>
      </c>
      <c r="E248" s="505">
        <f>SUM(E243:E247)</f>
        <v>1.68</v>
      </c>
      <c r="F248" s="500"/>
      <c r="G248" s="533" t="s">
        <v>2641</v>
      </c>
      <c r="H248" s="505">
        <f>SUM(H243:H247)</f>
        <v>1.1824999999999999</v>
      </c>
      <c r="I248" s="457"/>
      <c r="J248" s="458">
        <f>SUM(E248,H248)</f>
        <v>2.8624999999999998</v>
      </c>
      <c r="K248" s="458">
        <f>IF(J248&gt;$G$3,1,(J248/$G$3))</f>
        <v>0.71562499999999996</v>
      </c>
      <c r="L248" s="458"/>
      <c r="M248" s="587" t="str">
        <f>IF(J248&gt;4,"Overloaded","OK")</f>
        <v>OK</v>
      </c>
      <c r="P248" s="681"/>
      <c r="Q248" s="684"/>
      <c r="R248" s="457"/>
      <c r="S248" s="466" t="s">
        <v>2641</v>
      </c>
      <c r="T248" s="467">
        <f>SUM(T243:T247)</f>
        <v>0</v>
      </c>
      <c r="U248" s="469"/>
      <c r="V248" s="466" t="s">
        <v>2641</v>
      </c>
      <c r="W248" s="467">
        <f>SUM(W243:W247)</f>
        <v>0</v>
      </c>
      <c r="X248" s="457"/>
      <c r="Y248" s="458">
        <f>SUM(T248,W248)</f>
        <v>0</v>
      </c>
      <c r="Z248" s="458">
        <f>IF(Y248&gt;$G$3,1,(Y248/$G$3))</f>
        <v>0</v>
      </c>
      <c r="AA248" s="458"/>
      <c r="AB248" s="587" t="str">
        <f>IF(Y248&gt;4,"Overloaded","OK")</f>
        <v>OK</v>
      </c>
      <c r="AE248" s="681"/>
      <c r="AF248" s="684"/>
      <c r="AG248" s="457"/>
      <c r="AH248" s="466" t="s">
        <v>2641</v>
      </c>
      <c r="AI248" s="467">
        <f>SUM(AI245:AI247)</f>
        <v>0</v>
      </c>
      <c r="AJ248" s="469"/>
      <c r="AK248" s="466" t="s">
        <v>2641</v>
      </c>
      <c r="AL248" s="467">
        <f>SUM(AL243:AL247)</f>
        <v>0</v>
      </c>
      <c r="AM248" s="457"/>
      <c r="AN248" s="458">
        <f>SUM(AI248,AL248)</f>
        <v>0</v>
      </c>
      <c r="AO248" s="458">
        <f>IF(AN248&gt;$G$3,1,(AN248/$G$3))</f>
        <v>0</v>
      </c>
      <c r="AP248" s="458"/>
      <c r="AQ248" s="459" t="str">
        <f>IF(AN248&gt;4,"Overloaded","OK")</f>
        <v>OK</v>
      </c>
    </row>
    <row r="249" spans="1:43" x14ac:dyDescent="0.2">
      <c r="A249" s="685" t="str">
        <f>'ข้อมูลอัตรากำลัง 2566'!A53:C53</f>
        <v xml:space="preserve">   2.3 หลักสูตร วท.ม. สาขาวิชาพืชไร่</v>
      </c>
      <c r="B249" s="686"/>
      <c r="C249" s="686"/>
      <c r="D249" s="686"/>
      <c r="E249" s="686"/>
      <c r="F249" s="686"/>
      <c r="G249" s="686"/>
      <c r="H249" s="686"/>
      <c r="I249" s="686"/>
      <c r="J249" s="686"/>
      <c r="K249" s="686"/>
      <c r="L249" s="686"/>
      <c r="M249" s="687"/>
      <c r="P249" s="685" t="str">
        <f>A249</f>
        <v xml:space="preserve">   2.3 หลักสูตร วท.ม. สาขาวิชาพืชไร่</v>
      </c>
      <c r="Q249" s="686"/>
      <c r="R249" s="686"/>
      <c r="S249" s="686"/>
      <c r="T249" s="686"/>
      <c r="U249" s="686"/>
      <c r="V249" s="686"/>
      <c r="W249" s="686"/>
      <c r="X249" s="686"/>
      <c r="Y249" s="686"/>
      <c r="Z249" s="686"/>
      <c r="AA249" s="686"/>
      <c r="AB249" s="687"/>
      <c r="AE249" s="685" t="str">
        <f>A249</f>
        <v xml:space="preserve">   2.3 หลักสูตร วท.ม. สาขาวิชาพืชไร่</v>
      </c>
      <c r="AF249" s="686"/>
      <c r="AG249" s="686"/>
      <c r="AH249" s="686"/>
      <c r="AI249" s="686"/>
      <c r="AJ249" s="686"/>
      <c r="AK249" s="686"/>
      <c r="AL249" s="686"/>
      <c r="AM249" s="686"/>
      <c r="AN249" s="686"/>
      <c r="AO249" s="686"/>
      <c r="AP249" s="686"/>
      <c r="AQ249" s="687"/>
    </row>
    <row r="250" spans="1:43" ht="18" customHeight="1" x14ac:dyDescent="0.2">
      <c r="A250" s="679" t="str">
        <f>'ข้อมูลอัตรากำลัง 2566'!C54</f>
        <v xml:space="preserve">ผศ. ดร.จักรพงษ์ กางโสภา </v>
      </c>
      <c r="B250" s="682" t="str">
        <f>'ข้อมูลอัตรากำลัง 2566'!O54</f>
        <v>อจ.ผู้รับผิดชอบ วท.ม / ปร.ด. พืชไร่</v>
      </c>
      <c r="C250" s="454" t="str">
        <f>'เกษตรศาสตร์ 2.1-2566'!C102</f>
        <v>กระบวนการจัดการเมล็ดเพื่อธุรกิจเมล็ดพันธุ์</v>
      </c>
      <c r="D250" s="455" t="str">
        <f>'เกษตรศาสตร์ 2.1-2566'!B102</f>
        <v> 10120409 </v>
      </c>
      <c r="E250" s="503">
        <f>'เกษตรศาสตร์ 2.1-2566'!F103</f>
        <v>1.5</v>
      </c>
      <c r="F250" s="498" t="str">
        <f>'เกษตรศาสตร์ 2.2-2566'!C33</f>
        <v>เทคโนโลยี เก็บเกี่ยว แปรรูป และบรรจุภัณฑ์ สำหรับผลผลิตพืช</v>
      </c>
      <c r="G250" s="564" t="str">
        <f>'เกษตรศาสตร์ 2.2-2566'!B33</f>
        <v> 10119208 </v>
      </c>
      <c r="H250" s="503">
        <f>'เกษตรศาสตร์ 2.2-2566'!F35</f>
        <v>0.46</v>
      </c>
      <c r="I250" s="454"/>
      <c r="J250" s="455"/>
      <c r="K250" s="455"/>
      <c r="L250" s="455"/>
      <c r="M250" s="529"/>
      <c r="P250" s="679" t="str">
        <f>A250</f>
        <v xml:space="preserve">ผศ. ดร.จักรพงษ์ กางโสภา </v>
      </c>
      <c r="Q250" s="682" t="str">
        <f>B250</f>
        <v>อจ.ผู้รับผิดชอบ วท.ม / ปร.ด. พืชไร่</v>
      </c>
      <c r="R250" s="454" t="str">
        <f>'เกษตรศาสตร์ 2.1-2566'!C473</f>
        <v>ระเบียบวิธีวิจัยทางการเกษตร</v>
      </c>
      <c r="S250" s="455" t="str">
        <f>'เกษตรศาสตร์ 2.1-2566'!B473</f>
        <v> พร501 </v>
      </c>
      <c r="T250" s="570">
        <f>'เกษตรศาสตร์ 2.1-2566'!F475</f>
        <v>0.375</v>
      </c>
      <c r="U250" s="454" t="str">
        <f>'เกษตรศาสตร์ 2.2-2566'!C556</f>
        <v>สัมมนา 2</v>
      </c>
      <c r="V250" s="455" t="str">
        <f>'เกษตรศาสตร์ 2.2-2566'!B556</f>
        <v> พร592 </v>
      </c>
      <c r="W250" s="570">
        <f>'เกษตรศาสตร์ 2.2-2566'!F558</f>
        <v>6.25E-2</v>
      </c>
      <c r="X250" s="454"/>
      <c r="Y250" s="455"/>
      <c r="Z250" s="455"/>
      <c r="AA250" s="455"/>
      <c r="AB250" s="529"/>
      <c r="AE250" s="679" t="str">
        <f>A250</f>
        <v xml:space="preserve">ผศ. ดร.จักรพงษ์ กางโสภา </v>
      </c>
      <c r="AF250" s="682" t="str">
        <f>B250</f>
        <v>อจ.ผู้รับผิดชอบ วท.ม / ปร.ด. พืชไร่</v>
      </c>
      <c r="AG250" s="454" t="str">
        <f>'เกษตรศาสตร์ 2.1-2566'!C528</f>
        <v>สัมมนา 5</v>
      </c>
      <c r="AH250" s="455" t="str">
        <f>'เกษตรศาสตร์ 2.1-2566'!B528</f>
        <v> พร795 </v>
      </c>
      <c r="AI250" s="570">
        <f>'เกษตรศาสตร์ 2.1-2566'!F531</f>
        <v>0.04</v>
      </c>
      <c r="AJ250" s="454" t="str">
        <f>'เกษตรศาสตร์ 2.2-2566'!C592</f>
        <v>สัมมนา 1</v>
      </c>
      <c r="AK250" s="455" t="str">
        <f>'เกษตรศาสตร์ 2.2-2566'!B592</f>
        <v> พร791 </v>
      </c>
      <c r="AL250" s="570">
        <f>'เกษตรศาสตร์ 2.2-2566'!F595</f>
        <v>6.25E-2</v>
      </c>
      <c r="AM250" s="454"/>
      <c r="AN250" s="455"/>
      <c r="AO250" s="455"/>
      <c r="AP250" s="455"/>
      <c r="AQ250" s="456"/>
    </row>
    <row r="251" spans="1:43" x14ac:dyDescent="0.2">
      <c r="A251" s="680"/>
      <c r="B251" s="683"/>
      <c r="C251" s="461" t="str">
        <f>'เกษตรศาสตร์ 2.1-2566'!C119</f>
        <v>การปฏิบัติงานฟาร์มพืชไร่ 4</v>
      </c>
      <c r="D251" s="470" t="str">
        <f>'เกษตรศาสตร์ 2.1-2566'!B119</f>
        <v> พร391 </v>
      </c>
      <c r="E251" s="504">
        <f>'เกษตรศาสตร์ 2.1-2566'!F120</f>
        <v>0.33</v>
      </c>
      <c r="F251" s="499" t="str">
        <f>'เกษตรศาสตร์ 2.2-2566'!C49</f>
        <v>สัมมนา</v>
      </c>
      <c r="G251" s="546" t="str">
        <f>'เกษตรศาสตร์ 2.2-2566'!B49</f>
        <v> 10100496 </v>
      </c>
      <c r="H251" s="504">
        <f>'เกษตรศาสตร์ 2.2-2566'!F53</f>
        <v>6.2500000000000003E-3</v>
      </c>
      <c r="I251" s="461"/>
      <c r="M251" s="528"/>
      <c r="P251" s="680"/>
      <c r="Q251" s="683"/>
      <c r="R251" s="461" t="str">
        <f>'เกษตรศาสตร์ 2.1-2566'!C481</f>
        <v>สรีรวิทยาของเมล็ดพันธุ์</v>
      </c>
      <c r="S251" s="470" t="str">
        <f>'เกษตรศาสตร์ 2.1-2566'!B481</f>
        <v> พร521 </v>
      </c>
      <c r="T251" s="569">
        <f>'เกษตรศาสตร์ 2.1-2566'!F482</f>
        <v>1.5</v>
      </c>
      <c r="U251" s="461" t="str">
        <f>'เกษตรศาสตร์ 2.2-2566'!C561</f>
        <v>สัมมนา 3</v>
      </c>
      <c r="V251" s="470" t="str">
        <f>'เกษตรศาสตร์ 2.2-2566'!B561</f>
        <v> พร593 </v>
      </c>
      <c r="W251" s="569">
        <f>'เกษตรศาสตร์ 2.2-2566'!F563</f>
        <v>6.25E-2</v>
      </c>
      <c r="X251" s="461"/>
      <c r="AB251" s="528"/>
      <c r="AE251" s="680"/>
      <c r="AF251" s="683"/>
      <c r="AG251" s="461"/>
      <c r="AI251" s="463"/>
      <c r="AJ251" s="461" t="str">
        <f>'เกษตรศาสตร์ 2.2-2566'!C597</f>
        <v>สัมมนา 6</v>
      </c>
      <c r="AK251" s="470" t="str">
        <f>'เกษตรศาสตร์ 2.2-2566'!B597</f>
        <v> พร796 </v>
      </c>
      <c r="AL251" s="569">
        <f>'เกษตรศาสตร์ 2.2-2566'!F599</f>
        <v>6.25E-2</v>
      </c>
      <c r="AM251" s="461"/>
      <c r="AQ251" s="463"/>
    </row>
    <row r="252" spans="1:43" x14ac:dyDescent="0.2">
      <c r="A252" s="680"/>
      <c r="B252" s="683"/>
      <c r="C252" s="461" t="str">
        <f>'เกษตรศาสตร์ 2.1-2566'!C145</f>
        <v>กระบวนการหลังการเก็บเกี่ยวพืชไร่</v>
      </c>
      <c r="D252" s="470" t="str">
        <f>'เกษตรศาสตร์ 2.1-2566'!B145</f>
        <v> พร471 </v>
      </c>
      <c r="E252" s="504">
        <f>'เกษตรศาสตร์ 2.1-2566'!F146</f>
        <v>1.5</v>
      </c>
      <c r="F252" s="499" t="str">
        <f>'เกษตรศาสตร์ 2.2-2566'!C130</f>
        <v>สหกิจศึกษา</v>
      </c>
      <c r="G252" s="546" t="str">
        <f>'เกษตรศาสตร์ 2.2-2566'!B130</f>
        <v> ผษ497 </v>
      </c>
      <c r="H252" s="504">
        <f>'เกษตรศาสตร์ 2.2-2566'!F134</f>
        <v>0.15</v>
      </c>
      <c r="I252" s="461"/>
      <c r="M252" s="528"/>
      <c r="P252" s="680"/>
      <c r="Q252" s="683"/>
      <c r="R252" s="461" t="str">
        <f>'เกษตรศาสตร์ 2.1-2566'!C489</f>
        <v>สัมมนา 1</v>
      </c>
      <c r="S252" s="470" t="str">
        <f>'เกษตรศาสตร์ 2.1-2566'!B489</f>
        <v> พร591 </v>
      </c>
      <c r="T252" s="569">
        <f>'เกษตรศาสตร์ 2.1-2566'!F492</f>
        <v>0.04</v>
      </c>
      <c r="U252" s="461" t="str">
        <f>'เกษตรศาสตร์ 2.2-2566'!C566</f>
        <v>สัมมนา 4</v>
      </c>
      <c r="V252" s="470" t="str">
        <f>'เกษตรศาสตร์ 2.2-2566'!B566</f>
        <v> พร594 </v>
      </c>
      <c r="W252" s="569">
        <f>'เกษตรศาสตร์ 2.2-2566'!F568</f>
        <v>6.25E-2</v>
      </c>
      <c r="X252" s="461"/>
      <c r="AB252" s="528"/>
      <c r="AE252" s="680"/>
      <c r="AF252" s="683"/>
      <c r="AG252" s="461"/>
      <c r="AI252" s="463"/>
      <c r="AJ252" s="461"/>
      <c r="AL252" s="463"/>
      <c r="AM252" s="461"/>
      <c r="AQ252" s="463"/>
    </row>
    <row r="253" spans="1:43" x14ac:dyDescent="0.2">
      <c r="A253" s="680"/>
      <c r="B253" s="683"/>
      <c r="C253" s="461" t="str">
        <f>'เกษตรศาสตร์ 2.1-2566'!C156</f>
        <v>สัมมนา</v>
      </c>
      <c r="D253" s="470" t="str">
        <f>'เกษตรศาสตร์ 2.1-2566'!B156</f>
        <v> พร499 </v>
      </c>
      <c r="E253" s="504">
        <f>'เกษตรศาสตร์ 2.1-2566'!F158</f>
        <v>6.2500000000000003E-3</v>
      </c>
      <c r="F253" s="499" t="str">
        <f>'เกษตรศาสตร์ 2.2-2566'!C210</f>
        <v>กระบวนการหลังการเก็บเกี่ยวพืชไร่</v>
      </c>
      <c r="G253" s="546" t="str">
        <f>'เกษตรศาสตร์ 2.2-2566'!B210</f>
        <v> พร471 </v>
      </c>
      <c r="H253" s="504">
        <f>'เกษตรศาสตร์ 2.2-2566'!F212</f>
        <v>1.5</v>
      </c>
      <c r="I253" s="461"/>
      <c r="M253" s="528"/>
      <c r="P253" s="680"/>
      <c r="Q253" s="683"/>
      <c r="R253" s="461" t="str">
        <f>'เกษตรศาสตร์ 2.1-2566'!C496</f>
        <v>สัมมนา 2</v>
      </c>
      <c r="S253" s="470" t="str">
        <f>'เกษตรศาสตร์ 2.1-2566'!B496</f>
        <v> พร592 </v>
      </c>
      <c r="T253" s="569">
        <f>'เกษตรศาสตร์ 2.1-2566'!F499</f>
        <v>0.04</v>
      </c>
      <c r="U253" s="461" t="str">
        <f>'เกษตรศาสตร์ 2.2-2566'!C571</f>
        <v>วิทยานิพนธ์ 1</v>
      </c>
      <c r="V253" s="470" t="str">
        <f>'เกษตรศาสตร์ 2.2-2566'!B571</f>
        <v> พร691 </v>
      </c>
      <c r="W253" s="569">
        <f>'เกษตรศาสตร์ 2.2-2566'!F572</f>
        <v>1</v>
      </c>
      <c r="X253" s="461"/>
      <c r="AB253" s="528"/>
      <c r="AE253" s="680"/>
      <c r="AF253" s="683"/>
      <c r="AG253" s="461"/>
      <c r="AI253" s="463"/>
      <c r="AJ253" s="461"/>
      <c r="AL253" s="463"/>
      <c r="AM253" s="461"/>
      <c r="AQ253" s="463"/>
    </row>
    <row r="254" spans="1:43" x14ac:dyDescent="0.2">
      <c r="A254" s="680"/>
      <c r="B254" s="683"/>
      <c r="C254" s="461" t="str">
        <f>'เกษตรศาสตร์ 2.1-2566'!C441</f>
        <v>ปัญหาพิเศษด้านเกษตรอินทรีย์</v>
      </c>
      <c r="D254" s="470" t="str">
        <f>'เกษตรศาสตร์ 2.1-2566'!B441</f>
        <v> 10126496 </v>
      </c>
      <c r="E254" s="504">
        <f>'เกษตรศาสตร์ 2.1-2566'!F442</f>
        <v>1</v>
      </c>
      <c r="F254" s="499" t="str">
        <f>'เกษตรศาสตร์ 2.2-2566'!C496</f>
        <v>สัมมนา</v>
      </c>
      <c r="G254" s="546" t="str">
        <f>'เกษตรศาสตร์ 2.2-2566'!B496</f>
        <v> 10100496 </v>
      </c>
      <c r="H254" s="504">
        <f>'เกษตรศาสตร์ 2.2-2566'!F505</f>
        <v>6.2500000000000003E-3</v>
      </c>
      <c r="I254" s="461"/>
      <c r="M254" s="528"/>
      <c r="P254" s="680"/>
      <c r="Q254" s="683"/>
      <c r="R254" s="461" t="str">
        <f>'เกษตรศาสตร์ 2.1-2566'!C503</f>
        <v>สัมมนา 3</v>
      </c>
      <c r="S254" s="470" t="str">
        <f>'เกษตรศาสตร์ 2.1-2566'!B503</f>
        <v> พร593 </v>
      </c>
      <c r="T254" s="569">
        <f>'เกษตรศาสตร์ 2.1-2566'!F506</f>
        <v>0.04</v>
      </c>
      <c r="U254" s="461" t="str">
        <f>'เกษตรศาสตร์ 2.2-2566'!C573</f>
        <v>วิทยานิพนธ์ 2</v>
      </c>
      <c r="V254" s="470" t="str">
        <f>'เกษตรศาสตร์ 2.2-2566'!B573</f>
        <v> พร692 </v>
      </c>
      <c r="W254" s="569">
        <f>'เกษตรศาสตร์ 2.2-2566'!F574</f>
        <v>0.25</v>
      </c>
      <c r="X254" s="461"/>
      <c r="AB254" s="528"/>
      <c r="AE254" s="680"/>
      <c r="AF254" s="683"/>
      <c r="AG254" s="461"/>
      <c r="AI254" s="463"/>
      <c r="AJ254" s="461"/>
      <c r="AL254" s="463"/>
      <c r="AM254" s="461"/>
      <c r="AQ254" s="463"/>
    </row>
    <row r="255" spans="1:43" x14ac:dyDescent="0.2">
      <c r="A255" s="680"/>
      <c r="B255" s="683"/>
      <c r="C255" s="555" t="str">
        <f>'เกษตรศาสตร์ 2.1-2566'!C111</f>
        <v>ปัญหาพิเศษด้านพืชไร่</v>
      </c>
      <c r="D255" s="470" t="str">
        <f>'เกษตรศาสตร์ 2.1-2566'!B111</f>
        <v> 10120496 </v>
      </c>
      <c r="E255" s="504">
        <f>'เกษตรศาสตร์ 2.1-2566'!F108</f>
        <v>0.33333333333333337</v>
      </c>
      <c r="F255" s="499"/>
      <c r="H255" s="528"/>
      <c r="I255" s="461"/>
      <c r="M255" s="528"/>
      <c r="P255" s="680"/>
      <c r="Q255" s="683"/>
      <c r="R255" s="461" t="str">
        <f>'เกษตรศาสตร์ 2.1-2566'!C510</f>
        <v>สัมมนา 4</v>
      </c>
      <c r="S255" s="470" t="str">
        <f>'เกษตรศาสตร์ 2.1-2566'!B510</f>
        <v> พร594 </v>
      </c>
      <c r="T255" s="569">
        <f>'เกษตรศาสตร์ 2.1-2566'!F513</f>
        <v>0.04</v>
      </c>
      <c r="U255" s="461" t="str">
        <f>'เกษตรศาสตร์ 2.2-2566'!C583</f>
        <v>วิทยานิพนธ์ 4</v>
      </c>
      <c r="V255" s="470" t="str">
        <f>'เกษตรศาสตร์ 2.2-2566'!B583</f>
        <v> พร694 </v>
      </c>
      <c r="W255" s="569">
        <f>'เกษตรศาสตร์ 2.2-2566'!F584</f>
        <v>0.5</v>
      </c>
      <c r="X255" s="461"/>
      <c r="AB255" s="528"/>
      <c r="AE255" s="680"/>
      <c r="AF255" s="683"/>
      <c r="AG255" s="461"/>
      <c r="AI255" s="463"/>
      <c r="AJ255" s="461"/>
      <c r="AL255" s="463"/>
      <c r="AM255" s="461"/>
      <c r="AQ255" s="463"/>
    </row>
    <row r="256" spans="1:43" x14ac:dyDescent="0.2">
      <c r="A256" s="680"/>
      <c r="B256" s="683"/>
      <c r="C256" s="555"/>
      <c r="D256" s="470"/>
      <c r="E256" s="504"/>
      <c r="F256" s="499"/>
      <c r="H256" s="528"/>
      <c r="I256" s="461"/>
      <c r="M256" s="528"/>
      <c r="P256" s="680"/>
      <c r="Q256" s="683"/>
      <c r="R256" s="461" t="str">
        <f>'เกษตรศาสตร์ 2.1-2566'!C517</f>
        <v>วิทยานิพนธ์ 1</v>
      </c>
      <c r="S256" s="470" t="str">
        <f>'เกษตรศาสตร์ 2.1-2566'!B517</f>
        <v> พร691 </v>
      </c>
      <c r="T256" s="569">
        <f>'เกษตรศาสตร์ 2.1-2566'!F518</f>
        <v>1</v>
      </c>
      <c r="U256" s="461"/>
      <c r="V256" s="470"/>
      <c r="W256" s="463"/>
      <c r="X256" s="461"/>
      <c r="AB256" s="528"/>
      <c r="AE256" s="680"/>
      <c r="AF256" s="683"/>
      <c r="AG256" s="461"/>
      <c r="AI256" s="463"/>
      <c r="AJ256" s="461"/>
      <c r="AL256" s="463"/>
      <c r="AM256" s="461"/>
      <c r="AQ256" s="463"/>
    </row>
    <row r="257" spans="1:43" x14ac:dyDescent="0.2">
      <c r="A257" s="680"/>
      <c r="B257" s="683"/>
      <c r="C257" s="461"/>
      <c r="E257" s="504"/>
      <c r="F257" s="499"/>
      <c r="H257" s="528"/>
      <c r="I257" s="461"/>
      <c r="K257" s="464">
        <f>J258/G3</f>
        <v>1.6980208333333331</v>
      </c>
      <c r="M257" s="528"/>
      <c r="P257" s="680"/>
      <c r="Q257" s="683"/>
      <c r="R257" s="461" t="str">
        <f>'เกษตรศาสตร์ 2.1-2566'!C522</f>
        <v>วิทยานิพนธ์ 3</v>
      </c>
      <c r="S257" s="470" t="str">
        <f>'เกษตรศาสตร์ 2.1-2566'!B522</f>
        <v> พร693 </v>
      </c>
      <c r="T257" s="569">
        <f>'เกษตรศาสตร์ 2.1-2566'!F523</f>
        <v>0.5</v>
      </c>
      <c r="U257" s="461"/>
      <c r="V257" s="470"/>
      <c r="W257" s="463"/>
      <c r="X257" s="461"/>
      <c r="Z257" s="464">
        <f>Y258/V3</f>
        <v>1.368125</v>
      </c>
      <c r="AB257" s="528"/>
      <c r="AE257" s="680"/>
      <c r="AF257" s="683"/>
      <c r="AG257" s="461"/>
      <c r="AI257" s="463"/>
      <c r="AJ257" s="461"/>
      <c r="AL257" s="463"/>
      <c r="AM257" s="461"/>
      <c r="AO257" s="464">
        <f>AN258/AK3</f>
        <v>4.1250000000000002E-2</v>
      </c>
      <c r="AQ257" s="463"/>
    </row>
    <row r="258" spans="1:43" x14ac:dyDescent="0.2">
      <c r="A258" s="681"/>
      <c r="B258" s="684"/>
      <c r="C258" s="457"/>
      <c r="D258" s="466" t="s">
        <v>2641</v>
      </c>
      <c r="E258" s="505">
        <f>SUM(E250:E257)</f>
        <v>4.6695833333333328</v>
      </c>
      <c r="F258" s="500"/>
      <c r="G258" s="533" t="s">
        <v>2641</v>
      </c>
      <c r="H258" s="505">
        <f>SUM(H250:H257)</f>
        <v>2.1225000000000001</v>
      </c>
      <c r="I258" s="457"/>
      <c r="J258" s="458">
        <f>SUM(E258,H258)</f>
        <v>6.7920833333333324</v>
      </c>
      <c r="K258" s="458">
        <f>IF(J258&gt;$G$3,1,(J258/$G$3))</f>
        <v>1</v>
      </c>
      <c r="L258" s="458"/>
      <c r="M258" s="592" t="str">
        <f>IF(J258&gt;4,"Overloaded","OK")</f>
        <v>Overloaded</v>
      </c>
      <c r="P258" s="681"/>
      <c r="Q258" s="684"/>
      <c r="R258" s="457"/>
      <c r="S258" s="466" t="s">
        <v>2641</v>
      </c>
      <c r="T258" s="571">
        <f>SUM(T250:T257)</f>
        <v>3.5350000000000001</v>
      </c>
      <c r="U258" s="469"/>
      <c r="V258" s="466" t="s">
        <v>2641</v>
      </c>
      <c r="W258" s="571">
        <f>SUM(W250:W257)</f>
        <v>1.9375</v>
      </c>
      <c r="X258" s="457"/>
      <c r="Y258" s="458">
        <f>SUM(T258,W258)</f>
        <v>5.4725000000000001</v>
      </c>
      <c r="Z258" s="458">
        <f>IF(Y258&gt;$G$3,1,(Y258/$G$3))</f>
        <v>1</v>
      </c>
      <c r="AA258" s="458"/>
      <c r="AB258" s="592" t="str">
        <f>IF(Y258&gt;4,"Overloaded","OK")</f>
        <v>Overloaded</v>
      </c>
      <c r="AE258" s="681"/>
      <c r="AF258" s="684"/>
      <c r="AG258" s="457"/>
      <c r="AH258" s="466" t="s">
        <v>2641</v>
      </c>
      <c r="AI258" s="571">
        <f>SUM(AI250:AI257)</f>
        <v>0.04</v>
      </c>
      <c r="AJ258" s="469"/>
      <c r="AK258" s="466" t="s">
        <v>2641</v>
      </c>
      <c r="AL258" s="571">
        <f>SUM(AL250:AL257)</f>
        <v>0.125</v>
      </c>
      <c r="AM258" s="457"/>
      <c r="AN258" s="458">
        <f>SUM(AI258,AL258)</f>
        <v>0.16500000000000001</v>
      </c>
      <c r="AO258" s="458">
        <f>IF(AN258&gt;$G$3,1,(AN258/$G$3))</f>
        <v>4.1250000000000002E-2</v>
      </c>
      <c r="AP258" s="458"/>
      <c r="AQ258" s="459" t="str">
        <f>IF(AN258&gt;4,"Overloaded","OK")</f>
        <v>OK</v>
      </c>
    </row>
    <row r="259" spans="1:43" ht="18" customHeight="1" x14ac:dyDescent="0.2">
      <c r="A259" s="679" t="str">
        <f>'ข้อมูลอัตรากำลัง 2566'!C55</f>
        <v xml:space="preserve">ผศ. ดร.รัชนี พุทธา </v>
      </c>
      <c r="B259" s="682" t="str">
        <f>'ข้อมูลอัตรากำลัง 2566'!O55</f>
        <v>อจ.ผู้รับผิดชอบ วท.ม / ปร.ด. พืชไร่</v>
      </c>
      <c r="C259" s="454" t="str">
        <f>'เกษตรศาสตร์ 2.1-2566'!C94</f>
        <v>การปรับปรุงพันธุ์พืชไร่</v>
      </c>
      <c r="D259" s="455" t="str">
        <f>'เกษตรศาสตร์ 2.1-2566'!B94</f>
        <v> 10120401 </v>
      </c>
      <c r="E259" s="503">
        <f>'เกษตรศาสตร์ 2.1-2566'!F96</f>
        <v>0.54</v>
      </c>
      <c r="F259" s="498" t="str">
        <f>'เกษตรศาสตร์ 2.2-2566'!C10</f>
        <v>สถิติ การวางแผนการทดลอง และการวิเคราะห์ข้อมูลทางการเกษตร</v>
      </c>
      <c r="G259" s="564" t="str">
        <f>'เกษตรศาสตร์ 2.2-2566'!B10</f>
        <v> 10119202 </v>
      </c>
      <c r="H259" s="503">
        <f>'เกษตรศาสตร์ 2.2-2566'!F18</f>
        <v>0.45</v>
      </c>
      <c r="I259" s="454"/>
      <c r="J259" s="455"/>
      <c r="K259" s="455"/>
      <c r="L259" s="455"/>
      <c r="M259" s="529"/>
      <c r="P259" s="679" t="str">
        <f>A259</f>
        <v xml:space="preserve">ผศ. ดร.รัชนี พุทธา </v>
      </c>
      <c r="Q259" s="682" t="str">
        <f>B259</f>
        <v>อจ.ผู้รับผิดชอบ วท.ม / ปร.ด. พืชไร่</v>
      </c>
      <c r="R259" s="454" t="str">
        <f>'เกษตรศาสตร์ 2.1-2566'!C487</f>
        <v>เรื่องเฉพาะทางพืชไร่</v>
      </c>
      <c r="S259" s="455" t="str">
        <f>'เกษตรศาสตร์ 2.1-2566'!B487</f>
        <v> พร543 </v>
      </c>
      <c r="T259" s="570">
        <f>'เกษตรศาสตร์ 2.1-2566'!F486</f>
        <v>1.5</v>
      </c>
      <c r="U259" s="454" t="str">
        <f>'เกษตรศาสตร์ 2.2-2566'!C556</f>
        <v>สัมมนา 2</v>
      </c>
      <c r="V259" s="455" t="str">
        <f>'เกษตรศาสตร์ 2.2-2566'!B556</f>
        <v> พร592 </v>
      </c>
      <c r="W259" s="570">
        <f>'เกษตรศาสตร์ 2.2-2566'!F559</f>
        <v>6.25E-2</v>
      </c>
      <c r="X259" s="454"/>
      <c r="Y259" s="455"/>
      <c r="Z259" s="455"/>
      <c r="AA259" s="455"/>
      <c r="AB259" s="529"/>
      <c r="AE259" s="679" t="str">
        <f>A259</f>
        <v xml:space="preserve">ผศ. ดร.รัชนี พุทธา </v>
      </c>
      <c r="AF259" s="682" t="str">
        <f>B259</f>
        <v>อจ.ผู้รับผิดชอบ วท.ม / ปร.ด. พืชไร่</v>
      </c>
      <c r="AG259" s="454" t="str">
        <f>'เกษตรศาสตร์ 2.1-2566'!C528</f>
        <v>สัมมนา 5</v>
      </c>
      <c r="AH259" s="455" t="str">
        <f>'เกษตรศาสตร์ 2.1-2566'!B528</f>
        <v> พร795 </v>
      </c>
      <c r="AI259" s="570">
        <f>'เกษตรศาสตร์ 2.1-2566'!F534</f>
        <v>0.04</v>
      </c>
      <c r="AJ259" s="454" t="str">
        <f>'เกษตรศาสตร์ 2.2-2566'!C592</f>
        <v>สัมมนา 1</v>
      </c>
      <c r="AK259" s="455" t="str">
        <f>'เกษตรศาสตร์ 2.2-2566'!B592</f>
        <v> พร791 </v>
      </c>
      <c r="AL259" s="570">
        <f>'เกษตรศาสตร์ 2.2-2566'!F596</f>
        <v>6.25E-2</v>
      </c>
      <c r="AM259" s="454"/>
      <c r="AN259" s="455"/>
      <c r="AO259" s="455"/>
      <c r="AP259" s="455"/>
      <c r="AQ259" s="456"/>
    </row>
    <row r="260" spans="1:43" x14ac:dyDescent="0.2">
      <c r="A260" s="680"/>
      <c r="B260" s="683"/>
      <c r="C260" s="461" t="str">
        <f>'เกษตรศาสตร์ 2.1-2566'!C121</f>
        <v>การปรับปรุงพันธุ์พืช</v>
      </c>
      <c r="D260" s="470" t="str">
        <f>'เกษตรศาสตร์ 2.1-2566'!B121</f>
        <v> พร410 </v>
      </c>
      <c r="E260" s="504">
        <f>'เกษตรศาสตร์ 2.1-2566'!F124</f>
        <v>0.54</v>
      </c>
      <c r="F260" s="499" t="str">
        <f>'เกษตรศาสตร์ 2.2-2566'!C49</f>
        <v>สัมมนา</v>
      </c>
      <c r="G260" s="546" t="str">
        <f>'เกษตรศาสตร์ 2.2-2566'!B49</f>
        <v> 10100496 </v>
      </c>
      <c r="H260" s="504">
        <f>'เกษตรศาสตร์ 2.2-2566'!F54</f>
        <v>4.0625000000000001E-2</v>
      </c>
      <c r="I260" s="461"/>
      <c r="M260" s="528"/>
      <c r="P260" s="680"/>
      <c r="Q260" s="683"/>
      <c r="R260" s="461" t="str">
        <f>'เกษตรศาสตร์ 2.1-2566'!C489</f>
        <v>สัมมนา 1</v>
      </c>
      <c r="S260" s="470" t="str">
        <f>'เกษตรศาสตร์ 2.1-2566'!B489</f>
        <v> พร591 </v>
      </c>
      <c r="T260" s="569">
        <f>'เกษตรศาสตร์ 2.1-2566'!F495</f>
        <v>0.04</v>
      </c>
      <c r="U260" s="461" t="str">
        <f>'เกษตรศาสตร์ 2.2-2566'!C561</f>
        <v>สัมมนา 3</v>
      </c>
      <c r="V260" s="470" t="str">
        <f>'เกษตรศาสตร์ 2.2-2566'!B561</f>
        <v> พร593 </v>
      </c>
      <c r="W260" s="569">
        <f>'เกษตรศาสตร์ 2.2-2566'!F564</f>
        <v>6.25E-2</v>
      </c>
      <c r="X260" s="461"/>
      <c r="AB260" s="528"/>
      <c r="AE260" s="680"/>
      <c r="AF260" s="683"/>
      <c r="AG260" s="461"/>
      <c r="AI260" s="463"/>
      <c r="AJ260" s="461" t="str">
        <f>'เกษตรศาสตร์ 2.2-2566'!C597</f>
        <v>สัมมนา 6</v>
      </c>
      <c r="AK260" s="470" t="str">
        <f>'เกษตรศาสตร์ 2.2-2566'!B597</f>
        <v> พร796 </v>
      </c>
      <c r="AL260" s="569">
        <f>'เกษตรศาสตร์ 2.2-2566'!F600</f>
        <v>6.25E-2</v>
      </c>
      <c r="AM260" s="461"/>
      <c r="AQ260" s="463"/>
    </row>
    <row r="261" spans="1:43" x14ac:dyDescent="0.2">
      <c r="A261" s="680"/>
      <c r="B261" s="683"/>
      <c r="C261" s="555" t="str">
        <f>'เกษตรศาสตร์ 2.1-2566'!C131</f>
        <v>เทคนิคการวางแผนการทดลองและการวิเคราะห์</v>
      </c>
      <c r="D261" s="470" t="str">
        <f>'เกษตรศาสตร์ 2.1-2566'!B131</f>
        <v> พร430 </v>
      </c>
      <c r="E261" s="504">
        <f>'เกษตรศาสตร์ 2.1-2566'!F132</f>
        <v>0.75</v>
      </c>
      <c r="F261" s="499" t="str">
        <f>'เกษตรศาสตร์ 2.2-2566'!C113</f>
        <v>ปัญหาพิเศษด้านพืชไร่</v>
      </c>
      <c r="G261" s="546" t="str">
        <f>'เกษตรศาสตร์ 2.2-2566'!B113</f>
        <v> 10120496 </v>
      </c>
      <c r="H261" s="504">
        <f>'เกษตรศาสตร์ 2.2-2566'!F115</f>
        <v>0.2</v>
      </c>
      <c r="I261" s="461"/>
      <c r="M261" s="528"/>
      <c r="P261" s="680"/>
      <c r="Q261" s="683"/>
      <c r="R261" s="461" t="str">
        <f>'เกษตรศาสตร์ 2.1-2566'!C496</f>
        <v>สัมมนา 2</v>
      </c>
      <c r="S261" s="470" t="str">
        <f>'เกษตรศาสตร์ 2.1-2566'!B496</f>
        <v> พร592 </v>
      </c>
      <c r="T261" s="569">
        <f>'เกษตรศาสตร์ 2.1-2566'!F502</f>
        <v>0.04</v>
      </c>
      <c r="U261" s="461" t="str">
        <f>'เกษตรศาสตร์ 2.2-2566'!C566</f>
        <v>สัมมนา 4</v>
      </c>
      <c r="V261" s="470" t="str">
        <f>'เกษตรศาสตร์ 2.2-2566'!B566</f>
        <v> พร594 </v>
      </c>
      <c r="W261" s="569">
        <f>'เกษตรศาสตร์ 2.2-2566'!F569</f>
        <v>6.25E-2</v>
      </c>
      <c r="X261" s="461"/>
      <c r="AB261" s="528"/>
      <c r="AE261" s="680"/>
      <c r="AF261" s="683"/>
      <c r="AG261" s="461"/>
      <c r="AI261" s="463"/>
      <c r="AJ261" s="461"/>
      <c r="AL261" s="463"/>
      <c r="AM261" s="461"/>
      <c r="AQ261" s="463"/>
    </row>
    <row r="262" spans="1:43" x14ac:dyDescent="0.2">
      <c r="A262" s="680"/>
      <c r="B262" s="683"/>
      <c r="C262" s="461" t="str">
        <f>'เกษตรศาสตร์ 2.1-2566'!C156</f>
        <v>สัมมนา</v>
      </c>
      <c r="D262" s="470" t="str">
        <f>'เกษตรศาสตร์ 2.1-2566'!B156</f>
        <v> พร499 </v>
      </c>
      <c r="E262" s="504">
        <f>'เกษตรศาสตร์ 2.1-2566'!F165</f>
        <v>4.4999999999999998E-2</v>
      </c>
      <c r="F262" s="499" t="str">
        <f>'เกษตรศาสตร์ 2.2-2566'!C130</f>
        <v>สหกิจศึกษา</v>
      </c>
      <c r="G262" s="546" t="str">
        <f>'เกษตรศาสตร์ 2.2-2566'!B130</f>
        <v> ผษ497 </v>
      </c>
      <c r="H262" s="504">
        <f>'เกษตรศาสตร์ 2.2-2566'!F137</f>
        <v>0.14000000000000001</v>
      </c>
      <c r="I262" s="461"/>
      <c r="M262" s="528"/>
      <c r="P262" s="680"/>
      <c r="Q262" s="683"/>
      <c r="R262" s="461" t="str">
        <f>'เกษตรศาสตร์ 2.1-2566'!C503</f>
        <v>สัมมนา 3</v>
      </c>
      <c r="S262" s="470" t="str">
        <f>'เกษตรศาสตร์ 2.1-2566'!B503</f>
        <v> พร593 </v>
      </c>
      <c r="T262" s="569">
        <f>'เกษตรศาสตร์ 2.1-2566'!F509</f>
        <v>0.04</v>
      </c>
      <c r="U262" s="461"/>
      <c r="W262" s="463"/>
      <c r="X262" s="461"/>
      <c r="AB262" s="528"/>
      <c r="AE262" s="680"/>
      <c r="AF262" s="683"/>
      <c r="AG262" s="461"/>
      <c r="AI262" s="463"/>
      <c r="AJ262" s="461"/>
      <c r="AL262" s="463"/>
      <c r="AM262" s="461"/>
      <c r="AQ262" s="463"/>
    </row>
    <row r="263" spans="1:43" x14ac:dyDescent="0.2">
      <c r="A263" s="680"/>
      <c r="B263" s="683"/>
      <c r="C263" s="461"/>
      <c r="E263" s="504"/>
      <c r="F263" s="499" t="str">
        <f>'เกษตรศาสตร์ 2.2-2566'!C148</f>
        <v>การเรียนรู้อิสระ</v>
      </c>
      <c r="G263" s="546" t="str">
        <f>'เกษตรศาสตร์ 2.2-2566'!B148</f>
        <v> ผษ498 </v>
      </c>
      <c r="H263" s="504">
        <f>'เกษตรศาสตร์ 2.2-2566'!F150</f>
        <v>0.14285714285714288</v>
      </c>
      <c r="I263" s="461"/>
      <c r="M263" s="528"/>
      <c r="P263" s="680"/>
      <c r="Q263" s="683"/>
      <c r="R263" s="461" t="str">
        <f>'เกษตรศาสตร์ 2.1-2566'!C510</f>
        <v>สัมมนา 4</v>
      </c>
      <c r="S263" s="470" t="str">
        <f>'เกษตรศาสตร์ 2.1-2566'!B510</f>
        <v> พร594 </v>
      </c>
      <c r="T263" s="569">
        <f>'เกษตรศาสตร์ 2.1-2566'!F516</f>
        <v>0.04</v>
      </c>
      <c r="U263" s="461"/>
      <c r="W263" s="463"/>
      <c r="X263" s="461"/>
      <c r="AB263" s="528"/>
      <c r="AE263" s="680"/>
      <c r="AF263" s="683"/>
      <c r="AG263" s="461"/>
      <c r="AI263" s="463"/>
      <c r="AJ263" s="461"/>
      <c r="AL263" s="463"/>
      <c r="AM263" s="461"/>
      <c r="AQ263" s="463"/>
    </row>
    <row r="264" spans="1:43" x14ac:dyDescent="0.2">
      <c r="A264" s="680"/>
      <c r="B264" s="683"/>
      <c r="C264" s="461"/>
      <c r="E264" s="504"/>
      <c r="F264" s="499" t="str">
        <f>'เกษตรศาสตร์ 2.2-2566'!C176</f>
        <v>การปรับปรุงพันธุ์พืช</v>
      </c>
      <c r="G264" s="546" t="str">
        <f>'เกษตรศาสตร์ 2.2-2566'!B176</f>
        <v> พร410 </v>
      </c>
      <c r="H264" s="504">
        <f>'เกษตรศาสตร์ 2.2-2566'!F179</f>
        <v>0.54</v>
      </c>
      <c r="I264" s="461"/>
      <c r="M264" s="528"/>
      <c r="P264" s="680"/>
      <c r="Q264" s="683"/>
      <c r="R264" s="461"/>
      <c r="T264" s="463"/>
      <c r="U264" s="461"/>
      <c r="W264" s="463"/>
      <c r="X264" s="461"/>
      <c r="AB264" s="528"/>
      <c r="AE264" s="680"/>
      <c r="AF264" s="683"/>
      <c r="AG264" s="461"/>
      <c r="AI264" s="463"/>
      <c r="AJ264" s="461"/>
      <c r="AL264" s="463"/>
      <c r="AM264" s="461"/>
      <c r="AQ264" s="463"/>
    </row>
    <row r="265" spans="1:43" x14ac:dyDescent="0.2">
      <c r="A265" s="680"/>
      <c r="B265" s="683"/>
      <c r="C265" s="461"/>
      <c r="E265" s="504"/>
      <c r="F265" s="499" t="str">
        <f>'เกษตรศาสตร์ 2.2-2566'!C496</f>
        <v>สัมมนา</v>
      </c>
      <c r="G265" s="546" t="str">
        <f>'เกษตรศาสตร์ 2.2-2566'!B496</f>
        <v> 10100496 </v>
      </c>
      <c r="H265" s="504">
        <f>'เกษตรศาสตร์ 2.2-2566'!F506</f>
        <v>4.0625000000000001E-2</v>
      </c>
      <c r="I265" s="461"/>
      <c r="M265" s="528"/>
      <c r="P265" s="680"/>
      <c r="Q265" s="683"/>
      <c r="R265" s="461"/>
      <c r="T265" s="463"/>
      <c r="U265" s="461"/>
      <c r="W265" s="463"/>
      <c r="X265" s="461"/>
      <c r="AB265" s="528"/>
      <c r="AE265" s="680"/>
      <c r="AF265" s="683"/>
      <c r="AG265" s="461"/>
      <c r="AI265" s="463"/>
      <c r="AJ265" s="461"/>
      <c r="AL265" s="463"/>
      <c r="AM265" s="461"/>
      <c r="AQ265" s="463"/>
    </row>
    <row r="266" spans="1:43" x14ac:dyDescent="0.2">
      <c r="A266" s="680"/>
      <c r="B266" s="683"/>
      <c r="C266" s="461"/>
      <c r="E266" s="504"/>
      <c r="F266" s="499"/>
      <c r="G266" s="535"/>
      <c r="H266" s="528"/>
      <c r="I266" s="461"/>
      <c r="K266" s="464">
        <f>J267/G3</f>
        <v>0.85727678571428578</v>
      </c>
      <c r="M266" s="528"/>
      <c r="P266" s="680"/>
      <c r="Q266" s="683"/>
      <c r="R266" s="461"/>
      <c r="T266" s="463"/>
      <c r="U266" s="461"/>
      <c r="W266" s="463"/>
      <c r="X266" s="461"/>
      <c r="Z266" s="464">
        <f>Y267/V3</f>
        <v>0.46187500000000004</v>
      </c>
      <c r="AB266" s="528"/>
      <c r="AE266" s="680"/>
      <c r="AF266" s="683"/>
      <c r="AG266" s="461"/>
      <c r="AI266" s="463"/>
      <c r="AJ266" s="461"/>
      <c r="AL266" s="463"/>
      <c r="AM266" s="461"/>
      <c r="AO266" s="464">
        <f>AN267/AK3</f>
        <v>4.1250000000000002E-2</v>
      </c>
      <c r="AQ266" s="463"/>
    </row>
    <row r="267" spans="1:43" x14ac:dyDescent="0.2">
      <c r="A267" s="681"/>
      <c r="B267" s="684"/>
      <c r="C267" s="457"/>
      <c r="D267" s="466" t="s">
        <v>2641</v>
      </c>
      <c r="E267" s="505">
        <f>SUM(E259:E266)</f>
        <v>1.875</v>
      </c>
      <c r="F267" s="500"/>
      <c r="G267" s="533" t="s">
        <v>2641</v>
      </c>
      <c r="H267" s="505">
        <f>SUM(H259:H266)</f>
        <v>1.5541071428571429</v>
      </c>
      <c r="I267" s="457"/>
      <c r="J267" s="458">
        <f>SUM(E267,H267)</f>
        <v>3.4291071428571431</v>
      </c>
      <c r="K267" s="458">
        <f>IF(J267&gt;$G$3,1,(J267/$G$3))</f>
        <v>0.85727678571428578</v>
      </c>
      <c r="L267" s="458"/>
      <c r="M267" s="587" t="str">
        <f>IF(J267&gt;4,"Overloaded","OK")</f>
        <v>OK</v>
      </c>
      <c r="P267" s="681"/>
      <c r="Q267" s="684"/>
      <c r="R267" s="457"/>
      <c r="S267" s="466" t="s">
        <v>2641</v>
      </c>
      <c r="T267" s="571">
        <f>SUM(T259:T266)</f>
        <v>1.6600000000000001</v>
      </c>
      <c r="U267" s="469"/>
      <c r="V267" s="466" t="s">
        <v>2641</v>
      </c>
      <c r="W267" s="571">
        <f>SUM(W259:W266)</f>
        <v>0.1875</v>
      </c>
      <c r="X267" s="457"/>
      <c r="Y267" s="458">
        <f>SUM(T267,W267)</f>
        <v>1.8475000000000001</v>
      </c>
      <c r="Z267" s="458">
        <f>IF(Y267&gt;$G$3,1,(Y267/$G$3))</f>
        <v>0.46187500000000004</v>
      </c>
      <c r="AA267" s="458"/>
      <c r="AB267" s="587" t="str">
        <f>IF(Y267&gt;4,"Overloaded","OK")</f>
        <v>OK</v>
      </c>
      <c r="AE267" s="681"/>
      <c r="AF267" s="684"/>
      <c r="AG267" s="457"/>
      <c r="AH267" s="466" t="s">
        <v>2641</v>
      </c>
      <c r="AI267" s="571">
        <f>SUM(AI259:AI266)</f>
        <v>0.04</v>
      </c>
      <c r="AJ267" s="469"/>
      <c r="AK267" s="466" t="s">
        <v>2641</v>
      </c>
      <c r="AL267" s="571">
        <f>SUM(AL259:AL266)</f>
        <v>0.125</v>
      </c>
      <c r="AM267" s="457"/>
      <c r="AN267" s="458">
        <f>SUM(AI267,AL267)</f>
        <v>0.16500000000000001</v>
      </c>
      <c r="AO267" s="458">
        <f>IF(AN267&gt;$G$3,1,(AN267/$G$3))</f>
        <v>4.1250000000000002E-2</v>
      </c>
      <c r="AP267" s="458"/>
      <c r="AQ267" s="459" t="str">
        <f>IF(AN267&gt;4,"Overloaded","OK")</f>
        <v>OK</v>
      </c>
    </row>
    <row r="268" spans="1:43" ht="18" customHeight="1" x14ac:dyDescent="0.2">
      <c r="A268" s="679" t="str">
        <f>'ข้อมูลอัตรากำลัง 2566'!C56</f>
        <v xml:space="preserve">ผศ. ดร.เนตรนภา อินสลุด </v>
      </c>
      <c r="B268" s="682" t="str">
        <f>'ข้อมูลอัตรากำลัง 2566'!O56</f>
        <v>อจ.ผู้รับผิดชอบ วท.ม / ปร.ด. พืชไร่</v>
      </c>
      <c r="C268" s="454" t="str">
        <f>'เกษตรศาสตร์ 2.1-2566'!C82</f>
        <v>กัญชง กัญชา และพืชกระท่อม : พืชเสพติดสู่พืชเศรษฐกิจชนิดใหม่</v>
      </c>
      <c r="D268" s="455" t="str">
        <f>'เกษตรศาสตร์ 2.1-2566'!B82</f>
        <v> 10100420 </v>
      </c>
      <c r="E268" s="503">
        <f>'เกษตรศาสตร์ 2.1-2566'!F84</f>
        <v>0.25</v>
      </c>
      <c r="F268" s="498" t="str">
        <f>'เกษตรศาสตร์ 2.2-2566'!C44</f>
        <v>กัญชง กัญชา และพืชกระท่อม : พืชเสพติดสู่พืชเศรษฐกิจชนิดใหม่</v>
      </c>
      <c r="G268" s="564" t="str">
        <f>'เกษตรศาสตร์ 2.2-2566'!B44</f>
        <v> 10100420 </v>
      </c>
      <c r="H268" s="503">
        <f>'เกษตรศาสตร์ 2.2-2566'!F46</f>
        <v>0.5</v>
      </c>
      <c r="I268" s="454"/>
      <c r="J268" s="455"/>
      <c r="K268" s="455"/>
      <c r="L268" s="455"/>
      <c r="M268" s="529"/>
      <c r="P268" s="679" t="str">
        <f>A268</f>
        <v xml:space="preserve">ผศ. ดร.เนตรนภา อินสลุด </v>
      </c>
      <c r="Q268" s="682" t="str">
        <f>B268</f>
        <v>อจ.ผู้รับผิดชอบ วท.ม / ปร.ด. พืชไร่</v>
      </c>
      <c r="R268" s="454" t="str">
        <f>'เกษตรศาสตร์ 2.1-2566'!C485</f>
        <v>นวัตกรรมการจัดการธาตุอาหารพืช</v>
      </c>
      <c r="S268" s="455" t="str">
        <f>'เกษตรศาสตร์ 2.1-2566'!B485</f>
        <v> พร541 </v>
      </c>
      <c r="T268" s="570">
        <f>'เกษตรศาสตร์ 2.1-2566'!F486</f>
        <v>1.5</v>
      </c>
      <c r="U268" s="454" t="str">
        <f>'เกษตรศาสตร์ 2.2-2566'!C548</f>
        <v>สรีรวิทยาการผลิตพืชไร่ขั้นสูง</v>
      </c>
      <c r="V268" s="455" t="str">
        <f>'เกษตรศาสตร์ 2.2-2566'!B548</f>
        <v> พร520 </v>
      </c>
      <c r="W268" s="570">
        <f>'เกษตรศาสตร์ 2.2-2566'!F550</f>
        <v>1.5</v>
      </c>
      <c r="X268" s="454"/>
      <c r="Y268" s="455"/>
      <c r="Z268" s="455"/>
      <c r="AA268" s="455"/>
      <c r="AB268" s="529"/>
      <c r="AE268" s="679" t="str">
        <f>A268</f>
        <v xml:space="preserve">ผศ. ดร.เนตรนภา อินสลุด </v>
      </c>
      <c r="AF268" s="682" t="str">
        <f>B268</f>
        <v>อจ.ผู้รับผิดชอบ วท.ม / ปร.ด. พืชไร่</v>
      </c>
      <c r="AG268" s="454" t="str">
        <f>'เกษตรศาสตร์ 2.1-2566'!C528</f>
        <v>สัมมนา 5</v>
      </c>
      <c r="AH268" s="455" t="str">
        <f>'เกษตรศาสตร์ 2.1-2566'!B528</f>
        <v> พร795 </v>
      </c>
      <c r="AI268" s="570">
        <f>'เกษตรศาสตร์ 2.1-2566'!F529</f>
        <v>0.05</v>
      </c>
      <c r="AJ268" s="454" t="str">
        <f>'เกษตรศาสตร์ 2.2-2566'!C592</f>
        <v>สัมมนา 1</v>
      </c>
      <c r="AK268" s="455" t="str">
        <f>'เกษตรศาสตร์ 2.2-2566'!B592</f>
        <v> พร791 </v>
      </c>
      <c r="AL268" s="570">
        <f>'เกษตรศาสตร์ 2.2-2566'!F593</f>
        <v>6.25E-2</v>
      </c>
      <c r="AM268" s="454"/>
      <c r="AN268" s="455"/>
      <c r="AO268" s="455"/>
      <c r="AP268" s="455"/>
      <c r="AQ268" s="456"/>
    </row>
    <row r="269" spans="1:43" x14ac:dyDescent="0.2">
      <c r="A269" s="680"/>
      <c r="B269" s="683"/>
      <c r="C269" s="461" t="str">
        <f>'เกษตรศาสตร์ 2.1-2566'!C135</f>
        <v>กระบวนการผลิตข้าว</v>
      </c>
      <c r="D269" s="470" t="str">
        <f>'เกษตรศาสตร์ 2.1-2566'!B135</f>
        <v> พร450 </v>
      </c>
      <c r="E269" s="504">
        <f>'เกษตรศาสตร์ 2.1-2566'!F136</f>
        <v>1.5</v>
      </c>
      <c r="F269" s="499" t="str">
        <f>'เกษตรศาสตร์ 2.2-2566'!C105</f>
        <v>กระบวนการผลิตข้าว</v>
      </c>
      <c r="G269" s="546" t="str">
        <f>'เกษตรศาสตร์ 2.2-2566'!B105</f>
        <v> 10120404 </v>
      </c>
      <c r="H269" s="504">
        <f>'เกษตรศาสตร์ 2.2-2566'!F107</f>
        <v>1.5</v>
      </c>
      <c r="I269" s="461"/>
      <c r="M269" s="528"/>
      <c r="P269" s="680"/>
      <c r="Q269" s="683"/>
      <c r="R269" s="461" t="str">
        <f>'เกษตรศาสตร์ 2.1-2566'!C489</f>
        <v>สัมมนา 1</v>
      </c>
      <c r="S269" s="470" t="str">
        <f>'เกษตรศาสตร์ 2.1-2566'!B489</f>
        <v> พร591 </v>
      </c>
      <c r="T269" s="569">
        <f>'เกษตรศาสตร์ 2.1-2566'!F490</f>
        <v>0.05</v>
      </c>
      <c r="U269" s="461" t="str">
        <f>'เกษตรศาสตร์ 2.2-2566'!C554</f>
        <v>นวัตกรรมการจัดการธาตุอาหารพืช</v>
      </c>
      <c r="V269" s="470" t="str">
        <f>'เกษตรศาสตร์ 2.2-2566'!B554</f>
        <v> พร541 </v>
      </c>
      <c r="W269" s="569">
        <f>'เกษตรศาสตร์ 2.2-2566'!F555</f>
        <v>1.5</v>
      </c>
      <c r="X269" s="461"/>
      <c r="AB269" s="528"/>
      <c r="AE269" s="680"/>
      <c r="AF269" s="683"/>
      <c r="AG269" s="461" t="str">
        <f>'เกษตรศาสตร์ 2.1-2566'!C535</f>
        <v>ดุษฎีนิพนธ์ 5</v>
      </c>
      <c r="AH269" s="470" t="str">
        <f>'เกษตรศาสตร์ 2.1-2566'!B535</f>
        <v> พร895 </v>
      </c>
      <c r="AI269" s="569">
        <f>'เกษตรศาสตร์ 2.1-2566'!F536</f>
        <v>1</v>
      </c>
      <c r="AJ269" s="461" t="str">
        <f>'เกษตรศาสตร์ 2.2-2566'!C597</f>
        <v>สัมมนา 6</v>
      </c>
      <c r="AK269" s="470" t="str">
        <f>'เกษตรศาสตร์ 2.2-2566'!B597</f>
        <v> พร796 </v>
      </c>
      <c r="AL269" s="569">
        <f>'เกษตรศาสตร์ 2.2-2566'!F598</f>
        <v>6.25E-2</v>
      </c>
      <c r="AM269" s="461"/>
      <c r="AQ269" s="463"/>
    </row>
    <row r="270" spans="1:43" x14ac:dyDescent="0.2">
      <c r="A270" s="680"/>
      <c r="B270" s="683"/>
      <c r="C270" s="461" t="str">
        <f>'เกษตรศาสตร์ 2.1-2566'!C156</f>
        <v>สัมมนา</v>
      </c>
      <c r="D270" s="470" t="str">
        <f>'เกษตรศาสตร์ 2.1-2566'!B156</f>
        <v> พร499 </v>
      </c>
      <c r="E270" s="504">
        <f>'เกษตรศาสตร์ 2.1-2566'!F160</f>
        <v>6.2500000000000003E-3</v>
      </c>
      <c r="F270" s="499" t="str">
        <f>'เกษตรศาสตร์ 2.2-2566'!C108</f>
        <v>สรีรวิทยาการผลิตพืชไร่</v>
      </c>
      <c r="G270" s="546" t="str">
        <f>'เกษตรศาสตร์ 2.2-2566'!B108</f>
        <v> 10120405 </v>
      </c>
      <c r="H270" s="504">
        <f>'เกษตรศาสตร์ 2.2-2566'!F110</f>
        <v>1.5</v>
      </c>
      <c r="I270" s="461"/>
      <c r="M270" s="528"/>
      <c r="P270" s="680"/>
      <c r="Q270" s="683"/>
      <c r="R270" s="461" t="str">
        <f>'เกษตรศาสตร์ 2.1-2566'!C496</f>
        <v>สัมมนา 2</v>
      </c>
      <c r="S270" s="470" t="str">
        <f>'เกษตรศาสตร์ 2.1-2566'!B496</f>
        <v> พร592 </v>
      </c>
      <c r="T270" s="569">
        <f>'เกษตรศาสตร์ 2.1-2566'!F497</f>
        <v>0.05</v>
      </c>
      <c r="U270" s="461" t="str">
        <f>'เกษตรศาสตร์ 2.2-2566'!C556</f>
        <v>สัมมนา 2</v>
      </c>
      <c r="V270" s="470" t="str">
        <f>'เกษตรศาสตร์ 2.2-2566'!B556</f>
        <v> พร592 </v>
      </c>
      <c r="W270" s="569">
        <f>'เกษตรศาสตร์ 2.2-2566'!F557</f>
        <v>6.25E-2</v>
      </c>
      <c r="X270" s="461"/>
      <c r="AB270" s="528"/>
      <c r="AE270" s="680"/>
      <c r="AF270" s="683"/>
      <c r="AG270" s="461"/>
      <c r="AI270" s="463"/>
      <c r="AJ270" s="461" t="str">
        <f>'เกษตรศาสตร์ 2.2-2566'!C602</f>
        <v>ดุษฎีนิพนธ์ 1</v>
      </c>
      <c r="AK270" s="470" t="str">
        <f>'เกษตรศาสตร์ 2.2-2566'!B602</f>
        <v> พร891 </v>
      </c>
      <c r="AL270" s="569">
        <f>'เกษตรศาสตร์ 2.2-2566'!F603</f>
        <v>1</v>
      </c>
      <c r="AM270" s="461"/>
      <c r="AQ270" s="463"/>
    </row>
    <row r="271" spans="1:43" x14ac:dyDescent="0.2">
      <c r="A271" s="680"/>
      <c r="B271" s="683"/>
      <c r="C271" s="555" t="str">
        <f>'เกษตรศาสตร์ 2.1-2566'!C111</f>
        <v>ปัญหาพิเศษด้านพืชไร่</v>
      </c>
      <c r="D271" s="470" t="str">
        <f>'เกษตรศาสตร์ 2.1-2566'!B111</f>
        <v> 10120496 </v>
      </c>
      <c r="E271" s="504">
        <f>'เกษตรศาสตร์ 2.1-2566'!F110</f>
        <v>0.33333333333333337</v>
      </c>
      <c r="F271" s="499" t="str">
        <f>'เกษตรศาสตร์ 2.2-2566'!C130</f>
        <v>สหกิจศึกษา</v>
      </c>
      <c r="G271" s="546" t="str">
        <f>'เกษตรศาสตร์ 2.2-2566'!B130</f>
        <v> ผษ497 </v>
      </c>
      <c r="H271" s="504">
        <f>'เกษตรศาสตร์ 2.2-2566'!F136</f>
        <v>0.14000000000000001</v>
      </c>
      <c r="I271" s="461"/>
      <c r="M271" s="528"/>
      <c r="P271" s="680"/>
      <c r="Q271" s="683"/>
      <c r="R271" s="461" t="str">
        <f>'เกษตรศาสตร์ 2.1-2566'!C503</f>
        <v>สัมมนา 3</v>
      </c>
      <c r="S271" s="470" t="str">
        <f>'เกษตรศาสตร์ 2.1-2566'!B503</f>
        <v> พร593 </v>
      </c>
      <c r="T271" s="569">
        <f>'เกษตรศาสตร์ 2.1-2566'!F504</f>
        <v>0.05</v>
      </c>
      <c r="U271" s="461" t="str">
        <f>'เกษตรศาสตร์ 2.2-2566'!C561</f>
        <v>สัมมนา 3</v>
      </c>
      <c r="V271" s="470" t="str">
        <f>'เกษตรศาสตร์ 2.2-2566'!B561</f>
        <v> พร593 </v>
      </c>
      <c r="W271" s="569">
        <f>'เกษตรศาสตร์ 2.2-2566'!F562</f>
        <v>6.25E-2</v>
      </c>
      <c r="X271" s="461"/>
      <c r="AB271" s="528"/>
      <c r="AE271" s="680"/>
      <c r="AF271" s="683"/>
      <c r="AG271" s="461"/>
      <c r="AI271" s="463"/>
      <c r="AJ271" s="461" t="str">
        <f>'เกษตรศาสตร์ 2.2-2566'!C606</f>
        <v>ดุษฎีนิพนธ์ 6</v>
      </c>
      <c r="AK271" s="470" t="str">
        <f>'เกษตรศาสตร์ 2.2-2566'!B606</f>
        <v> พร896 </v>
      </c>
      <c r="AL271" s="569">
        <f>'เกษตรศาสตร์ 2.2-2566'!F607</f>
        <v>1</v>
      </c>
      <c r="AM271" s="461"/>
      <c r="AQ271" s="463"/>
    </row>
    <row r="272" spans="1:43" x14ac:dyDescent="0.2">
      <c r="A272" s="680"/>
      <c r="B272" s="683"/>
      <c r="C272" s="461"/>
      <c r="E272" s="504"/>
      <c r="F272" s="499"/>
      <c r="H272" s="528"/>
      <c r="I272" s="461"/>
      <c r="K272" s="464">
        <f>J274/G3</f>
        <v>1.4323958333333335</v>
      </c>
      <c r="M272" s="528"/>
      <c r="P272" s="680"/>
      <c r="Q272" s="683"/>
      <c r="R272" s="461" t="str">
        <f>'เกษตรศาสตร์ 2.1-2566'!C510</f>
        <v>สัมมนา 4</v>
      </c>
      <c r="S272" s="470" t="str">
        <f>'เกษตรศาสตร์ 2.1-2566'!B510</f>
        <v> พร594 </v>
      </c>
      <c r="T272" s="569">
        <f>'เกษตรศาสตร์ 2.1-2566'!F511</f>
        <v>0.05</v>
      </c>
      <c r="U272" s="461" t="str">
        <f>'เกษตรศาสตร์ 2.2-2566'!C566</f>
        <v>สัมมนา 4</v>
      </c>
      <c r="V272" s="470" t="str">
        <f>'เกษตรศาสตร์ 2.2-2566'!B566</f>
        <v> พร594 </v>
      </c>
      <c r="W272" s="569">
        <f>'เกษตรศาสตร์ 2.2-2566'!F567</f>
        <v>6.25E-2</v>
      </c>
      <c r="X272" s="461"/>
      <c r="Z272" s="572"/>
      <c r="AB272" s="528"/>
      <c r="AE272" s="680"/>
      <c r="AF272" s="683"/>
      <c r="AG272" s="461"/>
      <c r="AI272" s="463"/>
      <c r="AJ272" s="461"/>
      <c r="AL272" s="463"/>
      <c r="AM272" s="461"/>
      <c r="AO272" s="464">
        <f>AN274/AK3</f>
        <v>0.79374999999999996</v>
      </c>
      <c r="AQ272" s="463"/>
    </row>
    <row r="273" spans="1:43" x14ac:dyDescent="0.2">
      <c r="A273" s="680"/>
      <c r="B273" s="683"/>
      <c r="C273" s="461"/>
      <c r="E273" s="504"/>
      <c r="F273" s="499"/>
      <c r="H273" s="528"/>
      <c r="I273" s="461"/>
      <c r="K273" s="464"/>
      <c r="M273" s="528"/>
      <c r="P273" s="680"/>
      <c r="Q273" s="683"/>
      <c r="R273" s="461" t="str">
        <f>'เกษตรศาสตร์ 2.1-2566'!C519</f>
        <v>วิทยานิพนธ์ 2</v>
      </c>
      <c r="S273" s="470" t="str">
        <f>'เกษตรศาสตร์ 2.1-2566'!B519</f>
        <v> พร692 </v>
      </c>
      <c r="T273" s="569">
        <f>'เกษตรศาสตร์ 2.1-2566'!F520</f>
        <v>0.5</v>
      </c>
      <c r="U273" s="461" t="str">
        <f>'เกษตรศาสตร์ 2.2-2566'!C577</f>
        <v>วิทยานิพนธ์ 2</v>
      </c>
      <c r="V273" s="470" t="str">
        <f>'เกษตรศาสตร์ 2.2-2566'!B577</f>
        <v> พร692 </v>
      </c>
      <c r="W273" s="569">
        <f>'เกษตรศาสตร์ 2.2-2566'!F578</f>
        <v>0.25</v>
      </c>
      <c r="X273" s="461"/>
      <c r="Z273" s="464">
        <f>Y274/V3</f>
        <v>1.409375</v>
      </c>
      <c r="AB273" s="528"/>
      <c r="AE273" s="680"/>
      <c r="AF273" s="683"/>
      <c r="AG273" s="461"/>
      <c r="AI273" s="463"/>
      <c r="AJ273" s="461"/>
      <c r="AL273" s="463"/>
      <c r="AM273" s="461"/>
      <c r="AO273" s="464"/>
      <c r="AQ273" s="463"/>
    </row>
    <row r="274" spans="1:43" x14ac:dyDescent="0.2">
      <c r="A274" s="681"/>
      <c r="B274" s="684"/>
      <c r="C274" s="457"/>
      <c r="D274" s="466" t="s">
        <v>2641</v>
      </c>
      <c r="E274" s="505">
        <f>SUM(E268:E273)</f>
        <v>2.0895833333333336</v>
      </c>
      <c r="F274" s="500"/>
      <c r="G274" s="533" t="s">
        <v>2641</v>
      </c>
      <c r="H274" s="505">
        <f>SUM(H268:H273)</f>
        <v>3.64</v>
      </c>
      <c r="I274" s="457"/>
      <c r="J274" s="458">
        <f>SUM(E274,H274)</f>
        <v>5.7295833333333341</v>
      </c>
      <c r="K274" s="458">
        <f>IF(J274&gt;$G$3,1,(J274/$G$3))</f>
        <v>1</v>
      </c>
      <c r="L274" s="458"/>
      <c r="M274" s="592" t="str">
        <f>IF(J274&gt;4,"Overloaded","OK")</f>
        <v>Overloaded</v>
      </c>
      <c r="P274" s="681"/>
      <c r="Q274" s="684"/>
      <c r="R274" s="457"/>
      <c r="S274" s="466" t="s">
        <v>2641</v>
      </c>
      <c r="T274" s="571">
        <f>SUM(T268:T273)</f>
        <v>2.2000000000000002</v>
      </c>
      <c r="U274" s="469"/>
      <c r="V274" s="466" t="s">
        <v>2641</v>
      </c>
      <c r="W274" s="571">
        <f>SUM(W268:W273)</f>
        <v>3.4375</v>
      </c>
      <c r="X274" s="457"/>
      <c r="Y274" s="458">
        <f>SUM(T274,W274)</f>
        <v>5.6375000000000002</v>
      </c>
      <c r="Z274" s="458">
        <f>IF(Y274&gt;$G$3,1,(Y274/$G$3))</f>
        <v>1</v>
      </c>
      <c r="AA274" s="458"/>
      <c r="AB274" s="592" t="str">
        <f>IF(Y274&gt;4,"Overloaded","OK")</f>
        <v>Overloaded</v>
      </c>
      <c r="AE274" s="681"/>
      <c r="AF274" s="684"/>
      <c r="AG274" s="457"/>
      <c r="AH274" s="466" t="s">
        <v>2641</v>
      </c>
      <c r="AI274" s="571">
        <f>SUM(AI268:AI273)</f>
        <v>1.05</v>
      </c>
      <c r="AJ274" s="469"/>
      <c r="AK274" s="466" t="s">
        <v>2641</v>
      </c>
      <c r="AL274" s="571">
        <f>SUM(AL268:AL273)</f>
        <v>2.125</v>
      </c>
      <c r="AM274" s="457"/>
      <c r="AN274" s="458">
        <f>SUM(AI274,AL274)</f>
        <v>3.1749999999999998</v>
      </c>
      <c r="AO274" s="458">
        <f>IF(AN274&gt;$G$3,1,(AN274/$G$3))</f>
        <v>0.79374999999999996</v>
      </c>
      <c r="AP274" s="458"/>
      <c r="AQ274" s="459" t="str">
        <f>IF(AN274&gt;4,"Overloaded","OK")</f>
        <v>OK</v>
      </c>
    </row>
    <row r="276" spans="1:43" x14ac:dyDescent="0.2">
      <c r="J276" s="453" t="s">
        <v>2642</v>
      </c>
      <c r="K276" s="453">
        <f>SUM(K18+K29+K40+K49+K62+K72+K81+K86+K95+K101+K108+K116+K123+K130+K140+K150+K155+K161+K172+K178+K187+K194+K203+K211+K218+K227+K235+K241+K247+K257+K266+K272)</f>
        <v>45.239583333333329</v>
      </c>
      <c r="M276" s="475" t="s">
        <v>2643</v>
      </c>
      <c r="Y276" s="453" t="s">
        <v>2642</v>
      </c>
      <c r="Z276" s="453">
        <f>SUM(Z18+Z29+Z40+Z49+Z62+Z72+Z81+Z86+Z95+Z101+Z108+Z116+Z123+Z130+Z140+Z150+Z155+Z161+Z172+Z178+Z187+Z194+Z203+Z211+Z218+Z227+Z235+Z241+Z247+Z257+Z266+Z273)</f>
        <v>10.7075</v>
      </c>
      <c r="AB276" s="451" t="s">
        <v>2643</v>
      </c>
      <c r="AN276" s="453" t="s">
        <v>2642</v>
      </c>
      <c r="AO276" s="453">
        <f>SUM(AO18+AO29+AO40+AO49+AO62+AO72+AO81+AO86+AO95+AO101+AO108+AO116+AO123+AO130+AO140+AO150+AO155+AO161+AO172+AO178+AO187+AO194+AO203+AO211+AO218+AO227+AO235+AO241+AO247+AO257+AO266+AO272)</f>
        <v>1.1875</v>
      </c>
      <c r="AQ276" s="450" t="s">
        <v>2643</v>
      </c>
    </row>
    <row r="277" spans="1:43" x14ac:dyDescent="0.2">
      <c r="J277" s="471" t="s">
        <v>2644</v>
      </c>
      <c r="K277" s="471">
        <f>K276/32</f>
        <v>1.4137369791666665</v>
      </c>
      <c r="M277" s="475" t="s">
        <v>2645</v>
      </c>
      <c r="Y277" s="471" t="s">
        <v>2644</v>
      </c>
      <c r="Z277" s="471">
        <f>Z276/12</f>
        <v>0.89229166666666659</v>
      </c>
      <c r="AB277" s="451" t="s">
        <v>2645</v>
      </c>
      <c r="AN277" s="471" t="s">
        <v>2644</v>
      </c>
      <c r="AO277" s="471">
        <f>AO276/7</f>
        <v>0.16964285714285715</v>
      </c>
      <c r="AQ277" s="450" t="s">
        <v>2645</v>
      </c>
    </row>
    <row r="278" spans="1:43" x14ac:dyDescent="0.2">
      <c r="K278" s="472"/>
      <c r="Z278" s="472"/>
      <c r="AO278" s="472"/>
    </row>
    <row r="279" spans="1:43" x14ac:dyDescent="0.2">
      <c r="A279" s="450" t="s">
        <v>2646</v>
      </c>
      <c r="P279" s="450" t="s">
        <v>2646</v>
      </c>
      <c r="AE279" s="450" t="s">
        <v>2646</v>
      </c>
    </row>
    <row r="280" spans="1:43" x14ac:dyDescent="0.2">
      <c r="A280" s="460" t="s">
        <v>2671</v>
      </c>
      <c r="B280" s="676" t="s">
        <v>2672</v>
      </c>
      <c r="C280" s="454" t="str">
        <f>'เกษตรศาสตร์ 2.1-2566'!C191</f>
        <v>พืชสมุนไพรวิเคราะห์</v>
      </c>
      <c r="D280" s="455" t="str">
        <f>'เกษตรศาสตร์ 2.1-2566'!B191</f>
        <v> วส321 </v>
      </c>
      <c r="E280" s="503">
        <f>'เกษตรศาสตร์ 2.1-2566'!F193</f>
        <v>0.75</v>
      </c>
      <c r="F280" s="498" t="str">
        <f>'เกษตรศาสตร์ 2.2-2566'!C246</f>
        <v>พืชสมุนไพรวิเคราะห์</v>
      </c>
      <c r="G280" s="564" t="str">
        <f>'เกษตรศาสตร์ 2.2-2566'!B246</f>
        <v> วส321 </v>
      </c>
      <c r="H280" s="503">
        <f>'เกษตรศาสตร์ 2.2-2566'!F248</f>
        <v>0.75</v>
      </c>
      <c r="I280" s="454"/>
      <c r="J280" s="455"/>
      <c r="K280" s="455"/>
      <c r="L280" s="455"/>
      <c r="M280" s="529"/>
      <c r="P280" s="688" t="s">
        <v>2682</v>
      </c>
      <c r="Q280" s="682" t="s">
        <v>2672</v>
      </c>
      <c r="R280" s="454"/>
      <c r="S280" s="455"/>
      <c r="T280" s="456"/>
      <c r="U280" s="454" t="str">
        <f>'เกษตรศาสตร์ 2.2-2566'!C520</f>
        <v>ระเบียบวิธีวิจัยทางปฐพีศาสตร์</v>
      </c>
      <c r="V280" s="455" t="str">
        <f>'เกษตรศาสตร์ 2.2-2566'!B520</f>
        <v> 20110501 </v>
      </c>
      <c r="W280" s="570">
        <f>'เกษตรศาสตร์ 2.2-2566'!F522</f>
        <v>0.75</v>
      </c>
      <c r="X280" s="454"/>
      <c r="Y280" s="455"/>
      <c r="Z280" s="455"/>
      <c r="AA280" s="455"/>
      <c r="AB280" s="529"/>
      <c r="AE280" s="460"/>
      <c r="AF280" s="524" t="s">
        <v>2647</v>
      </c>
      <c r="AG280" s="454"/>
      <c r="AH280" s="455"/>
      <c r="AI280" s="456"/>
      <c r="AJ280" s="454"/>
      <c r="AK280" s="455"/>
      <c r="AL280" s="456"/>
      <c r="AM280" s="454"/>
      <c r="AN280" s="455"/>
      <c r="AO280" s="455"/>
      <c r="AP280" s="455"/>
      <c r="AQ280" s="456"/>
    </row>
    <row r="281" spans="1:43" x14ac:dyDescent="0.2">
      <c r="A281" s="462"/>
      <c r="B281" s="677"/>
      <c r="C281" s="461" t="str">
        <f>'เกษตรศาสตร์ 2.1-2566'!C203</f>
        <v>ระบบมาตรฐานในการผลิต และการควบคุมตรวจสอบคุณภาพสมุนไพร</v>
      </c>
      <c r="D281" s="470" t="str">
        <f>'เกษตรศาสตร์ 2.1-2566'!B203</f>
        <v> วส432 </v>
      </c>
      <c r="E281" s="504">
        <f>'เกษตรศาสตร์ 2.1-2566'!F206</f>
        <v>0.75</v>
      </c>
      <c r="F281" s="499" t="str">
        <f>'เกษตรศาสตร์ 2.2-2566'!C250</f>
        <v>สมุนไพรเพื่อความงาม</v>
      </c>
      <c r="G281" s="546" t="str">
        <f>'เกษตรศาสตร์ 2.2-2566'!B250</f>
        <v> วส331 </v>
      </c>
      <c r="H281" s="504">
        <f>'เกษตรศาสตร์ 2.2-2566'!F252</f>
        <v>0.75</v>
      </c>
      <c r="I281" s="461"/>
      <c r="M281" s="528"/>
      <c r="P281" s="689"/>
      <c r="Q281" s="683"/>
      <c r="R281" s="461"/>
      <c r="T281" s="463"/>
      <c r="U281" s="461"/>
      <c r="V281" s="470"/>
      <c r="W281" s="463"/>
      <c r="X281" s="461"/>
      <c r="AB281" s="528"/>
      <c r="AE281" s="462"/>
      <c r="AF281" s="525"/>
      <c r="AG281" s="461"/>
      <c r="AI281" s="463"/>
      <c r="AJ281" s="461"/>
      <c r="AL281" s="463"/>
      <c r="AM281" s="461"/>
      <c r="AQ281" s="463"/>
    </row>
    <row r="282" spans="1:43" x14ac:dyDescent="0.2">
      <c r="A282" s="462"/>
      <c r="B282" s="677"/>
      <c r="C282" s="461" t="str">
        <f>'เกษตรศาสตร์ 2.1-2566'!C220</f>
        <v>ปัญหาพิเศษ</v>
      </c>
      <c r="D282" s="470" t="str">
        <f>'เกษตรศาสตร์ 2.1-2566'!B220</f>
        <v> วส498 </v>
      </c>
      <c r="E282" s="504">
        <f>'เกษตรศาสตร์ 2.1-2566'!F222</f>
        <v>0.25</v>
      </c>
      <c r="F282" s="499" t="str">
        <f>'เกษตรศาสตร์ 2.2-2566'!C270</f>
        <v>ระบบมาตรฐานในการผลิต และการควบคุมตรวจสอบคุณภาพสมุนไพร</v>
      </c>
      <c r="G282" s="546" t="str">
        <f>'เกษตรศาสตร์ 2.2-2566'!B270</f>
        <v> วส432 </v>
      </c>
      <c r="H282" s="504">
        <f>'เกษตรศาสตร์ 2.2-2566'!F272</f>
        <v>0.75</v>
      </c>
      <c r="I282" s="461"/>
      <c r="M282" s="528"/>
      <c r="P282" s="689"/>
      <c r="Q282" s="683"/>
      <c r="R282" s="461"/>
      <c r="T282" s="463"/>
      <c r="U282" s="461"/>
      <c r="V282" s="470"/>
      <c r="W282" s="463"/>
      <c r="X282" s="461"/>
      <c r="AB282" s="528"/>
      <c r="AE282" s="462"/>
      <c r="AF282" s="525"/>
      <c r="AG282" s="461"/>
      <c r="AI282" s="463"/>
      <c r="AJ282" s="461"/>
      <c r="AL282" s="463"/>
      <c r="AM282" s="461"/>
      <c r="AQ282" s="463"/>
    </row>
    <row r="283" spans="1:43" x14ac:dyDescent="0.2">
      <c r="A283" s="462"/>
      <c r="B283" s="677"/>
      <c r="C283" s="461" t="str">
        <f>'เกษตรศาสตร์ 2.1-2566'!C223</f>
        <v>ปัญหาพิเศษ</v>
      </c>
      <c r="D283" s="470" t="str">
        <f>'เกษตรศาสตร์ 2.1-2566'!B223</f>
        <v> วส498 </v>
      </c>
      <c r="E283" s="504">
        <f>'เกษตรศาสตร์ 2.1-2566'!F226</f>
        <v>0.125</v>
      </c>
      <c r="F283" s="499" t="str">
        <f>'เกษตรศาสตร์ 2.2-2566'!C283</f>
        <v>ปัญหาพิเศษ</v>
      </c>
      <c r="G283" s="546" t="str">
        <f>'เกษตรศาสตร์ 2.2-2566'!B283</f>
        <v> วส498 </v>
      </c>
      <c r="H283" s="504">
        <f>'เกษตรศาสตร์ 2.2-2566'!F285</f>
        <v>0.5</v>
      </c>
      <c r="I283" s="461"/>
      <c r="M283" s="528"/>
      <c r="P283" s="689"/>
      <c r="Q283" s="683"/>
      <c r="R283" s="461"/>
      <c r="T283" s="463"/>
      <c r="U283" s="461"/>
      <c r="V283" s="470"/>
      <c r="W283" s="463"/>
      <c r="X283" s="461"/>
      <c r="AB283" s="528"/>
      <c r="AE283" s="462"/>
      <c r="AF283" s="525"/>
      <c r="AG283" s="461"/>
      <c r="AI283" s="463"/>
      <c r="AJ283" s="461"/>
      <c r="AL283" s="463"/>
      <c r="AM283" s="461"/>
      <c r="AQ283" s="463"/>
    </row>
    <row r="284" spans="1:43" x14ac:dyDescent="0.2">
      <c r="A284" s="462"/>
      <c r="B284" s="677"/>
      <c r="C284" s="461"/>
      <c r="E284" s="504"/>
      <c r="F284" s="499"/>
      <c r="G284" s="535"/>
      <c r="H284" s="528"/>
      <c r="I284" s="461"/>
      <c r="M284" s="528"/>
      <c r="P284" s="689"/>
      <c r="Q284" s="683"/>
      <c r="R284" s="461"/>
      <c r="T284" s="463"/>
      <c r="U284" s="461"/>
      <c r="V284" s="470"/>
      <c r="W284" s="463"/>
      <c r="X284" s="461"/>
      <c r="AB284" s="528"/>
      <c r="AE284" s="462"/>
      <c r="AF284" s="525"/>
      <c r="AG284" s="461"/>
      <c r="AI284" s="463"/>
      <c r="AJ284" s="461"/>
      <c r="AL284" s="463"/>
      <c r="AM284" s="461"/>
      <c r="AQ284" s="463"/>
    </row>
    <row r="285" spans="1:43" x14ac:dyDescent="0.2">
      <c r="A285" s="465"/>
      <c r="B285" s="678"/>
      <c r="C285" s="457"/>
      <c r="D285" s="466" t="s">
        <v>2641</v>
      </c>
      <c r="E285" s="505">
        <f>SUM(E280:E284)</f>
        <v>1.875</v>
      </c>
      <c r="F285" s="500"/>
      <c r="G285" s="533" t="s">
        <v>2641</v>
      </c>
      <c r="H285" s="505">
        <f>SUM(H280:H284)</f>
        <v>2.75</v>
      </c>
      <c r="I285" s="457"/>
      <c r="J285" s="542">
        <f>SUM(E285,H285)</f>
        <v>4.625</v>
      </c>
      <c r="K285" s="458">
        <f>IF(J285&gt;$G$3,1,(J285/$G$3))</f>
        <v>1</v>
      </c>
      <c r="L285" s="458"/>
      <c r="M285" s="592" t="str">
        <f>IF(J285&gt;4,"Overloaded","OK")</f>
        <v>Overloaded</v>
      </c>
      <c r="P285" s="690"/>
      <c r="Q285" s="684"/>
      <c r="R285" s="457"/>
      <c r="S285" s="466" t="s">
        <v>2641</v>
      </c>
      <c r="T285" s="467">
        <f>SUM(T280:T284)</f>
        <v>0</v>
      </c>
      <c r="U285" s="469"/>
      <c r="V285" s="466" t="s">
        <v>2641</v>
      </c>
      <c r="W285" s="571">
        <f>SUM(W280:W284)</f>
        <v>0.75</v>
      </c>
      <c r="X285" s="457"/>
      <c r="Y285" s="458">
        <f>SUM(T285,W285)</f>
        <v>0.75</v>
      </c>
      <c r="Z285" s="458">
        <f>IF(Y285&gt;$G$3,1,(Y285/$G$3))</f>
        <v>0.1875</v>
      </c>
      <c r="AA285" s="458"/>
      <c r="AB285" s="587" t="str">
        <f>IF(Y285&gt;4,"Overloaded","OK")</f>
        <v>OK</v>
      </c>
      <c r="AE285" s="465"/>
      <c r="AF285" s="526"/>
      <c r="AG285" s="457"/>
      <c r="AH285" s="466" t="s">
        <v>2641</v>
      </c>
      <c r="AI285" s="467">
        <f>SUM(AI280:AI284)</f>
        <v>0</v>
      </c>
      <c r="AJ285" s="469"/>
      <c r="AK285" s="466" t="s">
        <v>2641</v>
      </c>
      <c r="AL285" s="467">
        <f>SUM(AL280:AL284)</f>
        <v>0</v>
      </c>
      <c r="AM285" s="457"/>
      <c r="AN285" s="458">
        <f>SUM(AI285,AL285)</f>
        <v>0</v>
      </c>
      <c r="AO285" s="458">
        <f>IF(AN285&gt;$G$3,1,(AN285/$G$3))</f>
        <v>0</v>
      </c>
      <c r="AP285" s="458"/>
      <c r="AQ285" s="459" t="str">
        <f>IF(AN285&gt;4,"Overloaded","OK")</f>
        <v>OK</v>
      </c>
    </row>
    <row r="286" spans="1:43" x14ac:dyDescent="0.2">
      <c r="A286" s="460" t="s">
        <v>2670</v>
      </c>
      <c r="B286" s="676" t="s">
        <v>2672</v>
      </c>
      <c r="C286" s="454" t="str">
        <f>'เกษตรศาสตร์ 2.1-2566'!C209</f>
        <v>หลักการส่งเสริมพืชสมุนไพรในชุมชน</v>
      </c>
      <c r="D286" s="455" t="str">
        <f>'เกษตรศาสตร์ 2.1-2566'!B209</f>
        <v> วส463 </v>
      </c>
      <c r="E286" s="503">
        <f>'เกษตรศาสตร์ 2.1-2566'!F210</f>
        <v>1.5</v>
      </c>
      <c r="F286" s="498" t="str">
        <f>'เกษตรศาสตร์ 2.2-2566'!C261</f>
        <v>การจัดการสมุนไพรเชิงพาณิชย์</v>
      </c>
      <c r="G286" s="564" t="str">
        <f>'เกษตรศาสตร์ 2.2-2566'!B261</f>
        <v> วส351 </v>
      </c>
      <c r="H286" s="503">
        <f>'เกษตรศาสตร์ 2.2-2566'!F263</f>
        <v>1.5</v>
      </c>
      <c r="I286" s="454"/>
      <c r="J286" s="455"/>
      <c r="K286" s="455"/>
      <c r="L286" s="455"/>
      <c r="M286" s="529"/>
      <c r="P286" s="688" t="s">
        <v>2677</v>
      </c>
      <c r="Q286" s="682" t="s">
        <v>2672</v>
      </c>
      <c r="R286" s="454"/>
      <c r="S286" s="455"/>
      <c r="T286" s="456"/>
      <c r="U286" s="461" t="str">
        <f>'เกษตรศาสตร์ 2.2-2566'!C575</f>
        <v>วิทยานิพนธ์ 2</v>
      </c>
      <c r="V286" s="470" t="str">
        <f>'เกษตรศาสตร์ 2.2-2566'!B575</f>
        <v> พร692 </v>
      </c>
      <c r="W286" s="570">
        <f>'เกษตรศาสตร์ 2.2-2566'!F576</f>
        <v>0.25</v>
      </c>
      <c r="X286" s="454"/>
      <c r="Y286" s="455"/>
      <c r="Z286" s="455"/>
      <c r="AA286" s="455"/>
      <c r="AB286" s="529"/>
      <c r="AE286" s="460"/>
      <c r="AF286" s="575" t="s">
        <v>2647</v>
      </c>
      <c r="AG286" s="454"/>
      <c r="AH286" s="455"/>
      <c r="AI286" s="456"/>
      <c r="AJ286" s="454"/>
      <c r="AK286" s="455"/>
      <c r="AL286" s="456"/>
      <c r="AM286" s="454"/>
      <c r="AN286" s="455"/>
      <c r="AO286" s="455"/>
      <c r="AP286" s="455"/>
      <c r="AQ286" s="456"/>
    </row>
    <row r="287" spans="1:43" x14ac:dyDescent="0.2">
      <c r="A287" s="462"/>
      <c r="B287" s="677"/>
      <c r="C287" s="461"/>
      <c r="E287" s="504"/>
      <c r="F287" s="499" t="str">
        <f>'เกษตรศาสตร์ 2.2-2566'!C274</f>
        <v>หลักการส่งเสริมพืชสมุนไพรในชุมชน</v>
      </c>
      <c r="G287" s="546" t="str">
        <f>'เกษตรศาสตร์ 2.2-2566'!B274</f>
        <v> วส463 </v>
      </c>
      <c r="H287" s="504">
        <f>'เกษตรศาสตร์ 2.2-2566'!F276</f>
        <v>1.5</v>
      </c>
      <c r="I287" s="461"/>
      <c r="M287" s="528"/>
      <c r="P287" s="689"/>
      <c r="Q287" s="683"/>
      <c r="R287" s="461"/>
      <c r="T287" s="463"/>
      <c r="U287" s="461"/>
      <c r="W287" s="463"/>
      <c r="X287" s="461"/>
      <c r="AB287" s="528"/>
      <c r="AE287" s="462"/>
      <c r="AF287" s="525"/>
      <c r="AG287" s="461"/>
      <c r="AI287" s="463"/>
      <c r="AJ287" s="461"/>
      <c r="AL287" s="463"/>
      <c r="AM287" s="461"/>
      <c r="AQ287" s="463"/>
    </row>
    <row r="288" spans="1:43" x14ac:dyDescent="0.2">
      <c r="A288" s="462"/>
      <c r="B288" s="677"/>
      <c r="C288" s="461"/>
      <c r="E288" s="504"/>
      <c r="F288" s="499"/>
      <c r="H288" s="528"/>
      <c r="I288" s="461"/>
      <c r="M288" s="528"/>
      <c r="P288" s="689"/>
      <c r="Q288" s="683"/>
      <c r="R288" s="461"/>
      <c r="T288" s="463"/>
      <c r="U288" s="461"/>
      <c r="W288" s="463"/>
      <c r="X288" s="461"/>
      <c r="AB288" s="528"/>
      <c r="AE288" s="462"/>
      <c r="AF288" s="525"/>
      <c r="AG288" s="461"/>
      <c r="AI288" s="463"/>
      <c r="AJ288" s="461"/>
      <c r="AL288" s="463"/>
      <c r="AM288" s="461"/>
      <c r="AQ288" s="463"/>
    </row>
    <row r="289" spans="1:43" x14ac:dyDescent="0.2">
      <c r="A289" s="465"/>
      <c r="B289" s="678"/>
      <c r="C289" s="457"/>
      <c r="D289" s="466" t="s">
        <v>2641</v>
      </c>
      <c r="E289" s="505">
        <f>SUM(E286:E288)</f>
        <v>1.5</v>
      </c>
      <c r="F289" s="500"/>
      <c r="G289" s="533" t="s">
        <v>2641</v>
      </c>
      <c r="H289" s="505">
        <f>SUM(H286:H288)</f>
        <v>3</v>
      </c>
      <c r="I289" s="457"/>
      <c r="J289" s="458">
        <f>SUM(E289,H289)</f>
        <v>4.5</v>
      </c>
      <c r="K289" s="458">
        <f>IF(J289&gt;$G$3,1,(J289/$G$3))</f>
        <v>1</v>
      </c>
      <c r="L289" s="458"/>
      <c r="M289" s="592" t="str">
        <f>IF(J289&gt;4,"Overloaded","OK")</f>
        <v>Overloaded</v>
      </c>
      <c r="P289" s="690"/>
      <c r="Q289" s="684"/>
      <c r="R289" s="457"/>
      <c r="S289" s="466" t="s">
        <v>2641</v>
      </c>
      <c r="T289" s="467">
        <f>SUM(T286:T288)</f>
        <v>0</v>
      </c>
      <c r="U289" s="469"/>
      <c r="V289" s="466" t="s">
        <v>2641</v>
      </c>
      <c r="W289" s="571">
        <f>SUM(W286:W288)</f>
        <v>0.25</v>
      </c>
      <c r="X289" s="457"/>
      <c r="Y289" s="458">
        <f>SUM(T289,W289)</f>
        <v>0.25</v>
      </c>
      <c r="Z289" s="458">
        <f>IF(Y289&gt;$G$3,1,(Y289/$G$3))</f>
        <v>6.25E-2</v>
      </c>
      <c r="AA289" s="458"/>
      <c r="AB289" s="587" t="str">
        <f>IF(Y289&gt;4,"Overloaded","OK")</f>
        <v>OK</v>
      </c>
      <c r="AE289" s="465"/>
      <c r="AF289" s="526"/>
      <c r="AG289" s="457"/>
      <c r="AH289" s="466" t="s">
        <v>2641</v>
      </c>
      <c r="AI289" s="467">
        <f>SUM(AI286:AI288)</f>
        <v>0</v>
      </c>
      <c r="AJ289" s="469"/>
      <c r="AK289" s="466" t="s">
        <v>2641</v>
      </c>
      <c r="AL289" s="467">
        <f>SUM(AL286:AL288)</f>
        <v>0</v>
      </c>
      <c r="AM289" s="457"/>
      <c r="AN289" s="458">
        <f>SUM(AI289,AL289)</f>
        <v>0</v>
      </c>
      <c r="AO289" s="458">
        <f>IF(AN289&gt;$G$3,1,(AN289/$G$3))</f>
        <v>0</v>
      </c>
      <c r="AP289" s="458"/>
      <c r="AQ289" s="459" t="str">
        <f>IF(AN289&gt;4,"Overloaded","OK")</f>
        <v>OK</v>
      </c>
    </row>
    <row r="290" spans="1:43" x14ac:dyDescent="0.2">
      <c r="A290" s="460" t="s">
        <v>2673</v>
      </c>
      <c r="B290" s="676" t="s">
        <v>2674</v>
      </c>
      <c r="C290" s="454" t="str">
        <f>'เกษตรศาสตร์ 2.1-2566'!C183</f>
        <v>เทคโนโลยีการแปรรูปผลิตภัณฑ์สมุนไพร</v>
      </c>
      <c r="D290" s="455" t="str">
        <f>'เกษตรศาสตร์ 2.1-2566'!B183</f>
        <v> 10121402 </v>
      </c>
      <c r="E290" s="503">
        <f>'เกษตรศาสตร์ 2.1-2566'!F186</f>
        <v>0.22500000000000001</v>
      </c>
      <c r="F290" s="498" t="str">
        <f>'เกษตรศาสตร์ 2.2-2566'!C242</f>
        <v>การฝึกทักษะทางสมุนไพร 3</v>
      </c>
      <c r="G290" s="564" t="str">
        <f>'เกษตรศาสตร์ 2.2-2566'!B242</f>
        <v> วส313 </v>
      </c>
      <c r="H290" s="503">
        <f>'เกษตรศาสตร์ 2.2-2566'!F245</f>
        <v>0.16500000000000001</v>
      </c>
      <c r="I290" s="454"/>
      <c r="J290" s="455"/>
      <c r="K290" s="455"/>
      <c r="L290" s="455"/>
      <c r="M290" s="529"/>
      <c r="P290" s="460"/>
      <c r="Q290" s="575" t="s">
        <v>2647</v>
      </c>
      <c r="R290" s="454"/>
      <c r="S290" s="455"/>
      <c r="T290" s="456"/>
      <c r="U290" s="454"/>
      <c r="V290" s="455"/>
      <c r="W290" s="456"/>
      <c r="X290" s="454"/>
      <c r="Y290" s="455"/>
      <c r="Z290" s="455"/>
      <c r="AA290" s="455"/>
      <c r="AB290" s="529"/>
      <c r="AE290" s="460"/>
      <c r="AF290" s="575" t="s">
        <v>2647</v>
      </c>
      <c r="AG290" s="454"/>
      <c r="AH290" s="455"/>
      <c r="AI290" s="456"/>
      <c r="AJ290" s="454"/>
      <c r="AK290" s="455"/>
      <c r="AL290" s="456"/>
      <c r="AM290" s="454"/>
      <c r="AN290" s="455"/>
      <c r="AO290" s="455"/>
      <c r="AP290" s="455"/>
      <c r="AQ290" s="456"/>
    </row>
    <row r="291" spans="1:43" x14ac:dyDescent="0.2">
      <c r="A291" s="462"/>
      <c r="B291" s="677"/>
      <c r="C291" s="461" t="str">
        <f>'เกษตรศาสตร์ 2.1-2566'!C191</f>
        <v>พืชสมุนไพรวิเคราะห์</v>
      </c>
      <c r="D291" s="470" t="str">
        <f>'เกษตรศาสตร์ 2.1-2566'!B191</f>
        <v> วส321 </v>
      </c>
      <c r="E291" s="504">
        <f>'เกษตรศาสตร์ 2.1-2566'!F194</f>
        <v>0.75</v>
      </c>
      <c r="F291" s="499" t="str">
        <f>'เกษตรศาสตร์ 2.2-2566'!C246</f>
        <v>พืชสมุนไพรวิเคราะห์</v>
      </c>
      <c r="G291" s="546" t="str">
        <f>'เกษตรศาสตร์ 2.2-2566'!B246</f>
        <v> วส321 </v>
      </c>
      <c r="H291" s="504">
        <f>'เกษตรศาสตร์ 2.2-2566'!F249</f>
        <v>0.75</v>
      </c>
      <c r="I291" s="461"/>
      <c r="J291" s="470"/>
      <c r="K291" s="470"/>
      <c r="L291" s="470"/>
      <c r="M291" s="528"/>
      <c r="P291" s="462"/>
      <c r="R291" s="461"/>
      <c r="S291" s="470"/>
      <c r="T291" s="463"/>
      <c r="U291" s="461"/>
      <c r="V291" s="470"/>
      <c r="W291" s="463"/>
      <c r="X291" s="461"/>
      <c r="Y291" s="470"/>
      <c r="Z291" s="470"/>
      <c r="AA291" s="470"/>
      <c r="AB291" s="528"/>
      <c r="AE291" s="462"/>
      <c r="AG291" s="461"/>
      <c r="AH291" s="470"/>
      <c r="AI291" s="463"/>
      <c r="AJ291" s="461"/>
      <c r="AK291" s="470"/>
      <c r="AL291" s="463"/>
      <c r="AM291" s="461"/>
      <c r="AN291" s="470"/>
      <c r="AO291" s="470"/>
      <c r="AP291" s="470"/>
      <c r="AQ291" s="463"/>
    </row>
    <row r="292" spans="1:43" x14ac:dyDescent="0.2">
      <c r="A292" s="462"/>
      <c r="B292" s="677"/>
      <c r="C292" s="461" t="str">
        <f>'เกษตรศาสตร์ 2.1-2566'!C203</f>
        <v>ระบบมาตรฐานในการผลิต และการควบคุมตรวจสอบคุณภาพสมุนไพร</v>
      </c>
      <c r="D292" s="470" t="str">
        <f>'เกษตรศาสตร์ 2.1-2566'!B203</f>
        <v> วส432 </v>
      </c>
      <c r="E292" s="504">
        <f>'เกษตรศาสตร์ 2.1-2566'!F205</f>
        <v>0.75</v>
      </c>
      <c r="F292" s="499" t="str">
        <f>'เกษตรศาสตร์ 2.2-2566'!C250</f>
        <v>สมุนไพรเพื่อความงาม</v>
      </c>
      <c r="G292" s="546" t="str">
        <f>'เกษตรศาสตร์ 2.2-2566'!B250</f>
        <v> วส331 </v>
      </c>
      <c r="H292" s="504">
        <f>'เกษตรศาสตร์ 2.2-2566'!F253</f>
        <v>0.75</v>
      </c>
      <c r="I292" s="461"/>
      <c r="J292" s="470"/>
      <c r="K292" s="470"/>
      <c r="L292" s="470"/>
      <c r="M292" s="528"/>
      <c r="P292" s="462"/>
      <c r="R292" s="461"/>
      <c r="S292" s="470"/>
      <c r="T292" s="463"/>
      <c r="U292" s="461"/>
      <c r="V292" s="470"/>
      <c r="W292" s="463"/>
      <c r="X292" s="461"/>
      <c r="Y292" s="470"/>
      <c r="Z292" s="470"/>
      <c r="AA292" s="470"/>
      <c r="AB292" s="528"/>
      <c r="AE292" s="462"/>
      <c r="AG292" s="461"/>
      <c r="AH292" s="470"/>
      <c r="AI292" s="463"/>
      <c r="AJ292" s="461"/>
      <c r="AK292" s="470"/>
      <c r="AL292" s="463"/>
      <c r="AM292" s="461"/>
      <c r="AN292" s="470"/>
      <c r="AO292" s="470"/>
      <c r="AP292" s="470"/>
      <c r="AQ292" s="463"/>
    </row>
    <row r="293" spans="1:43" x14ac:dyDescent="0.2">
      <c r="A293" s="462"/>
      <c r="B293" s="677"/>
      <c r="C293" s="461" t="str">
        <f>'เกษตรศาสตร์ 2.1-2566'!C223</f>
        <v>ปัญหาพิเศษ</v>
      </c>
      <c r="D293" s="470" t="str">
        <f>'เกษตรศาสตร์ 2.1-2566'!B223</f>
        <v> วส498 </v>
      </c>
      <c r="E293" s="504">
        <f>'เกษตรศาสตร์ 2.1-2566'!F225</f>
        <v>0.125</v>
      </c>
      <c r="F293" s="499" t="str">
        <f>'เกษตรศาสตร์ 2.2-2566'!C270</f>
        <v>ระบบมาตรฐานในการผลิต และการควบคุมตรวจสอบคุณภาพสมุนไพร</v>
      </c>
      <c r="G293" s="546" t="str">
        <f>'เกษตรศาสตร์ 2.2-2566'!B270</f>
        <v> วส432 </v>
      </c>
      <c r="H293" s="504">
        <f>'เกษตรศาสตร์ 2.2-2566'!F273</f>
        <v>0.75</v>
      </c>
      <c r="I293" s="461"/>
      <c r="J293" s="470"/>
      <c r="K293" s="470"/>
      <c r="L293" s="470"/>
      <c r="M293" s="528"/>
      <c r="P293" s="462"/>
      <c r="R293" s="461"/>
      <c r="S293" s="470"/>
      <c r="T293" s="463"/>
      <c r="U293" s="461"/>
      <c r="V293" s="470"/>
      <c r="W293" s="463"/>
      <c r="X293" s="461"/>
      <c r="Y293" s="470"/>
      <c r="Z293" s="470"/>
      <c r="AA293" s="470"/>
      <c r="AB293" s="528"/>
      <c r="AE293" s="462"/>
      <c r="AG293" s="461"/>
      <c r="AH293" s="470"/>
      <c r="AI293" s="463"/>
      <c r="AJ293" s="461"/>
      <c r="AK293" s="470"/>
      <c r="AL293" s="463"/>
      <c r="AM293" s="461"/>
      <c r="AN293" s="470"/>
      <c r="AO293" s="470"/>
      <c r="AP293" s="470"/>
      <c r="AQ293" s="463"/>
    </row>
    <row r="294" spans="1:43" x14ac:dyDescent="0.2">
      <c r="A294" s="462"/>
      <c r="B294" s="677"/>
      <c r="C294" s="461"/>
      <c r="E294" s="504"/>
      <c r="F294" s="499" t="str">
        <f>'เกษตรศาสตร์ 2.2-2566'!C283</f>
        <v>ปัญหาพิเศษ</v>
      </c>
      <c r="G294" s="546" t="str">
        <f>'เกษตรศาสตร์ 2.2-2566'!B283</f>
        <v> วส498 </v>
      </c>
      <c r="H294" s="504">
        <f>'เกษตรศาสตร์ 2.2-2566'!F286</f>
        <v>0.5</v>
      </c>
      <c r="I294" s="461"/>
      <c r="M294" s="528"/>
      <c r="P294" s="462"/>
      <c r="Q294" s="576"/>
      <c r="R294" s="461"/>
      <c r="T294" s="463"/>
      <c r="U294" s="461"/>
      <c r="W294" s="463"/>
      <c r="X294" s="461"/>
      <c r="AB294" s="528"/>
      <c r="AE294" s="462"/>
      <c r="AF294" s="576"/>
      <c r="AG294" s="461"/>
      <c r="AI294" s="463"/>
      <c r="AJ294" s="461"/>
      <c r="AL294" s="463"/>
      <c r="AM294" s="461"/>
      <c r="AQ294" s="463"/>
    </row>
    <row r="295" spans="1:43" x14ac:dyDescent="0.2">
      <c r="A295" s="462"/>
      <c r="B295" s="677"/>
      <c r="C295" s="461"/>
      <c r="E295" s="504"/>
      <c r="F295" s="499"/>
      <c r="G295" s="535"/>
      <c r="H295" s="528"/>
      <c r="I295" s="461"/>
      <c r="M295" s="528"/>
      <c r="P295" s="462"/>
      <c r="Q295" s="576"/>
      <c r="R295" s="461"/>
      <c r="T295" s="463"/>
      <c r="U295" s="461"/>
      <c r="W295" s="463"/>
      <c r="X295" s="461"/>
      <c r="AB295" s="528"/>
      <c r="AE295" s="462"/>
      <c r="AF295" s="576"/>
      <c r="AG295" s="461"/>
      <c r="AI295" s="463"/>
      <c r="AJ295" s="461"/>
      <c r="AL295" s="463"/>
      <c r="AM295" s="461"/>
      <c r="AQ295" s="463"/>
    </row>
    <row r="296" spans="1:43" x14ac:dyDescent="0.2">
      <c r="A296" s="465"/>
      <c r="B296" s="678"/>
      <c r="C296" s="457"/>
      <c r="D296" s="466" t="s">
        <v>2641</v>
      </c>
      <c r="E296" s="505">
        <f>SUM(E290:E295)</f>
        <v>1.85</v>
      </c>
      <c r="F296" s="500"/>
      <c r="G296" s="533" t="s">
        <v>2641</v>
      </c>
      <c r="H296" s="505">
        <f>SUM(H290:H295)</f>
        <v>2.915</v>
      </c>
      <c r="I296" s="457"/>
      <c r="J296" s="458">
        <f>SUM(E296,H296)</f>
        <v>4.7650000000000006</v>
      </c>
      <c r="K296" s="458">
        <f>IF(J296&gt;$G$3,1,(J296/$G$3))</f>
        <v>1</v>
      </c>
      <c r="L296" s="458"/>
      <c r="M296" s="592" t="str">
        <f>IF(J296&gt;4,"Overloaded","OK")</f>
        <v>Overloaded</v>
      </c>
      <c r="P296" s="465"/>
      <c r="Q296" s="577"/>
      <c r="R296" s="457"/>
      <c r="S296" s="466" t="s">
        <v>2641</v>
      </c>
      <c r="T296" s="467">
        <f>SUM(T290:T295)</f>
        <v>0</v>
      </c>
      <c r="U296" s="469"/>
      <c r="V296" s="466" t="s">
        <v>2641</v>
      </c>
      <c r="W296" s="467">
        <f>SUM(W290:W295)</f>
        <v>0</v>
      </c>
      <c r="X296" s="457"/>
      <c r="Y296" s="458">
        <f>SUM(T296,W296)</f>
        <v>0</v>
      </c>
      <c r="Z296" s="458">
        <f>IF(Y296&gt;$G$3,1,(Y296/$G$3))</f>
        <v>0</v>
      </c>
      <c r="AA296" s="458"/>
      <c r="AB296" s="587" t="str">
        <f>IF(Y296&gt;4,"Overloaded","OK")</f>
        <v>OK</v>
      </c>
      <c r="AE296" s="465"/>
      <c r="AF296" s="577"/>
      <c r="AG296" s="457"/>
      <c r="AH296" s="466" t="s">
        <v>2641</v>
      </c>
      <c r="AI296" s="467">
        <f>SUM(AI290:AI295)</f>
        <v>0</v>
      </c>
      <c r="AJ296" s="469"/>
      <c r="AK296" s="466" t="s">
        <v>2641</v>
      </c>
      <c r="AL296" s="467">
        <f>SUM(AL290:AL295)</f>
        <v>0</v>
      </c>
      <c r="AM296" s="457"/>
      <c r="AN296" s="458">
        <f>SUM(AI296,AL296)</f>
        <v>0</v>
      </c>
      <c r="AO296" s="458">
        <f>IF(AN296&gt;$G$3,1,(AN296/$G$3))</f>
        <v>0</v>
      </c>
      <c r="AP296" s="458"/>
      <c r="AQ296" s="459" t="str">
        <f>IF(AN296&gt;4,"Overloaded","OK")</f>
        <v>OK</v>
      </c>
    </row>
    <row r="297" spans="1:43" x14ac:dyDescent="0.2">
      <c r="A297" s="460" t="s">
        <v>2675</v>
      </c>
      <c r="B297" s="521" t="s">
        <v>2672</v>
      </c>
      <c r="C297" s="454"/>
      <c r="D297" s="455"/>
      <c r="E297" s="503"/>
      <c r="F297" s="498" t="str">
        <f>'เกษตรศาสตร์ 2.2-2566'!C10</f>
        <v>สถิติ การวางแผนการทดลอง และการวิเคราะห์ข้อมูลทางการเกษตร</v>
      </c>
      <c r="G297" s="564" t="str">
        <f>'เกษตรศาสตร์ 2.2-2566'!B10</f>
        <v> 10119202 </v>
      </c>
      <c r="H297" s="503">
        <f>'เกษตรศาสตร์ 2.2-2566'!F21</f>
        <v>0.15</v>
      </c>
      <c r="I297" s="454"/>
      <c r="J297" s="455"/>
      <c r="K297" s="455"/>
      <c r="L297" s="455"/>
      <c r="M297" s="529"/>
      <c r="P297" s="460"/>
      <c r="Q297" s="575" t="s">
        <v>2647</v>
      </c>
      <c r="R297" s="454"/>
      <c r="S297" s="455"/>
      <c r="T297" s="456"/>
      <c r="U297" s="454"/>
      <c r="V297" s="455"/>
      <c r="W297" s="456"/>
      <c r="X297" s="454"/>
      <c r="Y297" s="455"/>
      <c r="Z297" s="455"/>
      <c r="AA297" s="455"/>
      <c r="AB297" s="529"/>
      <c r="AE297" s="460"/>
      <c r="AF297" s="575" t="s">
        <v>2647</v>
      </c>
      <c r="AG297" s="454"/>
      <c r="AH297" s="455"/>
      <c r="AI297" s="456"/>
      <c r="AJ297" s="454"/>
      <c r="AK297" s="455"/>
      <c r="AL297" s="456"/>
      <c r="AM297" s="454"/>
      <c r="AN297" s="455"/>
      <c r="AO297" s="455"/>
      <c r="AP297" s="455"/>
      <c r="AQ297" s="456"/>
    </row>
    <row r="298" spans="1:43" x14ac:dyDescent="0.2">
      <c r="A298" s="462"/>
      <c r="B298" s="513"/>
      <c r="C298" s="461"/>
      <c r="E298" s="504"/>
      <c r="F298" s="499"/>
      <c r="G298" s="535"/>
      <c r="H298" s="528"/>
      <c r="I298" s="461"/>
      <c r="M298" s="528"/>
      <c r="P298" s="462"/>
      <c r="Q298" s="576"/>
      <c r="R298" s="461"/>
      <c r="T298" s="463"/>
      <c r="U298" s="461"/>
      <c r="W298" s="463"/>
      <c r="X298" s="461"/>
      <c r="AB298" s="528"/>
      <c r="AE298" s="462"/>
      <c r="AF298" s="576"/>
      <c r="AG298" s="461"/>
      <c r="AI298" s="463"/>
      <c r="AJ298" s="461"/>
      <c r="AL298" s="463"/>
      <c r="AM298" s="461"/>
      <c r="AQ298" s="463"/>
    </row>
    <row r="299" spans="1:43" x14ac:dyDescent="0.2">
      <c r="A299" s="465"/>
      <c r="B299" s="514"/>
      <c r="C299" s="457"/>
      <c r="D299" s="466" t="s">
        <v>2641</v>
      </c>
      <c r="E299" s="505">
        <f>SUM(E297:E298)</f>
        <v>0</v>
      </c>
      <c r="F299" s="500"/>
      <c r="G299" s="533" t="s">
        <v>2641</v>
      </c>
      <c r="H299" s="505">
        <f>SUM(H297:H298)</f>
        <v>0.15</v>
      </c>
      <c r="I299" s="457"/>
      <c r="J299" s="458">
        <f>SUM(E299,H299)</f>
        <v>0.15</v>
      </c>
      <c r="K299" s="458">
        <f>IF(J299&gt;$G$3,1,(J299/$G$3))</f>
        <v>3.7499999999999999E-2</v>
      </c>
      <c r="L299" s="458"/>
      <c r="M299" s="587" t="str">
        <f>IF(J299&gt;4,"Overloaded","OK")</f>
        <v>OK</v>
      </c>
      <c r="P299" s="465"/>
      <c r="Q299" s="577"/>
      <c r="R299" s="457"/>
      <c r="S299" s="466" t="s">
        <v>2641</v>
      </c>
      <c r="T299" s="467">
        <f>SUM(T297:T298)</f>
        <v>0</v>
      </c>
      <c r="U299" s="469"/>
      <c r="V299" s="466" t="s">
        <v>2641</v>
      </c>
      <c r="W299" s="467">
        <f>SUM(W297:W298)</f>
        <v>0</v>
      </c>
      <c r="X299" s="457"/>
      <c r="Y299" s="458">
        <f>SUM(T299,W299)</f>
        <v>0</v>
      </c>
      <c r="Z299" s="458">
        <f>IF(Y299&gt;$G$3,1,(Y299/$G$3))</f>
        <v>0</v>
      </c>
      <c r="AA299" s="458"/>
      <c r="AB299" s="587" t="str">
        <f>IF(Y299&gt;4,"Overloaded","OK")</f>
        <v>OK</v>
      </c>
      <c r="AE299" s="465"/>
      <c r="AF299" s="577"/>
      <c r="AG299" s="457"/>
      <c r="AH299" s="466" t="s">
        <v>2641</v>
      </c>
      <c r="AI299" s="467">
        <f>SUM(AI297:AI298)</f>
        <v>0</v>
      </c>
      <c r="AJ299" s="469"/>
      <c r="AK299" s="466" t="s">
        <v>2641</v>
      </c>
      <c r="AL299" s="467">
        <f>SUM(AL297:AL298)</f>
        <v>0</v>
      </c>
      <c r="AM299" s="457"/>
      <c r="AN299" s="458">
        <f>SUM(AI299,AL299)</f>
        <v>0</v>
      </c>
      <c r="AO299" s="458">
        <f>IF(AN299&gt;$G$3,1,(AN299/$G$3))</f>
        <v>0</v>
      </c>
      <c r="AP299" s="458"/>
      <c r="AQ299" s="459" t="str">
        <f>IF(AN299&gt;4,"Overloaded","OK")</f>
        <v>OK</v>
      </c>
    </row>
    <row r="300" spans="1:43" x14ac:dyDescent="0.2">
      <c r="A300" s="460" t="s">
        <v>2676</v>
      </c>
      <c r="B300" s="521" t="s">
        <v>2672</v>
      </c>
      <c r="C300" s="454"/>
      <c r="D300" s="455"/>
      <c r="E300" s="503"/>
      <c r="F300" s="498" t="str">
        <f>'เกษตรศาสตร์ 2.2-2566'!C27</f>
        <v>การใช้ระบบเกษตรอัจฉริยะ และเครื่องจักรกลการเกษตรสมัยใหม่</v>
      </c>
      <c r="G300" s="564" t="str">
        <f>'เกษตรศาสตร์ 2.2-2566'!B27</f>
        <v> 10119207 </v>
      </c>
      <c r="H300" s="503">
        <f>'เกษตรศาสตร์ 2.2-2566'!F29</f>
        <v>0.375</v>
      </c>
      <c r="I300" s="454"/>
      <c r="J300" s="455"/>
      <c r="K300" s="455"/>
      <c r="L300" s="455"/>
      <c r="M300" s="529"/>
      <c r="P300" s="460"/>
      <c r="Q300" s="575" t="s">
        <v>2647</v>
      </c>
      <c r="R300" s="454"/>
      <c r="S300" s="455"/>
      <c r="T300" s="456"/>
      <c r="U300" s="454"/>
      <c r="V300" s="455"/>
      <c r="W300" s="456"/>
      <c r="X300" s="454"/>
      <c r="Y300" s="455"/>
      <c r="Z300" s="455"/>
      <c r="AA300" s="455"/>
      <c r="AB300" s="529"/>
      <c r="AE300" s="460"/>
      <c r="AF300" s="575" t="s">
        <v>2647</v>
      </c>
      <c r="AG300" s="454"/>
      <c r="AH300" s="455"/>
      <c r="AI300" s="456"/>
      <c r="AJ300" s="454"/>
      <c r="AK300" s="455"/>
      <c r="AL300" s="456"/>
      <c r="AM300" s="454"/>
      <c r="AN300" s="455"/>
      <c r="AO300" s="455"/>
      <c r="AP300" s="455"/>
      <c r="AQ300" s="456"/>
    </row>
    <row r="301" spans="1:43" x14ac:dyDescent="0.2">
      <c r="A301" s="462"/>
      <c r="B301" s="513"/>
      <c r="C301" s="461"/>
      <c r="E301" s="504"/>
      <c r="F301" s="499"/>
      <c r="G301" s="535"/>
      <c r="H301" s="528"/>
      <c r="I301" s="461"/>
      <c r="M301" s="528"/>
      <c r="P301" s="462"/>
      <c r="Q301" s="576"/>
      <c r="R301" s="461"/>
      <c r="T301" s="463"/>
      <c r="U301" s="461"/>
      <c r="W301" s="463"/>
      <c r="X301" s="461"/>
      <c r="AB301" s="528"/>
      <c r="AE301" s="462"/>
      <c r="AF301" s="576"/>
      <c r="AG301" s="461"/>
      <c r="AI301" s="463"/>
      <c r="AJ301" s="461"/>
      <c r="AL301" s="463"/>
      <c r="AM301" s="461"/>
      <c r="AQ301" s="463"/>
    </row>
    <row r="302" spans="1:43" x14ac:dyDescent="0.2">
      <c r="A302" s="465"/>
      <c r="B302" s="514"/>
      <c r="C302" s="457"/>
      <c r="D302" s="466" t="s">
        <v>2641</v>
      </c>
      <c r="E302" s="505">
        <f>SUM(E300:E301)</f>
        <v>0</v>
      </c>
      <c r="F302" s="500"/>
      <c r="G302" s="533" t="s">
        <v>2641</v>
      </c>
      <c r="H302" s="505">
        <f>SUM(H300:H301)</f>
        <v>0.375</v>
      </c>
      <c r="I302" s="457"/>
      <c r="J302" s="458">
        <f>SUM(E302,H302)</f>
        <v>0.375</v>
      </c>
      <c r="K302" s="458">
        <f>IF(J302&gt;$G$3,1,(J302/$G$3))</f>
        <v>9.375E-2</v>
      </c>
      <c r="L302" s="458"/>
      <c r="M302" s="587" t="str">
        <f>IF(J302&gt;4,"Overloaded","OK")</f>
        <v>OK</v>
      </c>
      <c r="P302" s="465"/>
      <c r="Q302" s="577"/>
      <c r="R302" s="457"/>
      <c r="S302" s="466" t="s">
        <v>2641</v>
      </c>
      <c r="T302" s="467">
        <f>SUM(T300:T301)</f>
        <v>0</v>
      </c>
      <c r="U302" s="469"/>
      <c r="V302" s="466" t="s">
        <v>2641</v>
      </c>
      <c r="W302" s="467">
        <f>SUM(W300:W301)</f>
        <v>0</v>
      </c>
      <c r="X302" s="457"/>
      <c r="Y302" s="458">
        <f>SUM(T302,W302)</f>
        <v>0</v>
      </c>
      <c r="Z302" s="458">
        <f>IF(Y302&gt;$G$3,1,(Y302/$G$3))</f>
        <v>0</v>
      </c>
      <c r="AA302" s="458"/>
      <c r="AB302" s="587" t="str">
        <f>IF(Y302&gt;4,"Overloaded","OK")</f>
        <v>OK</v>
      </c>
      <c r="AE302" s="465"/>
      <c r="AF302" s="577"/>
      <c r="AG302" s="457"/>
      <c r="AH302" s="466" t="s">
        <v>2641</v>
      </c>
      <c r="AI302" s="467">
        <f>SUM(AI300:AI301)</f>
        <v>0</v>
      </c>
      <c r="AJ302" s="469"/>
      <c r="AK302" s="466" t="s">
        <v>2641</v>
      </c>
      <c r="AL302" s="467">
        <f>SUM(AL300:AL301)</f>
        <v>0</v>
      </c>
      <c r="AM302" s="457"/>
      <c r="AN302" s="458">
        <f>SUM(AI302,AL302)</f>
        <v>0</v>
      </c>
      <c r="AO302" s="458">
        <f>IF(AN302&gt;$G$3,1,(AN302/$G$3))</f>
        <v>0</v>
      </c>
      <c r="AP302" s="458"/>
      <c r="AQ302" s="459" t="str">
        <f>IF(AN302&gt;4,"Overloaded","OK")</f>
        <v>OK</v>
      </c>
    </row>
    <row r="303" spans="1:43" x14ac:dyDescent="0.2">
      <c r="A303" s="460" t="s">
        <v>2677</v>
      </c>
      <c r="B303" s="521" t="s">
        <v>2672</v>
      </c>
      <c r="C303" s="454"/>
      <c r="D303" s="455"/>
      <c r="E303" s="503"/>
      <c r="F303" s="498" t="str">
        <f>'เกษตรศาสตร์ 2.2-2566'!C27</f>
        <v>การใช้ระบบเกษตรอัจฉริยะ และเครื่องจักรกลการเกษตรสมัยใหม่</v>
      </c>
      <c r="G303" s="564" t="str">
        <f>'เกษตรศาสตร์ 2.2-2566'!B27</f>
        <v> 10119207 </v>
      </c>
      <c r="H303" s="503">
        <f>'เกษตรศาสตร์ 2.2-2566'!F30</f>
        <v>0.375</v>
      </c>
      <c r="I303" s="454"/>
      <c r="J303" s="455"/>
      <c r="K303" s="455"/>
      <c r="L303" s="455"/>
      <c r="M303" s="529"/>
      <c r="P303" s="460"/>
      <c r="Q303" s="575" t="s">
        <v>2647</v>
      </c>
      <c r="R303" s="454"/>
      <c r="S303" s="455"/>
      <c r="T303" s="456"/>
      <c r="U303" s="454"/>
      <c r="V303" s="455"/>
      <c r="W303" s="456"/>
      <c r="X303" s="454"/>
      <c r="Y303" s="455"/>
      <c r="Z303" s="455"/>
      <c r="AA303" s="455"/>
      <c r="AB303" s="529"/>
      <c r="AE303" s="460"/>
      <c r="AF303" s="575" t="s">
        <v>2647</v>
      </c>
      <c r="AG303" s="454"/>
      <c r="AH303" s="455"/>
      <c r="AI303" s="456"/>
      <c r="AJ303" s="454"/>
      <c r="AK303" s="455"/>
      <c r="AL303" s="456"/>
      <c r="AM303" s="454"/>
      <c r="AN303" s="455"/>
      <c r="AO303" s="455"/>
      <c r="AP303" s="455"/>
      <c r="AQ303" s="456"/>
    </row>
    <row r="304" spans="1:43" x14ac:dyDescent="0.2">
      <c r="A304" s="462"/>
      <c r="B304" s="513"/>
      <c r="C304" s="461"/>
      <c r="E304" s="504"/>
      <c r="F304" s="499"/>
      <c r="G304" s="535"/>
      <c r="H304" s="528"/>
      <c r="I304" s="461"/>
      <c r="M304" s="528"/>
      <c r="P304" s="462"/>
      <c r="Q304" s="576"/>
      <c r="R304" s="461"/>
      <c r="T304" s="463"/>
      <c r="U304" s="461"/>
      <c r="W304" s="463"/>
      <c r="X304" s="461"/>
      <c r="AB304" s="528"/>
      <c r="AE304" s="462"/>
      <c r="AF304" s="576"/>
      <c r="AG304" s="461"/>
      <c r="AI304" s="463"/>
      <c r="AJ304" s="461"/>
      <c r="AL304" s="463"/>
      <c r="AM304" s="461"/>
      <c r="AQ304" s="463"/>
    </row>
    <row r="305" spans="1:43" x14ac:dyDescent="0.2">
      <c r="A305" s="465"/>
      <c r="B305" s="514"/>
      <c r="C305" s="457"/>
      <c r="D305" s="466" t="s">
        <v>2641</v>
      </c>
      <c r="E305" s="505">
        <f>SUM(E303:E304)</f>
        <v>0</v>
      </c>
      <c r="F305" s="500"/>
      <c r="G305" s="533" t="s">
        <v>2641</v>
      </c>
      <c r="H305" s="505">
        <f>SUM(H303:H304)</f>
        <v>0.375</v>
      </c>
      <c r="I305" s="457"/>
      <c r="J305" s="458">
        <f>SUM(E305,H305)</f>
        <v>0.375</v>
      </c>
      <c r="K305" s="458">
        <f>IF(J305&gt;$G$3,1,(J305/$G$3))</f>
        <v>9.375E-2</v>
      </c>
      <c r="L305" s="458"/>
      <c r="M305" s="587" t="str">
        <f>IF(J305&gt;4,"Overloaded","OK")</f>
        <v>OK</v>
      </c>
      <c r="P305" s="465"/>
      <c r="Q305" s="577"/>
      <c r="R305" s="457"/>
      <c r="S305" s="466" t="s">
        <v>2641</v>
      </c>
      <c r="T305" s="467">
        <f>SUM(T303:T304)</f>
        <v>0</v>
      </c>
      <c r="U305" s="469"/>
      <c r="V305" s="466" t="s">
        <v>2641</v>
      </c>
      <c r="W305" s="467">
        <f>SUM(W303:W304)</f>
        <v>0</v>
      </c>
      <c r="X305" s="457"/>
      <c r="Y305" s="458">
        <f>SUM(T305,W305)</f>
        <v>0</v>
      </c>
      <c r="Z305" s="458">
        <f>IF(Y305&gt;$G$3,1,(Y305/$G$3))</f>
        <v>0</v>
      </c>
      <c r="AA305" s="458"/>
      <c r="AB305" s="587" t="str">
        <f>IF(Y305&gt;4,"Overloaded","OK")</f>
        <v>OK</v>
      </c>
      <c r="AE305" s="465"/>
      <c r="AF305" s="577"/>
      <c r="AG305" s="457"/>
      <c r="AH305" s="466" t="s">
        <v>2641</v>
      </c>
      <c r="AI305" s="467">
        <f>SUM(AI303:AI304)</f>
        <v>0</v>
      </c>
      <c r="AJ305" s="469"/>
      <c r="AK305" s="466" t="s">
        <v>2641</v>
      </c>
      <c r="AL305" s="467">
        <f>SUM(AL303:AL304)</f>
        <v>0</v>
      </c>
      <c r="AM305" s="457"/>
      <c r="AN305" s="458">
        <f>SUM(AI305,AL305)</f>
        <v>0</v>
      </c>
      <c r="AO305" s="458">
        <f>IF(AN305&gt;$G$3,1,(AN305/$G$3))</f>
        <v>0</v>
      </c>
      <c r="AP305" s="458"/>
      <c r="AQ305" s="459" t="str">
        <f>IF(AN305&gt;4,"Overloaded","OK")</f>
        <v>OK</v>
      </c>
    </row>
    <row r="306" spans="1:43" x14ac:dyDescent="0.2">
      <c r="A306" s="460" t="s">
        <v>2678</v>
      </c>
      <c r="B306" s="521" t="s">
        <v>2672</v>
      </c>
      <c r="C306" s="454"/>
      <c r="D306" s="455"/>
      <c r="E306" s="503"/>
      <c r="F306" s="498" t="str">
        <f>'เกษตรศาสตร์ 2.2-2566'!C40</f>
        <v>หลักการส่งเสริมการเกษตรและการผลิตสื่อดิจิทัลทางการเกษตร</v>
      </c>
      <c r="G306" s="564" t="str">
        <f>'เกษตรศาสตร์ 2.2-2566'!B40</f>
        <v> 10119209 </v>
      </c>
      <c r="H306" s="503">
        <f>'เกษตรศาสตร์ 2.2-2566'!F41</f>
        <v>0.33</v>
      </c>
      <c r="I306" s="454"/>
      <c r="J306" s="455"/>
      <c r="K306" s="455"/>
      <c r="L306" s="455"/>
      <c r="M306" s="529"/>
      <c r="P306" s="460"/>
      <c r="Q306" s="575" t="s">
        <v>2647</v>
      </c>
      <c r="R306" s="454"/>
      <c r="S306" s="455"/>
      <c r="T306" s="456"/>
      <c r="U306" s="454"/>
      <c r="V306" s="455"/>
      <c r="W306" s="456"/>
      <c r="X306" s="454"/>
      <c r="Y306" s="455"/>
      <c r="Z306" s="455"/>
      <c r="AA306" s="455"/>
      <c r="AB306" s="529"/>
      <c r="AE306" s="460"/>
      <c r="AF306" s="575" t="s">
        <v>2647</v>
      </c>
      <c r="AG306" s="454"/>
      <c r="AH306" s="455"/>
      <c r="AI306" s="456"/>
      <c r="AJ306" s="454"/>
      <c r="AK306" s="455"/>
      <c r="AL306" s="456"/>
      <c r="AM306" s="454"/>
      <c r="AN306" s="455"/>
      <c r="AO306" s="455"/>
      <c r="AP306" s="455"/>
      <c r="AQ306" s="456"/>
    </row>
    <row r="307" spans="1:43" x14ac:dyDescent="0.2">
      <c r="A307" s="462"/>
      <c r="B307" s="513"/>
      <c r="C307" s="461"/>
      <c r="E307" s="504"/>
      <c r="F307" s="499"/>
      <c r="G307" s="535"/>
      <c r="H307" s="528"/>
      <c r="I307" s="461"/>
      <c r="M307" s="528"/>
      <c r="P307" s="462"/>
      <c r="Q307" s="576"/>
      <c r="R307" s="461"/>
      <c r="T307" s="463"/>
      <c r="U307" s="461"/>
      <c r="W307" s="463"/>
      <c r="X307" s="461"/>
      <c r="AB307" s="528"/>
      <c r="AE307" s="462"/>
      <c r="AF307" s="576"/>
      <c r="AG307" s="461"/>
      <c r="AI307" s="463"/>
      <c r="AJ307" s="461"/>
      <c r="AL307" s="463"/>
      <c r="AM307" s="461"/>
      <c r="AQ307" s="463"/>
    </row>
    <row r="308" spans="1:43" x14ac:dyDescent="0.2">
      <c r="A308" s="465"/>
      <c r="B308" s="514"/>
      <c r="C308" s="457"/>
      <c r="D308" s="466" t="s">
        <v>2641</v>
      </c>
      <c r="E308" s="505">
        <f>SUM(E306:E307)</f>
        <v>0</v>
      </c>
      <c r="F308" s="500"/>
      <c r="G308" s="533" t="s">
        <v>2641</v>
      </c>
      <c r="H308" s="505">
        <f>SUM(H306:H307)</f>
        <v>0.33</v>
      </c>
      <c r="I308" s="457"/>
      <c r="J308" s="458">
        <f>SUM(E308,H308)</f>
        <v>0.33</v>
      </c>
      <c r="K308" s="458">
        <f>IF(J308&gt;$G$3,1,(J308/$G$3))</f>
        <v>8.2500000000000004E-2</v>
      </c>
      <c r="L308" s="458"/>
      <c r="M308" s="587" t="str">
        <f>IF(J308&gt;4,"Overloaded","OK")</f>
        <v>OK</v>
      </c>
      <c r="P308" s="465"/>
      <c r="Q308" s="577"/>
      <c r="R308" s="457"/>
      <c r="S308" s="466" t="s">
        <v>2641</v>
      </c>
      <c r="T308" s="467">
        <f>SUM(T306:T307)</f>
        <v>0</v>
      </c>
      <c r="U308" s="469"/>
      <c r="V308" s="466" t="s">
        <v>2641</v>
      </c>
      <c r="W308" s="467">
        <f>SUM(W306:W307)</f>
        <v>0</v>
      </c>
      <c r="X308" s="457"/>
      <c r="Y308" s="458">
        <f>SUM(T308,W308)</f>
        <v>0</v>
      </c>
      <c r="Z308" s="458">
        <f>IF(Y308&gt;$G$3,1,(Y308/$G$3))</f>
        <v>0</v>
      </c>
      <c r="AA308" s="458"/>
      <c r="AB308" s="587" t="str">
        <f>IF(Y308&gt;4,"Overloaded","OK")</f>
        <v>OK</v>
      </c>
      <c r="AE308" s="465"/>
      <c r="AF308" s="577"/>
      <c r="AG308" s="457"/>
      <c r="AH308" s="466" t="s">
        <v>2641</v>
      </c>
      <c r="AI308" s="467">
        <f>SUM(AI306:AI307)</f>
        <v>0</v>
      </c>
      <c r="AJ308" s="469"/>
      <c r="AK308" s="466" t="s">
        <v>2641</v>
      </c>
      <c r="AL308" s="467">
        <f>SUM(AL306:AL307)</f>
        <v>0</v>
      </c>
      <c r="AM308" s="457"/>
      <c r="AN308" s="458">
        <f>SUM(AI308,AL308)</f>
        <v>0</v>
      </c>
      <c r="AO308" s="458">
        <f>IF(AN308&gt;$G$3,1,(AN308/$G$3))</f>
        <v>0</v>
      </c>
      <c r="AP308" s="458"/>
      <c r="AQ308" s="459" t="str">
        <f>IF(AN308&gt;4,"Overloaded","OK")</f>
        <v>OK</v>
      </c>
    </row>
    <row r="309" spans="1:43" x14ac:dyDescent="0.2">
      <c r="A309" s="460" t="s">
        <v>15</v>
      </c>
      <c r="B309" s="521" t="s">
        <v>2672</v>
      </c>
      <c r="C309" s="454"/>
      <c r="D309" s="455"/>
      <c r="E309" s="503"/>
      <c r="F309" s="498" t="str">
        <f>'เกษตรศาสตร์ 2.2-2566'!C510</f>
        <v>เทคโนโลยีการผลิตพืชอินทรีย์</v>
      </c>
      <c r="G309" s="564" t="str">
        <f>'เกษตรศาสตร์ 2.2-2566'!B510</f>
        <v> 10126405 </v>
      </c>
      <c r="H309" s="503">
        <f>'เกษตรศาสตร์ 2.2-2566'!F511</f>
        <v>1.5</v>
      </c>
      <c r="I309" s="454"/>
      <c r="J309" s="455"/>
      <c r="K309" s="455"/>
      <c r="L309" s="455"/>
      <c r="M309" s="529"/>
      <c r="P309" s="460"/>
      <c r="Q309" s="575" t="s">
        <v>2647</v>
      </c>
      <c r="R309" s="454"/>
      <c r="S309" s="455"/>
      <c r="T309" s="456"/>
      <c r="U309" s="454"/>
      <c r="V309" s="455"/>
      <c r="W309" s="456"/>
      <c r="X309" s="454"/>
      <c r="Y309" s="455"/>
      <c r="Z309" s="455"/>
      <c r="AA309" s="455"/>
      <c r="AB309" s="529"/>
      <c r="AE309" s="460"/>
      <c r="AF309" s="575" t="s">
        <v>2647</v>
      </c>
      <c r="AG309" s="454"/>
      <c r="AH309" s="455"/>
      <c r="AI309" s="456"/>
      <c r="AJ309" s="454"/>
      <c r="AK309" s="455"/>
      <c r="AL309" s="456"/>
      <c r="AM309" s="454"/>
      <c r="AN309" s="455"/>
      <c r="AO309" s="455"/>
      <c r="AP309" s="455"/>
      <c r="AQ309" s="456"/>
    </row>
    <row r="310" spans="1:43" x14ac:dyDescent="0.2">
      <c r="A310" s="462"/>
      <c r="B310" s="522"/>
      <c r="C310" s="461"/>
      <c r="D310" s="470"/>
      <c r="E310" s="504"/>
      <c r="F310" s="499" t="str">
        <f>'เกษตรศาสตร์ 2.2-2566'!C512</f>
        <v>ปัญหาพิเศษด้านเกษตรอินทรีย์</v>
      </c>
      <c r="G310" s="546" t="str">
        <f>'เกษตรศาสตร์ 2.2-2566'!B512</f>
        <v> 10126496 </v>
      </c>
      <c r="H310" s="504">
        <f>'เกษตรศาสตร์ 2.2-2566'!F514</f>
        <v>0.33333333333333337</v>
      </c>
      <c r="I310" s="461"/>
      <c r="J310" s="470"/>
      <c r="K310" s="470"/>
      <c r="L310" s="470"/>
      <c r="M310" s="528"/>
      <c r="P310" s="462"/>
      <c r="R310" s="461"/>
      <c r="S310" s="470"/>
      <c r="T310" s="463"/>
      <c r="U310" s="461"/>
      <c r="V310" s="470"/>
      <c r="W310" s="463"/>
      <c r="X310" s="461"/>
      <c r="Y310" s="470"/>
      <c r="Z310" s="470"/>
      <c r="AA310" s="470"/>
      <c r="AB310" s="528"/>
      <c r="AE310" s="462"/>
      <c r="AG310" s="461"/>
      <c r="AH310" s="470"/>
      <c r="AI310" s="463"/>
      <c r="AJ310" s="461"/>
      <c r="AK310" s="470"/>
      <c r="AL310" s="463"/>
      <c r="AM310" s="461"/>
      <c r="AN310" s="470"/>
      <c r="AO310" s="470"/>
      <c r="AP310" s="470"/>
      <c r="AQ310" s="463"/>
    </row>
    <row r="311" spans="1:43" x14ac:dyDescent="0.2">
      <c r="A311" s="462"/>
      <c r="B311" s="522"/>
      <c r="C311" s="461"/>
      <c r="E311" s="504"/>
      <c r="F311" s="499"/>
      <c r="G311" s="535"/>
      <c r="H311" s="528"/>
      <c r="I311" s="461"/>
      <c r="M311" s="528"/>
      <c r="P311" s="462"/>
      <c r="Q311" s="576"/>
      <c r="R311" s="461"/>
      <c r="T311" s="463"/>
      <c r="U311" s="461"/>
      <c r="W311" s="463"/>
      <c r="X311" s="461"/>
      <c r="AB311" s="528"/>
      <c r="AE311" s="462"/>
      <c r="AF311" s="576"/>
      <c r="AG311" s="461"/>
      <c r="AI311" s="463"/>
      <c r="AJ311" s="461"/>
      <c r="AL311" s="463"/>
      <c r="AM311" s="461"/>
      <c r="AQ311" s="463"/>
    </row>
    <row r="312" spans="1:43" x14ac:dyDescent="0.2">
      <c r="A312" s="465"/>
      <c r="B312" s="523"/>
      <c r="C312" s="457"/>
      <c r="D312" s="466" t="s">
        <v>2641</v>
      </c>
      <c r="E312" s="505">
        <f>SUM(E309:E311)</f>
        <v>0</v>
      </c>
      <c r="F312" s="500"/>
      <c r="G312" s="533" t="s">
        <v>2641</v>
      </c>
      <c r="H312" s="505">
        <f>SUM(H309:H311)</f>
        <v>1.8333333333333335</v>
      </c>
      <c r="I312" s="457"/>
      <c r="J312" s="542">
        <f>SUM(E312,H312)</f>
        <v>1.8333333333333335</v>
      </c>
      <c r="K312" s="458">
        <f>IF(J312&gt;$G$3,1,(J312/$G$3))</f>
        <v>0.45833333333333337</v>
      </c>
      <c r="L312" s="458"/>
      <c r="M312" s="587" t="str">
        <f>IF(J312&gt;4,"Overloaded","OK")</f>
        <v>OK</v>
      </c>
      <c r="P312" s="465"/>
      <c r="Q312" s="577"/>
      <c r="R312" s="457"/>
      <c r="S312" s="466" t="s">
        <v>2641</v>
      </c>
      <c r="T312" s="467">
        <f>SUM(T309:T311)</f>
        <v>0</v>
      </c>
      <c r="U312" s="469"/>
      <c r="V312" s="466" t="s">
        <v>2641</v>
      </c>
      <c r="W312" s="467">
        <f>SUM(W309:W311)</f>
        <v>0</v>
      </c>
      <c r="X312" s="457"/>
      <c r="Y312" s="458">
        <f>SUM(T312,W312)</f>
        <v>0</v>
      </c>
      <c r="Z312" s="458">
        <f>IF(Y312&gt;$G$3,1,(Y312/$G$3))</f>
        <v>0</v>
      </c>
      <c r="AA312" s="458"/>
      <c r="AB312" s="587" t="str">
        <f>IF(Y312&gt;4,"Overloaded","OK")</f>
        <v>OK</v>
      </c>
      <c r="AE312" s="465"/>
      <c r="AF312" s="577"/>
      <c r="AG312" s="457"/>
      <c r="AH312" s="466" t="s">
        <v>2641</v>
      </c>
      <c r="AI312" s="467">
        <f>SUM(AI309:AI311)</f>
        <v>0</v>
      </c>
      <c r="AJ312" s="469"/>
      <c r="AK312" s="466" t="s">
        <v>2641</v>
      </c>
      <c r="AL312" s="467">
        <f>SUM(AL309:AL311)</f>
        <v>0</v>
      </c>
      <c r="AM312" s="457"/>
      <c r="AN312" s="458">
        <f>SUM(AI312,AL312)</f>
        <v>0</v>
      </c>
      <c r="AO312" s="458">
        <f>IF(AN312&gt;$G$3,1,(AN312/$G$3))</f>
        <v>0</v>
      </c>
      <c r="AP312" s="458"/>
      <c r="AQ312" s="459" t="str">
        <f>IF(AN312&gt;4,"Overloaded","OK")</f>
        <v>OK</v>
      </c>
    </row>
    <row r="313" spans="1:43" x14ac:dyDescent="0.2">
      <c r="A313" s="460" t="s">
        <v>2679</v>
      </c>
      <c r="B313" s="512" t="s">
        <v>2674</v>
      </c>
      <c r="C313" s="454"/>
      <c r="D313" s="455"/>
      <c r="E313" s="503"/>
      <c r="F313" s="498" t="str">
        <f>'เกษตรศาสตร์ 2.2-2566'!C412</f>
        <v>อารักขาพืชประยุกต์</v>
      </c>
      <c r="G313" s="564" t="str">
        <f>'เกษตรศาสตร์ 2.2-2566'!B412</f>
        <v> อพ453 </v>
      </c>
      <c r="H313" s="503">
        <f>'เกษตรศาสตร์ 2.2-2566'!F417</f>
        <v>0.22500000000000001</v>
      </c>
      <c r="I313" s="454"/>
      <c r="J313" s="455"/>
      <c r="K313" s="455"/>
      <c r="L313" s="455"/>
      <c r="M313" s="529"/>
      <c r="P313" s="460"/>
      <c r="Q313" s="575" t="s">
        <v>2647</v>
      </c>
      <c r="R313" s="454"/>
      <c r="S313" s="455"/>
      <c r="T313" s="456"/>
      <c r="U313" s="454"/>
      <c r="V313" s="455"/>
      <c r="W313" s="456"/>
      <c r="X313" s="454"/>
      <c r="Y313" s="455"/>
      <c r="Z313" s="455"/>
      <c r="AA313" s="455"/>
      <c r="AB313" s="529"/>
      <c r="AE313" s="460"/>
      <c r="AF313" s="575" t="s">
        <v>2647</v>
      </c>
      <c r="AG313" s="454"/>
      <c r="AH313" s="455"/>
      <c r="AI313" s="456"/>
      <c r="AJ313" s="454"/>
      <c r="AK313" s="455"/>
      <c r="AL313" s="456"/>
      <c r="AM313" s="454"/>
      <c r="AN313" s="455"/>
      <c r="AO313" s="455"/>
      <c r="AP313" s="455"/>
      <c r="AQ313" s="456"/>
    </row>
    <row r="314" spans="1:43" x14ac:dyDescent="0.2">
      <c r="A314" s="462"/>
      <c r="B314" s="513"/>
      <c r="C314" s="461"/>
      <c r="D314" s="470"/>
      <c r="E314" s="504"/>
      <c r="F314" s="499" t="str">
        <f>'เกษตรศาสตร์ 2.2-2566'!C442</f>
        <v>กีฏวิทยาทางการเกษตร</v>
      </c>
      <c r="G314" s="546" t="str">
        <f>'เกษตรศาสตร์ 2.2-2566'!B442</f>
        <v> กฏ301 </v>
      </c>
      <c r="H314" s="504">
        <f>'เกษตรศาสตร์ 2.2-2566'!F446</f>
        <v>0.375</v>
      </c>
      <c r="I314" s="461"/>
      <c r="J314" s="470"/>
      <c r="K314" s="470"/>
      <c r="L314" s="470"/>
      <c r="M314" s="528"/>
      <c r="P314" s="462"/>
      <c r="R314" s="461"/>
      <c r="S314" s="470"/>
      <c r="T314" s="463"/>
      <c r="U314" s="461"/>
      <c r="V314" s="470"/>
      <c r="W314" s="463"/>
      <c r="X314" s="461"/>
      <c r="Y314" s="470"/>
      <c r="Z314" s="470"/>
      <c r="AA314" s="470"/>
      <c r="AB314" s="528"/>
      <c r="AE314" s="462"/>
      <c r="AG314" s="461"/>
      <c r="AH314" s="470"/>
      <c r="AI314" s="463"/>
      <c r="AJ314" s="461"/>
      <c r="AK314" s="470"/>
      <c r="AL314" s="463"/>
      <c r="AM314" s="461"/>
      <c r="AN314" s="470"/>
      <c r="AO314" s="470"/>
      <c r="AP314" s="470"/>
      <c r="AQ314" s="463"/>
    </row>
    <row r="315" spans="1:43" x14ac:dyDescent="0.2">
      <c r="A315" s="462"/>
      <c r="B315" s="513"/>
      <c r="C315" s="461"/>
      <c r="D315" s="470"/>
      <c r="E315" s="504"/>
      <c r="F315" s="499" t="str">
        <f>'เกษตรศาสตร์ 2.2-2566'!C447</f>
        <v>แมลงศัตรูสำคัญทางเศรษฐกิจ</v>
      </c>
      <c r="G315" s="546" t="str">
        <f>'เกษตรศาสตร์ 2.2-2566'!B447</f>
        <v> กฏ320 </v>
      </c>
      <c r="H315" s="504">
        <f>'เกษตรศาสตร์ 2.2-2566'!F450</f>
        <v>0.75</v>
      </c>
      <c r="I315" s="461"/>
      <c r="J315" s="470"/>
      <c r="K315" s="470"/>
      <c r="L315" s="470"/>
      <c r="M315" s="528"/>
      <c r="P315" s="462"/>
      <c r="R315" s="461"/>
      <c r="S315" s="470"/>
      <c r="T315" s="463"/>
      <c r="U315" s="461"/>
      <c r="V315" s="470"/>
      <c r="W315" s="463"/>
      <c r="X315" s="461"/>
      <c r="Y315" s="470"/>
      <c r="Z315" s="470"/>
      <c r="AA315" s="470"/>
      <c r="AB315" s="528"/>
      <c r="AE315" s="462"/>
      <c r="AG315" s="461"/>
      <c r="AH315" s="470"/>
      <c r="AI315" s="463"/>
      <c r="AJ315" s="461"/>
      <c r="AK315" s="470"/>
      <c r="AL315" s="463"/>
      <c r="AM315" s="461"/>
      <c r="AN315" s="470"/>
      <c r="AO315" s="470"/>
      <c r="AP315" s="470"/>
      <c r="AQ315" s="463"/>
    </row>
    <row r="316" spans="1:43" x14ac:dyDescent="0.2">
      <c r="A316" s="462"/>
      <c r="B316" s="513"/>
      <c r="C316" s="461"/>
      <c r="D316" s="470"/>
      <c r="E316" s="504"/>
      <c r="F316" s="499" t="str">
        <f>'เกษตรศาสตร์ 2.2-2566'!C455</f>
        <v>การอารักขาพืชประยุกต์</v>
      </c>
      <c r="G316" s="546" t="str">
        <f>'เกษตรศาสตร์ 2.2-2566'!B455</f>
        <v> กฏ453 </v>
      </c>
      <c r="H316" s="504">
        <f>'เกษตรศาสตร์ 2.2-2566'!F460</f>
        <v>0.22500000000000001</v>
      </c>
      <c r="I316" s="461"/>
      <c r="J316" s="470"/>
      <c r="K316" s="470"/>
      <c r="L316" s="470"/>
      <c r="M316" s="528"/>
      <c r="P316" s="462"/>
      <c r="R316" s="461"/>
      <c r="S316" s="470"/>
      <c r="T316" s="463"/>
      <c r="U316" s="461"/>
      <c r="V316" s="470"/>
      <c r="W316" s="463"/>
      <c r="X316" s="461"/>
      <c r="Y316" s="470"/>
      <c r="Z316" s="470"/>
      <c r="AA316" s="470"/>
      <c r="AB316" s="528"/>
      <c r="AE316" s="462"/>
      <c r="AG316" s="461"/>
      <c r="AH316" s="470"/>
      <c r="AI316" s="463"/>
      <c r="AJ316" s="461"/>
      <c r="AK316" s="470"/>
      <c r="AL316" s="463"/>
      <c r="AM316" s="461"/>
      <c r="AN316" s="470"/>
      <c r="AO316" s="470"/>
      <c r="AP316" s="470"/>
      <c r="AQ316" s="463"/>
    </row>
    <row r="317" spans="1:43" x14ac:dyDescent="0.2">
      <c r="A317" s="462"/>
      <c r="B317" s="513"/>
      <c r="C317" s="461"/>
      <c r="E317" s="504"/>
      <c r="F317" s="499"/>
      <c r="H317" s="528"/>
      <c r="I317" s="461"/>
      <c r="M317" s="528"/>
      <c r="P317" s="462"/>
      <c r="Q317" s="576"/>
      <c r="R317" s="461"/>
      <c r="T317" s="463"/>
      <c r="U317" s="461"/>
      <c r="W317" s="463"/>
      <c r="X317" s="461"/>
      <c r="AB317" s="528"/>
      <c r="AE317" s="462"/>
      <c r="AF317" s="576"/>
      <c r="AG317" s="461"/>
      <c r="AI317" s="463"/>
      <c r="AJ317" s="461"/>
      <c r="AL317" s="463"/>
      <c r="AM317" s="461"/>
      <c r="AQ317" s="463"/>
    </row>
    <row r="318" spans="1:43" x14ac:dyDescent="0.2">
      <c r="A318" s="465"/>
      <c r="B318" s="514"/>
      <c r="C318" s="457"/>
      <c r="D318" s="466" t="s">
        <v>2641</v>
      </c>
      <c r="E318" s="505">
        <f>SUM(E313:E317)</f>
        <v>0</v>
      </c>
      <c r="F318" s="500"/>
      <c r="G318" s="533" t="s">
        <v>2641</v>
      </c>
      <c r="H318" s="505">
        <f>SUM(H313:H317)</f>
        <v>1.5750000000000002</v>
      </c>
      <c r="I318" s="457"/>
      <c r="J318" s="458">
        <f>SUM(E318,H318)</f>
        <v>1.5750000000000002</v>
      </c>
      <c r="K318" s="458">
        <f>IF(J318&gt;$G$3,1,(J318/$G$3))</f>
        <v>0.39375000000000004</v>
      </c>
      <c r="L318" s="458"/>
      <c r="M318" s="587" t="str">
        <f>IF(J318&gt;4,"Overloaded","OK")</f>
        <v>OK</v>
      </c>
      <c r="P318" s="465"/>
      <c r="Q318" s="577"/>
      <c r="R318" s="457"/>
      <c r="S318" s="466" t="s">
        <v>2641</v>
      </c>
      <c r="T318" s="467">
        <f>SUM(T313:T317)</f>
        <v>0</v>
      </c>
      <c r="U318" s="469"/>
      <c r="V318" s="466" t="s">
        <v>2641</v>
      </c>
      <c r="W318" s="467">
        <f>SUM(W313:W317)</f>
        <v>0</v>
      </c>
      <c r="X318" s="457"/>
      <c r="Y318" s="458">
        <f>SUM(T318,W318)</f>
        <v>0</v>
      </c>
      <c r="Z318" s="458">
        <f>IF(Y318&gt;$G$3,1,(Y318/$G$3))</f>
        <v>0</v>
      </c>
      <c r="AA318" s="458"/>
      <c r="AB318" s="587" t="str">
        <f>IF(Y318&gt;4,"Overloaded","OK")</f>
        <v>OK</v>
      </c>
      <c r="AE318" s="465"/>
      <c r="AF318" s="577"/>
      <c r="AG318" s="457"/>
      <c r="AH318" s="466" t="s">
        <v>2641</v>
      </c>
      <c r="AI318" s="467">
        <f>SUM(AI313:AI317)</f>
        <v>0</v>
      </c>
      <c r="AJ318" s="469"/>
      <c r="AK318" s="466" t="s">
        <v>2641</v>
      </c>
      <c r="AL318" s="467">
        <f>SUM(AL313:AL317)</f>
        <v>0</v>
      </c>
      <c r="AM318" s="457"/>
      <c r="AN318" s="458">
        <f>SUM(AI318,AL318)</f>
        <v>0</v>
      </c>
      <c r="AO318" s="458">
        <f>IF(AN318&gt;$G$3,1,(AN318/$G$3))</f>
        <v>0</v>
      </c>
      <c r="AP318" s="458"/>
      <c r="AQ318" s="459" t="str">
        <f>IF(AN318&gt;4,"Overloaded","OK")</f>
        <v>OK</v>
      </c>
    </row>
    <row r="321" spans="1:43" x14ac:dyDescent="0.2">
      <c r="J321" s="453" t="s">
        <v>2642</v>
      </c>
      <c r="K321" s="453">
        <f>SUM(K285:K320)</f>
        <v>4.1595833333333339</v>
      </c>
      <c r="M321" s="475" t="s">
        <v>2648</v>
      </c>
      <c r="Y321" s="453" t="s">
        <v>2642</v>
      </c>
      <c r="Z321" s="453">
        <f>SUM(Z285:Z318)</f>
        <v>0.25</v>
      </c>
      <c r="AB321" s="451" t="s">
        <v>2648</v>
      </c>
      <c r="AN321" s="453" t="s">
        <v>2642</v>
      </c>
      <c r="AO321" s="453">
        <f>SUM(AO285:AO320)</f>
        <v>0</v>
      </c>
      <c r="AQ321" s="450" t="s">
        <v>2648</v>
      </c>
    </row>
    <row r="322" spans="1:43" x14ac:dyDescent="0.2">
      <c r="J322" s="471" t="s">
        <v>2644</v>
      </c>
      <c r="K322" s="471">
        <f>K321/9</f>
        <v>0.46217592592592599</v>
      </c>
      <c r="M322" s="475" t="s">
        <v>2649</v>
      </c>
      <c r="Y322" s="471" t="s">
        <v>2644</v>
      </c>
      <c r="Z322" s="471">
        <f>Z321/2</f>
        <v>0.125</v>
      </c>
      <c r="AB322" s="451" t="s">
        <v>2649</v>
      </c>
      <c r="AN322" s="471" t="s">
        <v>2644</v>
      </c>
      <c r="AO322" s="471">
        <f>AO321/3</f>
        <v>0</v>
      </c>
      <c r="AQ322" s="450" t="s">
        <v>2649</v>
      </c>
    </row>
    <row r="323" spans="1:43" x14ac:dyDescent="0.2">
      <c r="K323" s="472"/>
      <c r="Z323" s="472"/>
      <c r="AO323" s="472"/>
    </row>
    <row r="324" spans="1:43" x14ac:dyDescent="0.2">
      <c r="J324" s="473"/>
      <c r="K324" s="473"/>
      <c r="Y324" s="473"/>
      <c r="Z324" s="473"/>
      <c r="AN324" s="473"/>
      <c r="AO324" s="473"/>
    </row>
    <row r="325" spans="1:43" x14ac:dyDescent="0.2">
      <c r="K325" s="472"/>
      <c r="Z325" s="472"/>
      <c r="AO325" s="472"/>
    </row>
    <row r="326" spans="1:43" x14ac:dyDescent="0.2">
      <c r="A326" s="449" t="s">
        <v>2650</v>
      </c>
      <c r="P326" s="449" t="s">
        <v>2650</v>
      </c>
      <c r="AE326" s="449" t="s">
        <v>2650</v>
      </c>
    </row>
    <row r="327" spans="1:43" x14ac:dyDescent="0.2">
      <c r="A327" s="450" t="s">
        <v>2651</v>
      </c>
      <c r="P327" s="450" t="s">
        <v>2651</v>
      </c>
      <c r="AE327" s="450" t="s">
        <v>2651</v>
      </c>
    </row>
    <row r="328" spans="1:43" x14ac:dyDescent="0.2">
      <c r="A328" s="450" t="s">
        <v>2652</v>
      </c>
      <c r="B328" s="566" t="s">
        <v>2653</v>
      </c>
      <c r="C328" s="566" t="s">
        <v>2653</v>
      </c>
      <c r="D328" s="566" t="s">
        <v>2654</v>
      </c>
      <c r="E328" s="567" t="s">
        <v>2654</v>
      </c>
      <c r="F328" s="568" t="s">
        <v>2655</v>
      </c>
      <c r="G328" s="566" t="s">
        <v>2655</v>
      </c>
      <c r="J328" s="475"/>
      <c r="P328" s="450" t="s">
        <v>2652</v>
      </c>
      <c r="Q328" s="578" t="s">
        <v>2653</v>
      </c>
      <c r="R328" s="474" t="s">
        <v>2653</v>
      </c>
      <c r="S328" s="474" t="s">
        <v>2654</v>
      </c>
      <c r="T328" s="474" t="s">
        <v>2654</v>
      </c>
      <c r="U328" s="474" t="s">
        <v>2655</v>
      </c>
      <c r="V328" s="474" t="s">
        <v>2655</v>
      </c>
      <c r="Y328" s="475"/>
      <c r="AE328" s="450" t="s">
        <v>2652</v>
      </c>
      <c r="AF328" s="578" t="s">
        <v>2653</v>
      </c>
      <c r="AG328" s="474" t="s">
        <v>2653</v>
      </c>
      <c r="AH328" s="474" t="s">
        <v>2654</v>
      </c>
      <c r="AI328" s="474" t="s">
        <v>2654</v>
      </c>
      <c r="AJ328" s="474" t="s">
        <v>2655</v>
      </c>
      <c r="AK328" s="474" t="s">
        <v>2655</v>
      </c>
      <c r="AN328" s="475"/>
    </row>
    <row r="329" spans="1:43" x14ac:dyDescent="0.2">
      <c r="B329" s="566" t="s">
        <v>2656</v>
      </c>
      <c r="C329" s="566" t="s">
        <v>2657</v>
      </c>
      <c r="D329" s="566" t="s">
        <v>2656</v>
      </c>
      <c r="E329" s="567" t="s">
        <v>2657</v>
      </c>
      <c r="F329" s="568" t="s">
        <v>2656</v>
      </c>
      <c r="G329" s="566" t="s">
        <v>2658</v>
      </c>
      <c r="Q329" s="578" t="s">
        <v>2656</v>
      </c>
      <c r="R329" s="474" t="s">
        <v>2657</v>
      </c>
      <c r="S329" s="474" t="s">
        <v>2656</v>
      </c>
      <c r="T329" s="474" t="s">
        <v>2657</v>
      </c>
      <c r="U329" s="474" t="s">
        <v>2656</v>
      </c>
      <c r="V329" s="474" t="s">
        <v>2658</v>
      </c>
      <c r="AF329" s="578" t="s">
        <v>2656</v>
      </c>
      <c r="AG329" s="474" t="s">
        <v>2657</v>
      </c>
      <c r="AH329" s="474" t="s">
        <v>2656</v>
      </c>
      <c r="AI329" s="474" t="s">
        <v>2657</v>
      </c>
      <c r="AJ329" s="474" t="s">
        <v>2656</v>
      </c>
      <c r="AK329" s="474" t="s">
        <v>2658</v>
      </c>
    </row>
    <row r="330" spans="1:43" x14ac:dyDescent="0.2">
      <c r="B330" s="481" t="str">
        <f>'เกษตรศาสตร์ 2.1-2566'!C183</f>
        <v>เทคโนโลยีการแปรรูปผลิตภัณฑ์สมุนไพร</v>
      </c>
      <c r="C330" s="474" t="str">
        <f>'เกษตรศาสตร์ 2.2-2566'!C33</f>
        <v>เทคโนโลยี เก็บเกี่ยว แปรรูป และบรรจุภัณฑ์ สำหรับผลผลิตพืช</v>
      </c>
      <c r="D330" s="474"/>
      <c r="E330" s="506"/>
      <c r="F330" s="501"/>
      <c r="G330" s="527"/>
      <c r="Q330" s="579"/>
      <c r="R330" s="476"/>
      <c r="S330" s="476"/>
      <c r="T330" s="476"/>
      <c r="U330" s="476"/>
      <c r="V330" s="476"/>
      <c r="AF330" s="579"/>
      <c r="AG330" s="476"/>
      <c r="AH330" s="476"/>
      <c r="AI330" s="476"/>
      <c r="AJ330" s="476"/>
      <c r="AK330" s="476"/>
    </row>
    <row r="331" spans="1:43" x14ac:dyDescent="0.2">
      <c r="B331" s="481" t="str">
        <f>'เกษตรศาสตร์ 2.1-2566'!C198</f>
        <v>เทคโนโลยีการผลิตวัตถุดิบและการแปรรูปสมุนไพร</v>
      </c>
      <c r="C331" s="474" t="str">
        <f>'เกษตรศาสตร์ 2.2-2566'!C44</f>
        <v>กัญชง กัญชา และพืชกระท่อม : พืชเสพติดสู่พืชเศรษฐกิจชนิดใหม่</v>
      </c>
      <c r="D331" s="474"/>
      <c r="E331" s="506"/>
      <c r="F331" s="501"/>
      <c r="G331" s="527"/>
      <c r="Q331" s="580"/>
      <c r="R331" s="477"/>
      <c r="S331" s="477"/>
      <c r="T331" s="477"/>
      <c r="U331" s="477"/>
      <c r="V331" s="477"/>
      <c r="AF331" s="580"/>
      <c r="AG331" s="477"/>
      <c r="AH331" s="477"/>
      <c r="AI331" s="477"/>
      <c r="AJ331" s="477"/>
      <c r="AK331" s="477"/>
    </row>
    <row r="332" spans="1:43" x14ac:dyDescent="0.2">
      <c r="B332" s="481" t="str">
        <f>'เกษตรศาสตร์ 2.1-2566'!C354</f>
        <v>การปลูกหม่อน - เลี้ยงไหม</v>
      </c>
      <c r="C332" s="474" t="str">
        <f>'เกษตรศาสตร์ 2.2-2566'!C72</f>
        <v>หลักเกษตรกรรม</v>
      </c>
      <c r="D332" s="474"/>
      <c r="E332" s="506"/>
      <c r="F332" s="501"/>
      <c r="G332" s="527"/>
      <c r="Q332" s="580"/>
      <c r="R332" s="477"/>
      <c r="S332" s="477"/>
      <c r="T332" s="477"/>
      <c r="U332" s="477"/>
      <c r="V332" s="477"/>
      <c r="AF332" s="580"/>
      <c r="AG332" s="477"/>
      <c r="AH332" s="477"/>
      <c r="AI332" s="477"/>
      <c r="AJ332" s="477"/>
      <c r="AK332" s="477"/>
    </row>
    <row r="333" spans="1:43" x14ac:dyDescent="0.2">
      <c r="B333" s="481"/>
      <c r="C333" s="474" t="str">
        <f>'เกษตรศาสตร์ 2.2-2566'!C254</f>
        <v>เทคโนโลยีการผลิตและการพัฒนาผลิตภัณฑ์เสริมอาหารและอาหารสุขภาพ</v>
      </c>
      <c r="D333" s="474"/>
      <c r="E333" s="506"/>
      <c r="F333" s="501"/>
      <c r="G333" s="527"/>
      <c r="Q333" s="580"/>
      <c r="R333" s="477"/>
      <c r="S333" s="477"/>
      <c r="T333" s="477"/>
      <c r="U333" s="477"/>
      <c r="V333" s="477"/>
      <c r="AF333" s="580"/>
      <c r="AG333" s="477"/>
      <c r="AH333" s="477"/>
      <c r="AI333" s="477"/>
      <c r="AJ333" s="477"/>
      <c r="AK333" s="477"/>
    </row>
    <row r="334" spans="1:43" x14ac:dyDescent="0.2">
      <c r="B334" s="481"/>
      <c r="C334" s="474" t="str">
        <f>'เกษตรศาสตร์ 2.2-2566'!C280</f>
        <v>สมุนไพรเพื่อน้ำมันหอมระเหย</v>
      </c>
      <c r="D334" s="474"/>
      <c r="E334" s="506"/>
      <c r="F334" s="501"/>
      <c r="G334" s="527"/>
      <c r="Q334" s="581"/>
      <c r="R334" s="541"/>
      <c r="S334" s="541"/>
      <c r="T334" s="541"/>
      <c r="U334" s="541"/>
      <c r="V334" s="541"/>
      <c r="AF334" s="581"/>
      <c r="AG334" s="541"/>
      <c r="AH334" s="541"/>
      <c r="AI334" s="541"/>
      <c r="AJ334" s="541"/>
      <c r="AK334" s="541"/>
    </row>
    <row r="335" spans="1:43" x14ac:dyDescent="0.2">
      <c r="B335" s="481"/>
      <c r="C335" s="474" t="str">
        <f>'เกษตรศาสตร์ 2.2-2566'!C508</f>
        <v>การผลิต เก็บเกี่ยว และการแปรรูปอาหารอินทรีย์</v>
      </c>
      <c r="D335" s="474"/>
      <c r="E335" s="506"/>
      <c r="F335" s="501"/>
      <c r="G335" s="527"/>
      <c r="Q335" s="582"/>
      <c r="R335" s="478"/>
      <c r="S335" s="478"/>
      <c r="T335" s="478"/>
      <c r="U335" s="478"/>
      <c r="V335" s="478"/>
      <c r="AF335" s="581"/>
      <c r="AG335" s="541"/>
      <c r="AH335" s="541"/>
      <c r="AI335" s="541"/>
      <c r="AJ335" s="541"/>
      <c r="AK335" s="541"/>
    </row>
    <row r="336" spans="1:43" x14ac:dyDescent="0.2">
      <c r="B336" s="480">
        <v>2</v>
      </c>
      <c r="C336" s="450">
        <v>11</v>
      </c>
    </row>
    <row r="337" spans="2:43" x14ac:dyDescent="0.2">
      <c r="J337" s="453" t="s">
        <v>2642</v>
      </c>
      <c r="K337" s="453">
        <f>(9/4)*13</f>
        <v>29.25</v>
      </c>
      <c r="M337" s="475" t="s">
        <v>2660</v>
      </c>
      <c r="Q337" s="575" t="s">
        <v>2659</v>
      </c>
      <c r="Y337" s="453" t="s">
        <v>2642</v>
      </c>
      <c r="Z337" s="453">
        <f>(0/4)*0</f>
        <v>0</v>
      </c>
      <c r="AB337" s="451" t="s">
        <v>2660</v>
      </c>
      <c r="AF337" s="575" t="s">
        <v>2659</v>
      </c>
      <c r="AN337" s="453" t="s">
        <v>2642</v>
      </c>
      <c r="AO337" s="453">
        <f>(0/4)*0</f>
        <v>0</v>
      </c>
      <c r="AQ337" s="450" t="s">
        <v>2660</v>
      </c>
    </row>
    <row r="338" spans="2:43" ht="15.75" x14ac:dyDescent="0.2">
      <c r="B338" s="480" t="s">
        <v>2661</v>
      </c>
      <c r="D338" s="450">
        <v>9</v>
      </c>
      <c r="E338" s="543" t="s">
        <v>2662</v>
      </c>
      <c r="J338" s="471" t="s">
        <v>2644</v>
      </c>
      <c r="K338" s="471">
        <f>K337/13</f>
        <v>2.25</v>
      </c>
      <c r="M338" s="475" t="s">
        <v>2663</v>
      </c>
      <c r="Q338" s="575" t="s">
        <v>2661</v>
      </c>
      <c r="S338" s="450">
        <v>0</v>
      </c>
      <c r="T338" s="450" t="s">
        <v>2662</v>
      </c>
      <c r="Y338" s="471" t="s">
        <v>2644</v>
      </c>
      <c r="Z338" s="471">
        <v>0</v>
      </c>
      <c r="AB338" s="451" t="s">
        <v>2663</v>
      </c>
      <c r="AF338" s="575" t="s">
        <v>2661</v>
      </c>
      <c r="AH338" s="450">
        <v>0</v>
      </c>
      <c r="AI338" s="450" t="s">
        <v>2662</v>
      </c>
      <c r="AN338" s="471" t="s">
        <v>2644</v>
      </c>
      <c r="AO338" s="471">
        <f>AO337/12</f>
        <v>0</v>
      </c>
      <c r="AQ338" s="450" t="s">
        <v>2663</v>
      </c>
    </row>
    <row r="339" spans="2:43" ht="27.75" x14ac:dyDescent="0.2">
      <c r="B339" s="480" t="s">
        <v>2664</v>
      </c>
      <c r="D339" s="450">
        <v>13</v>
      </c>
      <c r="E339" s="543" t="s">
        <v>2665</v>
      </c>
      <c r="Q339" s="575" t="s">
        <v>2664</v>
      </c>
      <c r="S339" s="450">
        <v>0</v>
      </c>
      <c r="T339" s="450" t="s">
        <v>2665</v>
      </c>
      <c r="AF339" s="575" t="s">
        <v>2664</v>
      </c>
      <c r="AH339" s="450">
        <v>0</v>
      </c>
      <c r="AI339" s="450" t="s">
        <v>2665</v>
      </c>
    </row>
    <row r="340" spans="2:43" x14ac:dyDescent="0.2">
      <c r="J340" s="473"/>
      <c r="K340" s="473"/>
      <c r="Y340" s="473"/>
      <c r="Z340" s="473"/>
      <c r="AN340" s="473"/>
      <c r="AO340" s="473"/>
    </row>
    <row r="345" spans="2:43" x14ac:dyDescent="0.2">
      <c r="J345" s="473"/>
      <c r="K345" s="473"/>
      <c r="Y345" s="473"/>
      <c r="Z345" s="473"/>
      <c r="AN345" s="473"/>
      <c r="AO345" s="473"/>
    </row>
    <row r="346" spans="2:43" x14ac:dyDescent="0.2">
      <c r="J346" s="479" t="s">
        <v>2644</v>
      </c>
      <c r="K346" s="479">
        <f>SUM(K276+K321)/41</f>
        <v>1.2048577235772355</v>
      </c>
      <c r="M346" s="475" t="s">
        <v>2666</v>
      </c>
      <c r="Y346" s="479" t="s">
        <v>2644</v>
      </c>
      <c r="Z346" s="479">
        <f>SUM(Z276+Z321)/14</f>
        <v>0.78267857142857145</v>
      </c>
      <c r="AB346" s="451" t="s">
        <v>2666</v>
      </c>
      <c r="AN346" s="479" t="s">
        <v>2644</v>
      </c>
      <c r="AO346" s="479">
        <f>SUM(AO276+AO321)/7</f>
        <v>0.16964285714285715</v>
      </c>
      <c r="AQ346" s="450" t="s">
        <v>2666</v>
      </c>
    </row>
    <row r="347" spans="2:43" x14ac:dyDescent="0.2">
      <c r="J347" s="473"/>
      <c r="K347" s="473"/>
      <c r="Y347" s="473"/>
      <c r="Z347" s="473"/>
      <c r="AN347" s="473"/>
      <c r="AO347" s="473"/>
    </row>
    <row r="348" spans="2:43" x14ac:dyDescent="0.2">
      <c r="J348" s="479" t="s">
        <v>2644</v>
      </c>
      <c r="K348" s="479">
        <f>SUM(K276+K321+K337)/54</f>
        <v>1.456466049382716</v>
      </c>
      <c r="M348" s="475" t="s">
        <v>2667</v>
      </c>
      <c r="Y348" s="479" t="s">
        <v>2644</v>
      </c>
      <c r="Z348" s="479">
        <f>SUM(Z276+Z321+Z337)/14</f>
        <v>0.78267857142857145</v>
      </c>
      <c r="AB348" s="451" t="s">
        <v>2667</v>
      </c>
      <c r="AN348" s="479" t="s">
        <v>2644</v>
      </c>
      <c r="AO348" s="479">
        <f>SUM(AO276+AO321+AO337)/7</f>
        <v>0.16964285714285715</v>
      </c>
      <c r="AQ348" s="450" t="s">
        <v>2667</v>
      </c>
    </row>
    <row r="349" spans="2:43" x14ac:dyDescent="0.2">
      <c r="J349" s="473"/>
      <c r="K349" s="473"/>
      <c r="Y349" s="473"/>
      <c r="Z349" s="473"/>
      <c r="AN349" s="473"/>
      <c r="AO349" s="473"/>
    </row>
  </sheetData>
  <mergeCells count="265">
    <mergeCell ref="B290:B296"/>
    <mergeCell ref="A104:A109"/>
    <mergeCell ref="A110:A117"/>
    <mergeCell ref="A118:A124"/>
    <mergeCell ref="A11:M11"/>
    <mergeCell ref="A12:M12"/>
    <mergeCell ref="A64:M64"/>
    <mergeCell ref="A88:M88"/>
    <mergeCell ref="A103:M103"/>
    <mergeCell ref="A125:M125"/>
    <mergeCell ref="B13:B19"/>
    <mergeCell ref="B20:B30"/>
    <mergeCell ref="B31:B41"/>
    <mergeCell ref="A97:A102"/>
    <mergeCell ref="B97:B102"/>
    <mergeCell ref="B42:B50"/>
    <mergeCell ref="B51:B63"/>
    <mergeCell ref="B65:B73"/>
    <mergeCell ref="B74:B82"/>
    <mergeCell ref="B83:B87"/>
    <mergeCell ref="B89:B96"/>
    <mergeCell ref="A20:A30"/>
    <mergeCell ref="A13:A19"/>
    <mergeCell ref="A31:A41"/>
    <mergeCell ref="A51:A63"/>
    <mergeCell ref="A65:A73"/>
    <mergeCell ref="B230:B236"/>
    <mergeCell ref="A126:A131"/>
    <mergeCell ref="A132:A141"/>
    <mergeCell ref="A142:A151"/>
    <mergeCell ref="A74:A82"/>
    <mergeCell ref="A83:A87"/>
    <mergeCell ref="B142:B151"/>
    <mergeCell ref="A89:A96"/>
    <mergeCell ref="A189:A195"/>
    <mergeCell ref="A196:A204"/>
    <mergeCell ref="A206:A212"/>
    <mergeCell ref="A213:A219"/>
    <mergeCell ref="B104:B109"/>
    <mergeCell ref="B110:B117"/>
    <mergeCell ref="B118:B124"/>
    <mergeCell ref="B126:B131"/>
    <mergeCell ref="B132:B141"/>
    <mergeCell ref="B237:B242"/>
    <mergeCell ref="B243:B248"/>
    <mergeCell ref="B152:B156"/>
    <mergeCell ref="B157:B162"/>
    <mergeCell ref="B163:B173"/>
    <mergeCell ref="B174:B179"/>
    <mergeCell ref="B180:B188"/>
    <mergeCell ref="B189:B195"/>
    <mergeCell ref="A205:M205"/>
    <mergeCell ref="A220:M220"/>
    <mergeCell ref="A229:M229"/>
    <mergeCell ref="B196:B204"/>
    <mergeCell ref="B206:B212"/>
    <mergeCell ref="B213:B219"/>
    <mergeCell ref="B221:B228"/>
    <mergeCell ref="A152:A156"/>
    <mergeCell ref="A157:A162"/>
    <mergeCell ref="A163:A173"/>
    <mergeCell ref="A221:A228"/>
    <mergeCell ref="A230:A236"/>
    <mergeCell ref="A237:A242"/>
    <mergeCell ref="A243:A248"/>
    <mergeCell ref="A174:A179"/>
    <mergeCell ref="A180:A188"/>
    <mergeCell ref="E9:E10"/>
    <mergeCell ref="G9:G10"/>
    <mergeCell ref="H9:H10"/>
    <mergeCell ref="J9:J10"/>
    <mergeCell ref="K9:K10"/>
    <mergeCell ref="M9:M10"/>
    <mergeCell ref="L9:L10"/>
    <mergeCell ref="I9:I10"/>
    <mergeCell ref="A9:A10"/>
    <mergeCell ref="B9:B10"/>
    <mergeCell ref="D9:D10"/>
    <mergeCell ref="A42:A50"/>
    <mergeCell ref="P1:AB1"/>
    <mergeCell ref="P9:P10"/>
    <mergeCell ref="Q9:Q10"/>
    <mergeCell ref="S9:S10"/>
    <mergeCell ref="T9:T10"/>
    <mergeCell ref="V9:V10"/>
    <mergeCell ref="W9:W10"/>
    <mergeCell ref="X9:X10"/>
    <mergeCell ref="Y9:Y10"/>
    <mergeCell ref="P20:P30"/>
    <mergeCell ref="Q20:Q30"/>
    <mergeCell ref="P31:P41"/>
    <mergeCell ref="Q31:Q41"/>
    <mergeCell ref="P42:P50"/>
    <mergeCell ref="Q42:Q50"/>
    <mergeCell ref="Z9:Z10"/>
    <mergeCell ref="AA9:AA10"/>
    <mergeCell ref="AB9:AB10"/>
    <mergeCell ref="P11:AB11"/>
    <mergeCell ref="P12:AB12"/>
    <mergeCell ref="P13:P19"/>
    <mergeCell ref="Q13:Q19"/>
    <mergeCell ref="A1:M1"/>
    <mergeCell ref="P83:P87"/>
    <mergeCell ref="Q83:Q87"/>
    <mergeCell ref="P88:AB88"/>
    <mergeCell ref="P89:P96"/>
    <mergeCell ref="Q89:Q96"/>
    <mergeCell ref="P103:AB103"/>
    <mergeCell ref="P51:P63"/>
    <mergeCell ref="Q51:Q63"/>
    <mergeCell ref="P64:AB64"/>
    <mergeCell ref="P65:P73"/>
    <mergeCell ref="Q65:Q73"/>
    <mergeCell ref="P74:P82"/>
    <mergeCell ref="Q74:Q82"/>
    <mergeCell ref="P97:P102"/>
    <mergeCell ref="Q97:Q102"/>
    <mergeCell ref="P125:AB125"/>
    <mergeCell ref="P126:P131"/>
    <mergeCell ref="Q126:Q131"/>
    <mergeCell ref="P132:P141"/>
    <mergeCell ref="Q132:Q141"/>
    <mergeCell ref="P142:P151"/>
    <mergeCell ref="Q142:Q151"/>
    <mergeCell ref="P104:P109"/>
    <mergeCell ref="Q104:Q109"/>
    <mergeCell ref="P110:P117"/>
    <mergeCell ref="Q110:Q117"/>
    <mergeCell ref="P118:P124"/>
    <mergeCell ref="Q118:Q124"/>
    <mergeCell ref="AE1:AQ1"/>
    <mergeCell ref="AE9:AE10"/>
    <mergeCell ref="AF9:AF10"/>
    <mergeCell ref="AH9:AH10"/>
    <mergeCell ref="AI9:AI10"/>
    <mergeCell ref="AK9:AK10"/>
    <mergeCell ref="P237:P242"/>
    <mergeCell ref="Q237:Q242"/>
    <mergeCell ref="P243:P248"/>
    <mergeCell ref="Q243:Q248"/>
    <mergeCell ref="P220:AB220"/>
    <mergeCell ref="P221:P228"/>
    <mergeCell ref="Q221:Q228"/>
    <mergeCell ref="P229:AB229"/>
    <mergeCell ref="P230:P236"/>
    <mergeCell ref="Q230:Q236"/>
    <mergeCell ref="P196:P204"/>
    <mergeCell ref="Q196:Q204"/>
    <mergeCell ref="P205:AB205"/>
    <mergeCell ref="P206:P212"/>
    <mergeCell ref="Q206:Q212"/>
    <mergeCell ref="P213:P219"/>
    <mergeCell ref="Q213:Q219"/>
    <mergeCell ref="P174:P179"/>
    <mergeCell ref="AL9:AL10"/>
    <mergeCell ref="AM9:AM10"/>
    <mergeCell ref="AN9:AN10"/>
    <mergeCell ref="AO9:AO10"/>
    <mergeCell ref="AP9:AP10"/>
    <mergeCell ref="AQ9:AQ10"/>
    <mergeCell ref="P259:P267"/>
    <mergeCell ref="Q259:Q267"/>
    <mergeCell ref="P268:P274"/>
    <mergeCell ref="Q268:Q274"/>
    <mergeCell ref="P249:AB249"/>
    <mergeCell ref="P250:P258"/>
    <mergeCell ref="Q250:Q258"/>
    <mergeCell ref="Q174:Q179"/>
    <mergeCell ref="P180:P188"/>
    <mergeCell ref="Q180:Q188"/>
    <mergeCell ref="P189:P195"/>
    <mergeCell ref="Q189:Q195"/>
    <mergeCell ref="P152:P156"/>
    <mergeCell ref="Q152:Q156"/>
    <mergeCell ref="P157:P162"/>
    <mergeCell ref="Q157:Q162"/>
    <mergeCell ref="P163:P173"/>
    <mergeCell ref="Q163:Q173"/>
    <mergeCell ref="AE31:AE41"/>
    <mergeCell ref="AF31:AF41"/>
    <mergeCell ref="AE42:AE50"/>
    <mergeCell ref="AF42:AF50"/>
    <mergeCell ref="AE51:AE63"/>
    <mergeCell ref="AF51:AF63"/>
    <mergeCell ref="AE11:AQ11"/>
    <mergeCell ref="AE12:AQ12"/>
    <mergeCell ref="AE13:AE19"/>
    <mergeCell ref="AF13:AF19"/>
    <mergeCell ref="AE20:AE30"/>
    <mergeCell ref="AF20:AF30"/>
    <mergeCell ref="AE88:AQ88"/>
    <mergeCell ref="AE89:AE96"/>
    <mergeCell ref="AF89:AF96"/>
    <mergeCell ref="AE103:AQ103"/>
    <mergeCell ref="AE104:AE109"/>
    <mergeCell ref="AF104:AF109"/>
    <mergeCell ref="AE64:AQ64"/>
    <mergeCell ref="AE65:AE73"/>
    <mergeCell ref="AF65:AF73"/>
    <mergeCell ref="AE74:AE82"/>
    <mergeCell ref="AF74:AF82"/>
    <mergeCell ref="AE83:AE87"/>
    <mergeCell ref="AF83:AF87"/>
    <mergeCell ref="AE97:AE102"/>
    <mergeCell ref="AF97:AF102"/>
    <mergeCell ref="AE132:AE141"/>
    <mergeCell ref="AF132:AF141"/>
    <mergeCell ref="AE142:AE151"/>
    <mergeCell ref="AF142:AF151"/>
    <mergeCell ref="AE152:AE156"/>
    <mergeCell ref="AF152:AF156"/>
    <mergeCell ref="AE110:AE117"/>
    <mergeCell ref="AF110:AF117"/>
    <mergeCell ref="AE118:AE124"/>
    <mergeCell ref="AF118:AF124"/>
    <mergeCell ref="AE125:AQ125"/>
    <mergeCell ref="AE126:AE131"/>
    <mergeCell ref="AF126:AF131"/>
    <mergeCell ref="AE180:AE188"/>
    <mergeCell ref="AF180:AF188"/>
    <mergeCell ref="AE189:AE195"/>
    <mergeCell ref="AF189:AF195"/>
    <mergeCell ref="AE196:AE204"/>
    <mergeCell ref="AF196:AF204"/>
    <mergeCell ref="AE157:AE162"/>
    <mergeCell ref="AF157:AF162"/>
    <mergeCell ref="AE163:AE173"/>
    <mergeCell ref="AF163:AF173"/>
    <mergeCell ref="AE174:AE179"/>
    <mergeCell ref="AF174:AF179"/>
    <mergeCell ref="AE221:AE228"/>
    <mergeCell ref="AF221:AF228"/>
    <mergeCell ref="AE229:AQ229"/>
    <mergeCell ref="AE230:AE236"/>
    <mergeCell ref="AF230:AF236"/>
    <mergeCell ref="AE237:AE242"/>
    <mergeCell ref="AF237:AF242"/>
    <mergeCell ref="AE205:AQ205"/>
    <mergeCell ref="AE206:AE212"/>
    <mergeCell ref="AF206:AF212"/>
    <mergeCell ref="AE213:AE219"/>
    <mergeCell ref="AF213:AF219"/>
    <mergeCell ref="AE220:AQ220"/>
    <mergeCell ref="B280:B285"/>
    <mergeCell ref="B286:B289"/>
    <mergeCell ref="AE268:AE274"/>
    <mergeCell ref="AF268:AF274"/>
    <mergeCell ref="AE243:AE248"/>
    <mergeCell ref="AF243:AF248"/>
    <mergeCell ref="AE249:AQ249"/>
    <mergeCell ref="AE250:AE258"/>
    <mergeCell ref="AF250:AF258"/>
    <mergeCell ref="AE259:AE267"/>
    <mergeCell ref="AF259:AF267"/>
    <mergeCell ref="B250:B258"/>
    <mergeCell ref="B259:B267"/>
    <mergeCell ref="B268:B274"/>
    <mergeCell ref="A249:M249"/>
    <mergeCell ref="P280:P285"/>
    <mergeCell ref="P286:P289"/>
    <mergeCell ref="Q280:Q285"/>
    <mergeCell ref="Q286:Q289"/>
    <mergeCell ref="A268:A274"/>
    <mergeCell ref="A250:A258"/>
    <mergeCell ref="A259:A267"/>
  </mergeCells>
  <pageMargins left="0.7" right="0.7" top="0.75" bottom="0.75" header="0.3" footer="0.3"/>
  <pageSetup orientation="portrait" horizontalDpi="300" verticalDpi="30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6F308-E168-4736-A46F-3EF1BCEB48B6}">
  <sheetPr>
    <tabColor theme="9" tint="0.39997558519241921"/>
    <pageSetUpPr fitToPage="1"/>
  </sheetPr>
  <dimension ref="A1:AA541"/>
  <sheetViews>
    <sheetView topLeftCell="A13" zoomScale="60" zoomScaleNormal="60" workbookViewId="0">
      <selection activeCell="A526" sqref="A526:M526"/>
    </sheetView>
  </sheetViews>
  <sheetFormatPr defaultColWidth="9.1171875" defaultRowHeight="24.75" customHeight="1" x14ac:dyDescent="0.15"/>
  <cols>
    <col min="1" max="1" width="7.7421875" style="52" customWidth="1"/>
    <col min="2" max="2" width="12.73828125" style="60" customWidth="1"/>
    <col min="3" max="3" width="45.7109375" style="55" customWidth="1"/>
    <col min="4" max="4" width="5.7421875" style="52" customWidth="1"/>
    <col min="5" max="5" width="12.73828125" style="52" customWidth="1"/>
    <col min="6" max="6" width="15.234375" style="150" customWidth="1"/>
    <col min="7" max="7" width="30.34765625" style="55" bestFit="1" customWidth="1"/>
    <col min="8" max="11" width="5.7421875" style="52" customWidth="1"/>
    <col min="12" max="12" width="7.7421875" style="55" customWidth="1"/>
    <col min="13" max="13" width="11.73828125" style="52" customWidth="1"/>
    <col min="14" max="14" width="9.1171875" style="56" customWidth="1"/>
    <col min="15" max="15" width="9.1171875" style="57"/>
    <col min="16" max="16384" width="9.1171875" style="55"/>
  </cols>
  <sheetData>
    <row r="1" spans="1:27" ht="21" x14ac:dyDescent="0.15">
      <c r="B1" s="52"/>
      <c r="C1" s="53"/>
      <c r="D1" s="54"/>
      <c r="K1" s="674" t="s">
        <v>1791</v>
      </c>
      <c r="L1" s="674"/>
      <c r="M1" s="674"/>
    </row>
    <row r="2" spans="1:27" ht="25.5" x14ac:dyDescent="0.15">
      <c r="A2" s="641" t="s">
        <v>1801</v>
      </c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</row>
    <row r="3" spans="1:27" ht="25.5" x14ac:dyDescent="0.15">
      <c r="A3" s="641" t="s">
        <v>1777</v>
      </c>
      <c r="B3" s="641"/>
      <c r="C3" s="641"/>
      <c r="D3" s="641"/>
      <c r="E3" s="641"/>
      <c r="F3" s="641"/>
      <c r="G3" s="641"/>
      <c r="H3" s="641"/>
      <c r="I3" s="641"/>
      <c r="J3" s="641"/>
      <c r="K3" s="641"/>
      <c r="L3" s="641"/>
      <c r="M3" s="641"/>
    </row>
    <row r="4" spans="1:27" ht="25.5" x14ac:dyDescent="0.15">
      <c r="A4" s="58"/>
      <c r="B4" s="58"/>
      <c r="C4" s="58"/>
      <c r="D4" s="58"/>
      <c r="E4" s="58"/>
      <c r="F4" s="151"/>
      <c r="G4" s="58"/>
      <c r="H4" s="58"/>
      <c r="I4" s="58"/>
      <c r="J4" s="58"/>
      <c r="K4" s="58"/>
      <c r="L4" s="58"/>
      <c r="M4" s="58"/>
    </row>
    <row r="5" spans="1:27" ht="21.75" x14ac:dyDescent="0.3">
      <c r="A5" s="650" t="s">
        <v>390</v>
      </c>
      <c r="B5" s="648" t="s">
        <v>0</v>
      </c>
      <c r="C5" s="648" t="s">
        <v>391</v>
      </c>
      <c r="D5" s="59"/>
      <c r="E5" s="59" t="s">
        <v>392</v>
      </c>
      <c r="F5" s="152"/>
      <c r="G5" s="649" t="s">
        <v>492</v>
      </c>
      <c r="H5" s="650" t="s">
        <v>1780</v>
      </c>
      <c r="I5" s="650"/>
      <c r="J5" s="650"/>
      <c r="K5" s="650"/>
      <c r="L5" s="650"/>
      <c r="M5" s="649" t="s">
        <v>394</v>
      </c>
      <c r="P5" s="60" t="s">
        <v>1908</v>
      </c>
      <c r="Q5" s="60" t="s">
        <v>1909</v>
      </c>
    </row>
    <row r="6" spans="1:27" ht="42.75" x14ac:dyDescent="0.3">
      <c r="A6" s="650"/>
      <c r="B6" s="648"/>
      <c r="C6" s="648"/>
      <c r="D6" s="59"/>
      <c r="E6" s="59" t="s">
        <v>493</v>
      </c>
      <c r="F6" s="152"/>
      <c r="G6" s="649"/>
      <c r="H6" s="59" t="s">
        <v>1</v>
      </c>
      <c r="I6" s="59" t="s">
        <v>2</v>
      </c>
      <c r="J6" s="59" t="s">
        <v>3</v>
      </c>
      <c r="K6" s="59" t="s">
        <v>4</v>
      </c>
      <c r="L6" s="59" t="s">
        <v>393</v>
      </c>
      <c r="M6" s="649"/>
      <c r="N6" s="61" t="s">
        <v>1903</v>
      </c>
      <c r="O6" s="62" t="s">
        <v>1904</v>
      </c>
      <c r="P6" s="63" t="s">
        <v>1906</v>
      </c>
      <c r="Q6" s="63" t="s">
        <v>1907</v>
      </c>
      <c r="R6" s="63" t="s">
        <v>1911</v>
      </c>
      <c r="S6" s="64" t="s">
        <v>1910</v>
      </c>
    </row>
    <row r="7" spans="1:27" ht="24.75" customHeight="1" x14ac:dyDescent="0.15">
      <c r="A7" s="725" t="s">
        <v>840</v>
      </c>
      <c r="B7" s="726"/>
      <c r="C7" s="726"/>
      <c r="D7" s="726"/>
      <c r="E7" s="726"/>
      <c r="F7" s="726"/>
      <c r="G7" s="726"/>
      <c r="H7" s="726"/>
      <c r="I7" s="726"/>
      <c r="J7" s="726"/>
      <c r="K7" s="726"/>
      <c r="L7" s="726"/>
      <c r="M7" s="727"/>
      <c r="N7" s="56">
        <f>N8+N445+N471+N526</f>
        <v>8505</v>
      </c>
      <c r="O7" s="57">
        <f>O8+O445+O471+O526</f>
        <v>472.22222222222223</v>
      </c>
      <c r="P7" s="65">
        <f>P8</f>
        <v>456.38888888888891</v>
      </c>
      <c r="Q7" s="66">
        <f>Q445+Q471+Q526</f>
        <v>31.666666666666668</v>
      </c>
      <c r="R7" s="66">
        <f>P7+Q7</f>
        <v>488.0555555555556</v>
      </c>
      <c r="S7" s="67">
        <f>R7/20</f>
        <v>24.402777777777779</v>
      </c>
      <c r="T7" s="68" t="s">
        <v>1912</v>
      </c>
    </row>
    <row r="8" spans="1:27" ht="24.75" customHeight="1" x14ac:dyDescent="0.15">
      <c r="A8" s="728" t="s">
        <v>841</v>
      </c>
      <c r="B8" s="729"/>
      <c r="C8" s="729"/>
      <c r="D8" s="729"/>
      <c r="E8" s="729"/>
      <c r="F8" s="729"/>
      <c r="G8" s="729"/>
      <c r="H8" s="729"/>
      <c r="I8" s="729"/>
      <c r="J8" s="729"/>
      <c r="K8" s="729"/>
      <c r="L8" s="729"/>
      <c r="M8" s="730"/>
      <c r="N8" s="56">
        <f>N9+N80+N170+N227+N243+N287+N422+N424</f>
        <v>8315</v>
      </c>
      <c r="O8" s="57">
        <f>O9+O80+O170+O227+O243+O287+O422+O424</f>
        <v>456.38888888888891</v>
      </c>
      <c r="P8" s="57">
        <f>P9+P80+P170+P227+P243+P287+P422+P424</f>
        <v>456.38888888888891</v>
      </c>
      <c r="Q8" s="57">
        <v>0</v>
      </c>
      <c r="R8" s="66">
        <f>P8+Q8</f>
        <v>456.38888888888891</v>
      </c>
      <c r="S8" s="66">
        <f>P8/20</f>
        <v>22.819444444444446</v>
      </c>
    </row>
    <row r="9" spans="1:27" ht="24.75" customHeight="1" x14ac:dyDescent="0.15">
      <c r="A9" s="645" t="s">
        <v>885</v>
      </c>
      <c r="B9" s="646"/>
      <c r="C9" s="646"/>
      <c r="D9" s="646"/>
      <c r="E9" s="646"/>
      <c r="F9" s="646"/>
      <c r="G9" s="646"/>
      <c r="H9" s="646"/>
      <c r="I9" s="646"/>
      <c r="J9" s="646"/>
      <c r="K9" s="646"/>
      <c r="L9" s="646"/>
      <c r="M9" s="647"/>
      <c r="N9" s="56">
        <f>SUM(N10:N79)</f>
        <v>344</v>
      </c>
      <c r="O9" s="57">
        <f>SUM(O10:O79)</f>
        <v>19.111111111111111</v>
      </c>
      <c r="P9" s="66">
        <f>O9</f>
        <v>19.111111111111111</v>
      </c>
      <c r="Q9" s="57">
        <v>0</v>
      </c>
      <c r="R9" s="66">
        <f>P9+Q9</f>
        <v>19.111111111111111</v>
      </c>
      <c r="S9" s="66">
        <f>P9/20</f>
        <v>0.95555555555555549</v>
      </c>
    </row>
    <row r="10" spans="1:27" s="122" customFormat="1" ht="21" x14ac:dyDescent="0.3">
      <c r="A10" s="735">
        <v>8</v>
      </c>
      <c r="B10" s="736" t="s">
        <v>62</v>
      </c>
      <c r="C10" s="143" t="s">
        <v>63</v>
      </c>
      <c r="D10" s="144">
        <v>1</v>
      </c>
      <c r="E10" s="145" t="s">
        <v>53</v>
      </c>
      <c r="F10" s="146">
        <f>SUM(F11:F23)</f>
        <v>0.32999999999999996</v>
      </c>
      <c r="G10" s="737" t="s">
        <v>2261</v>
      </c>
      <c r="H10" s="735" t="s">
        <v>20</v>
      </c>
      <c r="I10" s="735" t="s">
        <v>541</v>
      </c>
      <c r="J10" s="738">
        <v>77</v>
      </c>
      <c r="K10" s="735" t="s">
        <v>73</v>
      </c>
      <c r="L10" s="735" t="s">
        <v>22</v>
      </c>
      <c r="M10" s="735"/>
      <c r="N10" s="119">
        <f>D10*J10</f>
        <v>77</v>
      </c>
      <c r="O10" s="120">
        <f>N10/18</f>
        <v>4.2777777777777777</v>
      </c>
      <c r="P10" s="121">
        <f>O10</f>
        <v>4.2777777777777777</v>
      </c>
      <c r="Q10" s="120">
        <v>0</v>
      </c>
    </row>
    <row r="11" spans="1:27" s="122" customFormat="1" ht="22.5" x14ac:dyDescent="0.3">
      <c r="A11" s="735"/>
      <c r="B11" s="736"/>
      <c r="C11" s="143" t="s">
        <v>64</v>
      </c>
      <c r="D11" s="144"/>
      <c r="E11" s="147">
        <v>15</v>
      </c>
      <c r="F11" s="148">
        <f>SUM(0.33*E11)/100</f>
        <v>4.9500000000000002E-2</v>
      </c>
      <c r="G11" s="737"/>
      <c r="H11" s="735"/>
      <c r="I11" s="735"/>
      <c r="J11" s="739"/>
      <c r="K11" s="735"/>
      <c r="L11" s="735"/>
      <c r="M11" s="735"/>
      <c r="N11" s="119"/>
      <c r="O11" s="120"/>
    </row>
    <row r="12" spans="1:27" s="122" customFormat="1" ht="22.5" x14ac:dyDescent="0.3">
      <c r="A12" s="735"/>
      <c r="B12" s="736"/>
      <c r="C12" s="143" t="s">
        <v>65</v>
      </c>
      <c r="D12" s="144"/>
      <c r="E12" s="147">
        <v>14</v>
      </c>
      <c r="F12" s="148">
        <f t="shared" ref="F12:F23" si="0">SUM(0.33*E12)/100</f>
        <v>4.6199999999999998E-2</v>
      </c>
      <c r="G12" s="737"/>
      <c r="H12" s="735"/>
      <c r="I12" s="735"/>
      <c r="J12" s="739"/>
      <c r="K12" s="735"/>
      <c r="L12" s="735"/>
      <c r="M12" s="735"/>
      <c r="N12" s="119"/>
      <c r="O12" s="120"/>
    </row>
    <row r="13" spans="1:27" s="122" customFormat="1" ht="22.5" x14ac:dyDescent="0.3">
      <c r="A13" s="735"/>
      <c r="B13" s="736"/>
      <c r="C13" s="143" t="s">
        <v>11</v>
      </c>
      <c r="D13" s="144"/>
      <c r="E13" s="147">
        <v>14</v>
      </c>
      <c r="F13" s="148">
        <f t="shared" si="0"/>
        <v>4.6199999999999998E-2</v>
      </c>
      <c r="G13" s="737"/>
      <c r="H13" s="735"/>
      <c r="I13" s="735"/>
      <c r="J13" s="739"/>
      <c r="K13" s="735"/>
      <c r="L13" s="735"/>
      <c r="M13" s="735"/>
      <c r="N13" s="119"/>
      <c r="O13" s="120"/>
    </row>
    <row r="14" spans="1:27" s="122" customFormat="1" ht="22.5" x14ac:dyDescent="0.3">
      <c r="A14" s="735"/>
      <c r="B14" s="736"/>
      <c r="C14" s="143" t="s">
        <v>66</v>
      </c>
      <c r="D14" s="144"/>
      <c r="E14" s="147">
        <v>3</v>
      </c>
      <c r="F14" s="148">
        <f t="shared" si="0"/>
        <v>9.8999999999999991E-3</v>
      </c>
      <c r="G14" s="737"/>
      <c r="H14" s="735"/>
      <c r="I14" s="735"/>
      <c r="J14" s="739"/>
      <c r="K14" s="735"/>
      <c r="L14" s="735"/>
      <c r="M14" s="735"/>
      <c r="N14" s="119"/>
      <c r="O14" s="120"/>
      <c r="Q14" s="122">
        <f>SUM(1/3)</f>
        <v>0.33333333333333331</v>
      </c>
    </row>
    <row r="15" spans="1:27" s="122" customFormat="1" ht="22.5" x14ac:dyDescent="0.3">
      <c r="A15" s="735"/>
      <c r="B15" s="736"/>
      <c r="C15" s="143" t="s">
        <v>67</v>
      </c>
      <c r="D15" s="144"/>
      <c r="E15" s="147">
        <v>3</v>
      </c>
      <c r="F15" s="148">
        <f t="shared" si="0"/>
        <v>9.8999999999999991E-3</v>
      </c>
      <c r="G15" s="737"/>
      <c r="H15" s="735"/>
      <c r="I15" s="735"/>
      <c r="J15" s="739"/>
      <c r="K15" s="735"/>
      <c r="L15" s="735"/>
      <c r="M15" s="735"/>
      <c r="N15" s="119"/>
      <c r="O15" s="120"/>
      <c r="Y15" s="123"/>
      <c r="AA15" s="123"/>
    </row>
    <row r="16" spans="1:27" s="122" customFormat="1" ht="22.5" x14ac:dyDescent="0.3">
      <c r="A16" s="735"/>
      <c r="B16" s="736"/>
      <c r="C16" s="143" t="s">
        <v>58</v>
      </c>
      <c r="D16" s="144"/>
      <c r="E16" s="147">
        <v>3</v>
      </c>
      <c r="F16" s="148">
        <f t="shared" si="0"/>
        <v>9.8999999999999991E-3</v>
      </c>
      <c r="G16" s="737"/>
      <c r="H16" s="735"/>
      <c r="I16" s="735"/>
      <c r="J16" s="739"/>
      <c r="K16" s="735"/>
      <c r="L16" s="735"/>
      <c r="M16" s="735"/>
      <c r="N16" s="119"/>
      <c r="O16" s="120"/>
    </row>
    <row r="17" spans="1:17" s="122" customFormat="1" ht="22.5" x14ac:dyDescent="0.3">
      <c r="A17" s="735"/>
      <c r="B17" s="736"/>
      <c r="C17" s="143" t="s">
        <v>68</v>
      </c>
      <c r="D17" s="144"/>
      <c r="E17" s="147">
        <v>3</v>
      </c>
      <c r="F17" s="148">
        <f t="shared" si="0"/>
        <v>9.8999999999999991E-3</v>
      </c>
      <c r="G17" s="737"/>
      <c r="H17" s="735"/>
      <c r="I17" s="735"/>
      <c r="J17" s="739"/>
      <c r="K17" s="735"/>
      <c r="L17" s="735"/>
      <c r="M17" s="735"/>
      <c r="N17" s="119"/>
      <c r="O17" s="120"/>
    </row>
    <row r="18" spans="1:17" s="122" customFormat="1" ht="22.5" x14ac:dyDescent="0.3">
      <c r="A18" s="735"/>
      <c r="B18" s="736"/>
      <c r="C18" s="143" t="s">
        <v>69</v>
      </c>
      <c r="D18" s="144"/>
      <c r="E18" s="147">
        <v>3</v>
      </c>
      <c r="F18" s="148">
        <f t="shared" si="0"/>
        <v>9.8999999999999991E-3</v>
      </c>
      <c r="G18" s="737"/>
      <c r="H18" s="735"/>
      <c r="I18" s="735"/>
      <c r="J18" s="739"/>
      <c r="K18" s="735"/>
      <c r="L18" s="735"/>
      <c r="M18" s="735"/>
      <c r="N18" s="119"/>
      <c r="O18" s="120"/>
    </row>
    <row r="19" spans="1:17" s="122" customFormat="1" ht="22.5" x14ac:dyDescent="0.3">
      <c r="A19" s="735"/>
      <c r="B19" s="736"/>
      <c r="C19" s="143" t="s">
        <v>320</v>
      </c>
      <c r="D19" s="144"/>
      <c r="E19" s="147">
        <v>14</v>
      </c>
      <c r="F19" s="148">
        <f t="shared" si="0"/>
        <v>4.6199999999999998E-2</v>
      </c>
      <c r="G19" s="737"/>
      <c r="H19" s="735"/>
      <c r="I19" s="735"/>
      <c r="J19" s="739"/>
      <c r="K19" s="735"/>
      <c r="L19" s="735"/>
      <c r="M19" s="735"/>
      <c r="N19" s="119"/>
      <c r="O19" s="120"/>
    </row>
    <row r="20" spans="1:17" s="122" customFormat="1" ht="22.5" x14ac:dyDescent="0.3">
      <c r="A20" s="735"/>
      <c r="B20" s="736"/>
      <c r="C20" s="143" t="s">
        <v>71</v>
      </c>
      <c r="D20" s="144"/>
      <c r="E20" s="147">
        <v>7</v>
      </c>
      <c r="F20" s="148">
        <f t="shared" si="0"/>
        <v>2.3099999999999999E-2</v>
      </c>
      <c r="G20" s="737"/>
      <c r="H20" s="735"/>
      <c r="I20" s="735"/>
      <c r="J20" s="739"/>
      <c r="K20" s="735"/>
      <c r="L20" s="735"/>
      <c r="M20" s="735"/>
      <c r="N20" s="119"/>
      <c r="O20" s="120"/>
    </row>
    <row r="21" spans="1:17" s="122" customFormat="1" ht="22.5" x14ac:dyDescent="0.3">
      <c r="A21" s="735"/>
      <c r="B21" s="736"/>
      <c r="C21" s="143" t="s">
        <v>44</v>
      </c>
      <c r="D21" s="144"/>
      <c r="E21" s="147">
        <v>7</v>
      </c>
      <c r="F21" s="148">
        <f t="shared" si="0"/>
        <v>2.3099999999999999E-2</v>
      </c>
      <c r="G21" s="737"/>
      <c r="H21" s="735"/>
      <c r="I21" s="735"/>
      <c r="J21" s="739"/>
      <c r="K21" s="735"/>
      <c r="L21" s="735"/>
      <c r="M21" s="735"/>
      <c r="N21" s="119"/>
      <c r="O21" s="120"/>
    </row>
    <row r="22" spans="1:17" s="122" customFormat="1" ht="22.5" x14ac:dyDescent="0.3">
      <c r="A22" s="735"/>
      <c r="B22" s="736"/>
      <c r="C22" s="143" t="s">
        <v>96</v>
      </c>
      <c r="D22" s="144"/>
      <c r="E22" s="147">
        <v>7</v>
      </c>
      <c r="F22" s="148">
        <f t="shared" si="0"/>
        <v>2.3099999999999999E-2</v>
      </c>
      <c r="G22" s="737"/>
      <c r="H22" s="735"/>
      <c r="I22" s="735"/>
      <c r="J22" s="739"/>
      <c r="K22" s="735"/>
      <c r="L22" s="735"/>
      <c r="M22" s="735"/>
      <c r="N22" s="119"/>
      <c r="O22" s="120"/>
    </row>
    <row r="23" spans="1:17" s="122" customFormat="1" ht="30" customHeight="1" x14ac:dyDescent="0.3">
      <c r="A23" s="735"/>
      <c r="B23" s="736"/>
      <c r="C23" s="143" t="s">
        <v>178</v>
      </c>
      <c r="D23" s="144"/>
      <c r="E23" s="147">
        <v>7</v>
      </c>
      <c r="F23" s="148">
        <f t="shared" si="0"/>
        <v>2.3099999999999999E-2</v>
      </c>
      <c r="G23" s="737"/>
      <c r="H23" s="735"/>
      <c r="I23" s="735"/>
      <c r="J23" s="740"/>
      <c r="K23" s="735"/>
      <c r="L23" s="735"/>
      <c r="M23" s="735"/>
      <c r="N23" s="119"/>
      <c r="O23" s="120"/>
    </row>
    <row r="24" spans="1:17" ht="21" hidden="1" x14ac:dyDescent="0.3">
      <c r="A24" s="731">
        <v>9</v>
      </c>
      <c r="B24" s="732" t="s">
        <v>62</v>
      </c>
      <c r="C24" s="69" t="s">
        <v>63</v>
      </c>
      <c r="D24" s="70">
        <v>1</v>
      </c>
      <c r="E24" s="71" t="s">
        <v>53</v>
      </c>
      <c r="F24" s="118"/>
      <c r="G24" s="733" t="s">
        <v>1954</v>
      </c>
      <c r="H24" s="731" t="s">
        <v>23</v>
      </c>
      <c r="I24" s="731" t="s">
        <v>541</v>
      </c>
      <c r="J24" s="734">
        <v>37</v>
      </c>
      <c r="K24" s="731" t="s">
        <v>196</v>
      </c>
      <c r="L24" s="731" t="s">
        <v>22</v>
      </c>
      <c r="M24" s="731"/>
      <c r="N24" s="56">
        <f>D24*J24</f>
        <v>37</v>
      </c>
      <c r="O24" s="57">
        <f>N24/18</f>
        <v>2.0555555555555554</v>
      </c>
      <c r="P24" s="66">
        <f>O24</f>
        <v>2.0555555555555554</v>
      </c>
      <c r="Q24" s="57">
        <v>0</v>
      </c>
    </row>
    <row r="25" spans="1:17" ht="21" hidden="1" x14ac:dyDescent="0.3">
      <c r="A25" s="731"/>
      <c r="B25" s="732"/>
      <c r="C25" s="72" t="s">
        <v>64</v>
      </c>
      <c r="D25" s="73"/>
      <c r="E25" s="74">
        <v>15</v>
      </c>
      <c r="F25" s="117"/>
      <c r="G25" s="733"/>
      <c r="H25" s="731"/>
      <c r="I25" s="731"/>
      <c r="J25" s="734"/>
      <c r="K25" s="731"/>
      <c r="L25" s="731"/>
      <c r="M25" s="731"/>
    </row>
    <row r="26" spans="1:17" ht="21" hidden="1" x14ac:dyDescent="0.3">
      <c r="A26" s="731"/>
      <c r="B26" s="732"/>
      <c r="C26" s="72" t="s">
        <v>65</v>
      </c>
      <c r="D26" s="73"/>
      <c r="E26" s="74">
        <v>14</v>
      </c>
      <c r="F26" s="117"/>
      <c r="G26" s="733"/>
      <c r="H26" s="731"/>
      <c r="I26" s="731"/>
      <c r="J26" s="734"/>
      <c r="K26" s="731"/>
      <c r="L26" s="731"/>
      <c r="M26" s="731"/>
    </row>
    <row r="27" spans="1:17" ht="21" hidden="1" x14ac:dyDescent="0.3">
      <c r="A27" s="731"/>
      <c r="B27" s="732"/>
      <c r="C27" s="72" t="s">
        <v>11</v>
      </c>
      <c r="D27" s="73"/>
      <c r="E27" s="74">
        <v>14</v>
      </c>
      <c r="F27" s="117"/>
      <c r="G27" s="733"/>
      <c r="H27" s="731"/>
      <c r="I27" s="731"/>
      <c r="J27" s="734"/>
      <c r="K27" s="731"/>
      <c r="L27" s="731"/>
      <c r="M27" s="731"/>
    </row>
    <row r="28" spans="1:17" ht="21" hidden="1" x14ac:dyDescent="0.3">
      <c r="A28" s="731"/>
      <c r="B28" s="732"/>
      <c r="C28" s="72" t="s">
        <v>66</v>
      </c>
      <c r="D28" s="73"/>
      <c r="E28" s="74">
        <v>3</v>
      </c>
      <c r="F28" s="117"/>
      <c r="G28" s="733"/>
      <c r="H28" s="731"/>
      <c r="I28" s="731"/>
      <c r="J28" s="734"/>
      <c r="K28" s="731"/>
      <c r="L28" s="731"/>
      <c r="M28" s="731"/>
    </row>
    <row r="29" spans="1:17" ht="21" hidden="1" x14ac:dyDescent="0.3">
      <c r="A29" s="731"/>
      <c r="B29" s="732"/>
      <c r="C29" s="72" t="s">
        <v>67</v>
      </c>
      <c r="D29" s="73"/>
      <c r="E29" s="74">
        <v>3</v>
      </c>
      <c r="F29" s="117"/>
      <c r="G29" s="733"/>
      <c r="H29" s="731"/>
      <c r="I29" s="731"/>
      <c r="J29" s="734"/>
      <c r="K29" s="731"/>
      <c r="L29" s="731"/>
      <c r="M29" s="731"/>
    </row>
    <row r="30" spans="1:17" ht="21" hidden="1" x14ac:dyDescent="0.3">
      <c r="A30" s="731"/>
      <c r="B30" s="732"/>
      <c r="C30" s="72" t="s">
        <v>58</v>
      </c>
      <c r="D30" s="73"/>
      <c r="E30" s="74">
        <v>3</v>
      </c>
      <c r="F30" s="117"/>
      <c r="G30" s="733"/>
      <c r="H30" s="731"/>
      <c r="I30" s="731"/>
      <c r="J30" s="734"/>
      <c r="K30" s="731"/>
      <c r="L30" s="731"/>
      <c r="M30" s="731"/>
    </row>
    <row r="31" spans="1:17" ht="21" hidden="1" x14ac:dyDescent="0.3">
      <c r="A31" s="731"/>
      <c r="B31" s="732"/>
      <c r="C31" s="72" t="s">
        <v>68</v>
      </c>
      <c r="D31" s="73"/>
      <c r="E31" s="74">
        <v>3</v>
      </c>
      <c r="F31" s="117"/>
      <c r="G31" s="733"/>
      <c r="H31" s="731"/>
      <c r="I31" s="731"/>
      <c r="J31" s="734"/>
      <c r="K31" s="731"/>
      <c r="L31" s="731"/>
      <c r="M31" s="731"/>
    </row>
    <row r="32" spans="1:17" ht="21" hidden="1" x14ac:dyDescent="0.3">
      <c r="A32" s="731"/>
      <c r="B32" s="732"/>
      <c r="C32" s="72" t="s">
        <v>69</v>
      </c>
      <c r="D32" s="73"/>
      <c r="E32" s="74">
        <v>3</v>
      </c>
      <c r="F32" s="117"/>
      <c r="G32" s="733"/>
      <c r="H32" s="731"/>
      <c r="I32" s="731"/>
      <c r="J32" s="734"/>
      <c r="K32" s="731"/>
      <c r="L32" s="731"/>
      <c r="M32" s="731"/>
    </row>
    <row r="33" spans="1:17" ht="21" hidden="1" x14ac:dyDescent="0.3">
      <c r="A33" s="731"/>
      <c r="B33" s="732"/>
      <c r="C33" s="72" t="s">
        <v>320</v>
      </c>
      <c r="D33" s="73"/>
      <c r="E33" s="74">
        <v>14</v>
      </c>
      <c r="F33" s="117"/>
      <c r="G33" s="733"/>
      <c r="H33" s="731"/>
      <c r="I33" s="731"/>
      <c r="J33" s="734"/>
      <c r="K33" s="731"/>
      <c r="L33" s="731"/>
      <c r="M33" s="731"/>
    </row>
    <row r="34" spans="1:17" ht="21" hidden="1" x14ac:dyDescent="0.3">
      <c r="A34" s="731"/>
      <c r="B34" s="732"/>
      <c r="C34" s="72" t="s">
        <v>71</v>
      </c>
      <c r="D34" s="73"/>
      <c r="E34" s="74">
        <v>7</v>
      </c>
      <c r="F34" s="117"/>
      <c r="G34" s="733"/>
      <c r="H34" s="731"/>
      <c r="I34" s="731"/>
      <c r="J34" s="734"/>
      <c r="K34" s="731"/>
      <c r="L34" s="731"/>
      <c r="M34" s="731"/>
    </row>
    <row r="35" spans="1:17" ht="21" hidden="1" x14ac:dyDescent="0.3">
      <c r="A35" s="731"/>
      <c r="B35" s="732"/>
      <c r="C35" s="72" t="s">
        <v>44</v>
      </c>
      <c r="D35" s="73"/>
      <c r="E35" s="74">
        <v>7</v>
      </c>
      <c r="F35" s="117"/>
      <c r="G35" s="733"/>
      <c r="H35" s="731"/>
      <c r="I35" s="731"/>
      <c r="J35" s="734"/>
      <c r="K35" s="731"/>
      <c r="L35" s="731"/>
      <c r="M35" s="731"/>
    </row>
    <row r="36" spans="1:17" ht="21" hidden="1" x14ac:dyDescent="0.3">
      <c r="A36" s="731"/>
      <c r="B36" s="732"/>
      <c r="C36" s="72" t="s">
        <v>96</v>
      </c>
      <c r="D36" s="73"/>
      <c r="E36" s="74">
        <v>7</v>
      </c>
      <c r="F36" s="117"/>
      <c r="G36" s="733"/>
      <c r="H36" s="731"/>
      <c r="I36" s="731"/>
      <c r="J36" s="734"/>
      <c r="K36" s="731"/>
      <c r="L36" s="731"/>
      <c r="M36" s="731"/>
    </row>
    <row r="37" spans="1:17" ht="21" hidden="1" x14ac:dyDescent="0.3">
      <c r="A37" s="731"/>
      <c r="B37" s="732"/>
      <c r="C37" s="72" t="s">
        <v>178</v>
      </c>
      <c r="D37" s="73"/>
      <c r="E37" s="74">
        <v>7</v>
      </c>
      <c r="F37" s="117"/>
      <c r="G37" s="733"/>
      <c r="H37" s="731"/>
      <c r="I37" s="731"/>
      <c r="J37" s="734"/>
      <c r="K37" s="731"/>
      <c r="L37" s="731"/>
      <c r="M37" s="731"/>
    </row>
    <row r="38" spans="1:17" ht="21" hidden="1" x14ac:dyDescent="0.3">
      <c r="A38" s="731">
        <v>10</v>
      </c>
      <c r="B38" s="732" t="s">
        <v>62</v>
      </c>
      <c r="C38" s="69" t="s">
        <v>63</v>
      </c>
      <c r="D38" s="70">
        <v>1</v>
      </c>
      <c r="E38" s="71" t="s">
        <v>53</v>
      </c>
      <c r="F38" s="118"/>
      <c r="G38" s="733" t="s">
        <v>1955</v>
      </c>
      <c r="H38" s="731" t="s">
        <v>21</v>
      </c>
      <c r="I38" s="731" t="s">
        <v>541</v>
      </c>
      <c r="J38" s="734">
        <v>77</v>
      </c>
      <c r="K38" s="731" t="s">
        <v>73</v>
      </c>
      <c r="L38" s="731" t="s">
        <v>22</v>
      </c>
      <c r="M38" s="731"/>
      <c r="N38" s="56">
        <f>D38*J38</f>
        <v>77</v>
      </c>
      <c r="O38" s="57">
        <f>N38/18</f>
        <v>4.2777777777777777</v>
      </c>
      <c r="P38" s="66">
        <f>O38</f>
        <v>4.2777777777777777</v>
      </c>
      <c r="Q38" s="57">
        <v>0</v>
      </c>
    </row>
    <row r="39" spans="1:17" ht="21" hidden="1" x14ac:dyDescent="0.3">
      <c r="A39" s="731"/>
      <c r="B39" s="732"/>
      <c r="C39" s="72" t="s">
        <v>64</v>
      </c>
      <c r="D39" s="73"/>
      <c r="E39" s="74">
        <v>15</v>
      </c>
      <c r="F39" s="117"/>
      <c r="G39" s="733"/>
      <c r="H39" s="731"/>
      <c r="I39" s="731"/>
      <c r="J39" s="734"/>
      <c r="K39" s="731"/>
      <c r="L39" s="731"/>
      <c r="M39" s="731"/>
    </row>
    <row r="40" spans="1:17" ht="21" hidden="1" x14ac:dyDescent="0.3">
      <c r="A40" s="731"/>
      <c r="B40" s="732"/>
      <c r="C40" s="72" t="s">
        <v>65</v>
      </c>
      <c r="D40" s="73"/>
      <c r="E40" s="74">
        <v>14</v>
      </c>
      <c r="F40" s="117"/>
      <c r="G40" s="733"/>
      <c r="H40" s="731"/>
      <c r="I40" s="731"/>
      <c r="J40" s="734"/>
      <c r="K40" s="731"/>
      <c r="L40" s="731"/>
      <c r="M40" s="731"/>
    </row>
    <row r="41" spans="1:17" ht="21" hidden="1" x14ac:dyDescent="0.3">
      <c r="A41" s="731"/>
      <c r="B41" s="732"/>
      <c r="C41" s="72" t="s">
        <v>11</v>
      </c>
      <c r="D41" s="73"/>
      <c r="E41" s="74">
        <v>14</v>
      </c>
      <c r="F41" s="117"/>
      <c r="G41" s="733"/>
      <c r="H41" s="731"/>
      <c r="I41" s="731"/>
      <c r="J41" s="734"/>
      <c r="K41" s="731"/>
      <c r="L41" s="731"/>
      <c r="M41" s="731"/>
    </row>
    <row r="42" spans="1:17" ht="21" hidden="1" x14ac:dyDescent="0.3">
      <c r="A42" s="731"/>
      <c r="B42" s="732"/>
      <c r="C42" s="72" t="s">
        <v>66</v>
      </c>
      <c r="D42" s="73"/>
      <c r="E42" s="74">
        <v>3</v>
      </c>
      <c r="F42" s="117"/>
      <c r="G42" s="733"/>
      <c r="H42" s="731"/>
      <c r="I42" s="731"/>
      <c r="J42" s="734"/>
      <c r="K42" s="731"/>
      <c r="L42" s="731"/>
      <c r="M42" s="731"/>
    </row>
    <row r="43" spans="1:17" ht="21" hidden="1" x14ac:dyDescent="0.3">
      <c r="A43" s="731"/>
      <c r="B43" s="732"/>
      <c r="C43" s="72" t="s">
        <v>67</v>
      </c>
      <c r="D43" s="73"/>
      <c r="E43" s="74">
        <v>3</v>
      </c>
      <c r="F43" s="117"/>
      <c r="G43" s="733"/>
      <c r="H43" s="731"/>
      <c r="I43" s="731"/>
      <c r="J43" s="734"/>
      <c r="K43" s="731"/>
      <c r="L43" s="731"/>
      <c r="M43" s="731"/>
    </row>
    <row r="44" spans="1:17" ht="21" hidden="1" x14ac:dyDescent="0.3">
      <c r="A44" s="731"/>
      <c r="B44" s="732"/>
      <c r="C44" s="72" t="s">
        <v>58</v>
      </c>
      <c r="D44" s="73"/>
      <c r="E44" s="74">
        <v>3</v>
      </c>
      <c r="F44" s="117"/>
      <c r="G44" s="733"/>
      <c r="H44" s="731"/>
      <c r="I44" s="731"/>
      <c r="J44" s="734"/>
      <c r="K44" s="731"/>
      <c r="L44" s="731"/>
      <c r="M44" s="731"/>
    </row>
    <row r="45" spans="1:17" ht="21" hidden="1" x14ac:dyDescent="0.3">
      <c r="A45" s="731"/>
      <c r="B45" s="732"/>
      <c r="C45" s="72" t="s">
        <v>68</v>
      </c>
      <c r="D45" s="73"/>
      <c r="E45" s="74">
        <v>3</v>
      </c>
      <c r="F45" s="117"/>
      <c r="G45" s="733"/>
      <c r="H45" s="731"/>
      <c r="I45" s="731"/>
      <c r="J45" s="734"/>
      <c r="K45" s="731"/>
      <c r="L45" s="731"/>
      <c r="M45" s="731"/>
    </row>
    <row r="46" spans="1:17" ht="21" hidden="1" x14ac:dyDescent="0.3">
      <c r="A46" s="731"/>
      <c r="B46" s="732"/>
      <c r="C46" s="72" t="s">
        <v>69</v>
      </c>
      <c r="D46" s="73"/>
      <c r="E46" s="74">
        <v>3</v>
      </c>
      <c r="F46" s="117"/>
      <c r="G46" s="733"/>
      <c r="H46" s="731"/>
      <c r="I46" s="731"/>
      <c r="J46" s="734"/>
      <c r="K46" s="731"/>
      <c r="L46" s="731"/>
      <c r="M46" s="731"/>
    </row>
    <row r="47" spans="1:17" ht="21" hidden="1" x14ac:dyDescent="0.3">
      <c r="A47" s="731"/>
      <c r="B47" s="732"/>
      <c r="C47" s="72" t="s">
        <v>320</v>
      </c>
      <c r="D47" s="73"/>
      <c r="E47" s="74">
        <v>14</v>
      </c>
      <c r="F47" s="117"/>
      <c r="G47" s="733"/>
      <c r="H47" s="731"/>
      <c r="I47" s="731"/>
      <c r="J47" s="734"/>
      <c r="K47" s="731"/>
      <c r="L47" s="731"/>
      <c r="M47" s="731"/>
    </row>
    <row r="48" spans="1:17" ht="21" hidden="1" x14ac:dyDescent="0.3">
      <c r="A48" s="731"/>
      <c r="B48" s="732"/>
      <c r="C48" s="72" t="s">
        <v>71</v>
      </c>
      <c r="D48" s="73"/>
      <c r="E48" s="74">
        <v>7</v>
      </c>
      <c r="F48" s="117"/>
      <c r="G48" s="733"/>
      <c r="H48" s="731"/>
      <c r="I48" s="731"/>
      <c r="J48" s="734"/>
      <c r="K48" s="731"/>
      <c r="L48" s="731"/>
      <c r="M48" s="731"/>
    </row>
    <row r="49" spans="1:17" ht="21" hidden="1" x14ac:dyDescent="0.3">
      <c r="A49" s="731"/>
      <c r="B49" s="732"/>
      <c r="C49" s="72" t="s">
        <v>44</v>
      </c>
      <c r="D49" s="73"/>
      <c r="E49" s="74">
        <v>7</v>
      </c>
      <c r="F49" s="117"/>
      <c r="G49" s="733"/>
      <c r="H49" s="731"/>
      <c r="I49" s="731"/>
      <c r="J49" s="734"/>
      <c r="K49" s="731"/>
      <c r="L49" s="731"/>
      <c r="M49" s="731"/>
    </row>
    <row r="50" spans="1:17" ht="21" hidden="1" x14ac:dyDescent="0.3">
      <c r="A50" s="731"/>
      <c r="B50" s="732"/>
      <c r="C50" s="72" t="s">
        <v>96</v>
      </c>
      <c r="D50" s="73"/>
      <c r="E50" s="74">
        <v>7</v>
      </c>
      <c r="F50" s="117"/>
      <c r="G50" s="733"/>
      <c r="H50" s="731"/>
      <c r="I50" s="731"/>
      <c r="J50" s="734"/>
      <c r="K50" s="731"/>
      <c r="L50" s="731"/>
      <c r="M50" s="731"/>
    </row>
    <row r="51" spans="1:17" ht="21" hidden="1" x14ac:dyDescent="0.3">
      <c r="A51" s="731"/>
      <c r="B51" s="732"/>
      <c r="C51" s="72" t="s">
        <v>178</v>
      </c>
      <c r="D51" s="73"/>
      <c r="E51" s="74">
        <v>7</v>
      </c>
      <c r="F51" s="117"/>
      <c r="G51" s="733"/>
      <c r="H51" s="731"/>
      <c r="I51" s="731"/>
      <c r="J51" s="734"/>
      <c r="K51" s="731"/>
      <c r="L51" s="731"/>
      <c r="M51" s="731"/>
    </row>
    <row r="52" spans="1:17" ht="21" hidden="1" x14ac:dyDescent="0.3">
      <c r="A52" s="731">
        <v>11</v>
      </c>
      <c r="B52" s="732" t="s">
        <v>62</v>
      </c>
      <c r="C52" s="69" t="s">
        <v>63</v>
      </c>
      <c r="D52" s="70">
        <v>1</v>
      </c>
      <c r="E52" s="71" t="s">
        <v>53</v>
      </c>
      <c r="F52" s="118"/>
      <c r="G52" s="733" t="s">
        <v>1956</v>
      </c>
      <c r="H52" s="731" t="s">
        <v>25</v>
      </c>
      <c r="I52" s="731" t="s">
        <v>541</v>
      </c>
      <c r="J52" s="734">
        <v>77</v>
      </c>
      <c r="K52" s="731" t="s">
        <v>73</v>
      </c>
      <c r="L52" s="731" t="s">
        <v>22</v>
      </c>
      <c r="M52" s="731"/>
      <c r="N52" s="56">
        <f>D52*J52</f>
        <v>77</v>
      </c>
      <c r="O52" s="57">
        <f>N52/18</f>
        <v>4.2777777777777777</v>
      </c>
      <c r="P52" s="66">
        <f>O52</f>
        <v>4.2777777777777777</v>
      </c>
      <c r="Q52" s="57">
        <v>0</v>
      </c>
    </row>
    <row r="53" spans="1:17" ht="21" hidden="1" x14ac:dyDescent="0.3">
      <c r="A53" s="731"/>
      <c r="B53" s="732"/>
      <c r="C53" s="72" t="s">
        <v>64</v>
      </c>
      <c r="D53" s="73"/>
      <c r="E53" s="74">
        <v>15</v>
      </c>
      <c r="F53" s="117"/>
      <c r="G53" s="733"/>
      <c r="H53" s="731"/>
      <c r="I53" s="731"/>
      <c r="J53" s="734"/>
      <c r="K53" s="731"/>
      <c r="L53" s="731"/>
      <c r="M53" s="731"/>
    </row>
    <row r="54" spans="1:17" ht="21" hidden="1" x14ac:dyDescent="0.3">
      <c r="A54" s="731"/>
      <c r="B54" s="732"/>
      <c r="C54" s="72" t="s">
        <v>65</v>
      </c>
      <c r="D54" s="73"/>
      <c r="E54" s="74">
        <v>14</v>
      </c>
      <c r="F54" s="117"/>
      <c r="G54" s="733"/>
      <c r="H54" s="731"/>
      <c r="I54" s="731"/>
      <c r="J54" s="734"/>
      <c r="K54" s="731"/>
      <c r="L54" s="731"/>
      <c r="M54" s="731"/>
    </row>
    <row r="55" spans="1:17" ht="21" hidden="1" x14ac:dyDescent="0.3">
      <c r="A55" s="731"/>
      <c r="B55" s="732"/>
      <c r="C55" s="72" t="s">
        <v>11</v>
      </c>
      <c r="D55" s="73"/>
      <c r="E55" s="74">
        <v>14</v>
      </c>
      <c r="F55" s="117"/>
      <c r="G55" s="733"/>
      <c r="H55" s="731"/>
      <c r="I55" s="731"/>
      <c r="J55" s="734"/>
      <c r="K55" s="731"/>
      <c r="L55" s="731"/>
      <c r="M55" s="731"/>
    </row>
    <row r="56" spans="1:17" ht="21" hidden="1" x14ac:dyDescent="0.3">
      <c r="A56" s="731"/>
      <c r="B56" s="732"/>
      <c r="C56" s="72" t="s">
        <v>66</v>
      </c>
      <c r="D56" s="73"/>
      <c r="E56" s="74">
        <v>3</v>
      </c>
      <c r="F56" s="117"/>
      <c r="G56" s="733"/>
      <c r="H56" s="731"/>
      <c r="I56" s="731"/>
      <c r="J56" s="734"/>
      <c r="K56" s="731"/>
      <c r="L56" s="731"/>
      <c r="M56" s="731"/>
    </row>
    <row r="57" spans="1:17" ht="21" hidden="1" x14ac:dyDescent="0.3">
      <c r="A57" s="731"/>
      <c r="B57" s="732"/>
      <c r="C57" s="72" t="s">
        <v>67</v>
      </c>
      <c r="D57" s="73"/>
      <c r="E57" s="74">
        <v>3</v>
      </c>
      <c r="F57" s="117"/>
      <c r="G57" s="733"/>
      <c r="H57" s="731"/>
      <c r="I57" s="731"/>
      <c r="J57" s="734"/>
      <c r="K57" s="731"/>
      <c r="L57" s="731"/>
      <c r="M57" s="731"/>
    </row>
    <row r="58" spans="1:17" ht="21" hidden="1" x14ac:dyDescent="0.3">
      <c r="A58" s="731"/>
      <c r="B58" s="732"/>
      <c r="C58" s="72" t="s">
        <v>58</v>
      </c>
      <c r="D58" s="73"/>
      <c r="E58" s="74">
        <v>3</v>
      </c>
      <c r="F58" s="117"/>
      <c r="G58" s="733"/>
      <c r="H58" s="731"/>
      <c r="I58" s="731"/>
      <c r="J58" s="734"/>
      <c r="K58" s="731"/>
      <c r="L58" s="731"/>
      <c r="M58" s="731"/>
    </row>
    <row r="59" spans="1:17" ht="21" hidden="1" x14ac:dyDescent="0.3">
      <c r="A59" s="731"/>
      <c r="B59" s="732"/>
      <c r="C59" s="72" t="s">
        <v>68</v>
      </c>
      <c r="D59" s="73"/>
      <c r="E59" s="74">
        <v>3</v>
      </c>
      <c r="F59" s="117"/>
      <c r="G59" s="733"/>
      <c r="H59" s="731"/>
      <c r="I59" s="731"/>
      <c r="J59" s="734"/>
      <c r="K59" s="731"/>
      <c r="L59" s="731"/>
      <c r="M59" s="731"/>
    </row>
    <row r="60" spans="1:17" ht="21" hidden="1" x14ac:dyDescent="0.3">
      <c r="A60" s="731"/>
      <c r="B60" s="732"/>
      <c r="C60" s="72" t="s">
        <v>69</v>
      </c>
      <c r="D60" s="73"/>
      <c r="E60" s="74">
        <v>3</v>
      </c>
      <c r="F60" s="117"/>
      <c r="G60" s="733"/>
      <c r="H60" s="731"/>
      <c r="I60" s="731"/>
      <c r="J60" s="734"/>
      <c r="K60" s="731"/>
      <c r="L60" s="731"/>
      <c r="M60" s="731"/>
    </row>
    <row r="61" spans="1:17" ht="21" hidden="1" x14ac:dyDescent="0.3">
      <c r="A61" s="731"/>
      <c r="B61" s="732"/>
      <c r="C61" s="72" t="s">
        <v>320</v>
      </c>
      <c r="D61" s="73"/>
      <c r="E61" s="74">
        <v>14</v>
      </c>
      <c r="F61" s="117"/>
      <c r="G61" s="733"/>
      <c r="H61" s="731"/>
      <c r="I61" s="731"/>
      <c r="J61" s="734"/>
      <c r="K61" s="731"/>
      <c r="L61" s="731"/>
      <c r="M61" s="731"/>
    </row>
    <row r="62" spans="1:17" ht="21" hidden="1" x14ac:dyDescent="0.3">
      <c r="A62" s="731"/>
      <c r="B62" s="732"/>
      <c r="C62" s="72" t="s">
        <v>71</v>
      </c>
      <c r="D62" s="73"/>
      <c r="E62" s="74">
        <v>7</v>
      </c>
      <c r="F62" s="117"/>
      <c r="G62" s="733"/>
      <c r="H62" s="731"/>
      <c r="I62" s="731"/>
      <c r="J62" s="734"/>
      <c r="K62" s="731"/>
      <c r="L62" s="731"/>
      <c r="M62" s="731"/>
    </row>
    <row r="63" spans="1:17" ht="21" hidden="1" x14ac:dyDescent="0.3">
      <c r="A63" s="731"/>
      <c r="B63" s="732"/>
      <c r="C63" s="72" t="s">
        <v>44</v>
      </c>
      <c r="D63" s="73"/>
      <c r="E63" s="74">
        <v>7</v>
      </c>
      <c r="F63" s="117"/>
      <c r="G63" s="733"/>
      <c r="H63" s="731"/>
      <c r="I63" s="731"/>
      <c r="J63" s="734"/>
      <c r="K63" s="731"/>
      <c r="L63" s="731"/>
      <c r="M63" s="731"/>
    </row>
    <row r="64" spans="1:17" ht="21" hidden="1" x14ac:dyDescent="0.3">
      <c r="A64" s="731"/>
      <c r="B64" s="732"/>
      <c r="C64" s="72" t="s">
        <v>96</v>
      </c>
      <c r="D64" s="73"/>
      <c r="E64" s="74">
        <v>7</v>
      </c>
      <c r="F64" s="117"/>
      <c r="G64" s="733"/>
      <c r="H64" s="731"/>
      <c r="I64" s="731"/>
      <c r="J64" s="734"/>
      <c r="K64" s="731"/>
      <c r="L64" s="731"/>
      <c r="M64" s="731"/>
    </row>
    <row r="65" spans="1:19" ht="21" hidden="1" x14ac:dyDescent="0.3">
      <c r="A65" s="731"/>
      <c r="B65" s="732"/>
      <c r="C65" s="72" t="s">
        <v>178</v>
      </c>
      <c r="D65" s="73"/>
      <c r="E65" s="74">
        <v>7</v>
      </c>
      <c r="F65" s="117"/>
      <c r="G65" s="733"/>
      <c r="H65" s="731"/>
      <c r="I65" s="731"/>
      <c r="J65" s="734"/>
      <c r="K65" s="731"/>
      <c r="L65" s="731"/>
      <c r="M65" s="731"/>
    </row>
    <row r="66" spans="1:19" ht="21" hidden="1" x14ac:dyDescent="0.3">
      <c r="A66" s="731">
        <v>12</v>
      </c>
      <c r="B66" s="732" t="s">
        <v>62</v>
      </c>
      <c r="C66" s="69" t="s">
        <v>63</v>
      </c>
      <c r="D66" s="70">
        <v>1</v>
      </c>
      <c r="E66" s="71" t="s">
        <v>53</v>
      </c>
      <c r="F66" s="118"/>
      <c r="G66" s="733" t="s">
        <v>1957</v>
      </c>
      <c r="H66" s="731" t="s">
        <v>26</v>
      </c>
      <c r="I66" s="731" t="s">
        <v>541</v>
      </c>
      <c r="J66" s="734">
        <v>76</v>
      </c>
      <c r="K66" s="731" t="s">
        <v>20</v>
      </c>
      <c r="L66" s="731" t="s">
        <v>22</v>
      </c>
      <c r="M66" s="731"/>
      <c r="N66" s="56">
        <f>D66*J66</f>
        <v>76</v>
      </c>
      <c r="O66" s="57">
        <f>N66/18</f>
        <v>4.2222222222222223</v>
      </c>
      <c r="P66" s="66">
        <f>O66</f>
        <v>4.2222222222222223</v>
      </c>
      <c r="Q66" s="57">
        <v>0</v>
      </c>
    </row>
    <row r="67" spans="1:19" ht="21" hidden="1" x14ac:dyDescent="0.3">
      <c r="A67" s="731"/>
      <c r="B67" s="732"/>
      <c r="C67" s="72" t="s">
        <v>64</v>
      </c>
      <c r="D67" s="73"/>
      <c r="E67" s="74">
        <v>15</v>
      </c>
      <c r="F67" s="117"/>
      <c r="G67" s="733"/>
      <c r="H67" s="731"/>
      <c r="I67" s="731"/>
      <c r="J67" s="734"/>
      <c r="K67" s="731"/>
      <c r="L67" s="731"/>
      <c r="M67" s="731"/>
    </row>
    <row r="68" spans="1:19" ht="21" hidden="1" x14ac:dyDescent="0.3">
      <c r="A68" s="731"/>
      <c r="B68" s="732"/>
      <c r="C68" s="72" t="s">
        <v>65</v>
      </c>
      <c r="D68" s="73"/>
      <c r="E68" s="74">
        <v>14</v>
      </c>
      <c r="F68" s="117"/>
      <c r="G68" s="733"/>
      <c r="H68" s="731"/>
      <c r="I68" s="731"/>
      <c r="J68" s="734"/>
      <c r="K68" s="731"/>
      <c r="L68" s="731"/>
      <c r="M68" s="731"/>
    </row>
    <row r="69" spans="1:19" ht="21" hidden="1" x14ac:dyDescent="0.3">
      <c r="A69" s="731"/>
      <c r="B69" s="732"/>
      <c r="C69" s="72" t="s">
        <v>11</v>
      </c>
      <c r="D69" s="73"/>
      <c r="E69" s="74">
        <v>14</v>
      </c>
      <c r="F69" s="117"/>
      <c r="G69" s="733"/>
      <c r="H69" s="731"/>
      <c r="I69" s="731"/>
      <c r="J69" s="734"/>
      <c r="K69" s="731"/>
      <c r="L69" s="731"/>
      <c r="M69" s="731"/>
    </row>
    <row r="70" spans="1:19" ht="21" hidden="1" x14ac:dyDescent="0.3">
      <c r="A70" s="731"/>
      <c r="B70" s="732"/>
      <c r="C70" s="72" t="s">
        <v>66</v>
      </c>
      <c r="D70" s="73"/>
      <c r="E70" s="74">
        <v>3</v>
      </c>
      <c r="F70" s="117"/>
      <c r="G70" s="733"/>
      <c r="H70" s="731"/>
      <c r="I70" s="731"/>
      <c r="J70" s="734"/>
      <c r="K70" s="731"/>
      <c r="L70" s="731"/>
      <c r="M70" s="731"/>
    </row>
    <row r="71" spans="1:19" ht="21" hidden="1" x14ac:dyDescent="0.3">
      <c r="A71" s="731"/>
      <c r="B71" s="732"/>
      <c r="C71" s="72" t="s">
        <v>67</v>
      </c>
      <c r="D71" s="73"/>
      <c r="E71" s="74">
        <v>3</v>
      </c>
      <c r="F71" s="117"/>
      <c r="G71" s="733"/>
      <c r="H71" s="731"/>
      <c r="I71" s="731"/>
      <c r="J71" s="734"/>
      <c r="K71" s="731"/>
      <c r="L71" s="731"/>
      <c r="M71" s="731"/>
    </row>
    <row r="72" spans="1:19" ht="21" hidden="1" x14ac:dyDescent="0.3">
      <c r="A72" s="731"/>
      <c r="B72" s="732"/>
      <c r="C72" s="72" t="s">
        <v>58</v>
      </c>
      <c r="D72" s="73"/>
      <c r="E72" s="74">
        <v>3</v>
      </c>
      <c r="F72" s="117"/>
      <c r="G72" s="733"/>
      <c r="H72" s="731"/>
      <c r="I72" s="731"/>
      <c r="J72" s="734"/>
      <c r="K72" s="731"/>
      <c r="L72" s="731"/>
      <c r="M72" s="731"/>
    </row>
    <row r="73" spans="1:19" ht="21" hidden="1" x14ac:dyDescent="0.3">
      <c r="A73" s="731"/>
      <c r="B73" s="732"/>
      <c r="C73" s="72" t="s">
        <v>68</v>
      </c>
      <c r="D73" s="73"/>
      <c r="E73" s="74">
        <v>3</v>
      </c>
      <c r="F73" s="117"/>
      <c r="G73" s="733"/>
      <c r="H73" s="731"/>
      <c r="I73" s="731"/>
      <c r="J73" s="734"/>
      <c r="K73" s="731"/>
      <c r="L73" s="731"/>
      <c r="M73" s="731"/>
    </row>
    <row r="74" spans="1:19" ht="21" hidden="1" x14ac:dyDescent="0.3">
      <c r="A74" s="731"/>
      <c r="B74" s="732"/>
      <c r="C74" s="72" t="s">
        <v>69</v>
      </c>
      <c r="D74" s="73"/>
      <c r="E74" s="74">
        <v>3</v>
      </c>
      <c r="F74" s="117"/>
      <c r="G74" s="733"/>
      <c r="H74" s="731"/>
      <c r="I74" s="731"/>
      <c r="J74" s="734"/>
      <c r="K74" s="731"/>
      <c r="L74" s="731"/>
      <c r="M74" s="731"/>
    </row>
    <row r="75" spans="1:19" ht="21" hidden="1" x14ac:dyDescent="0.3">
      <c r="A75" s="731"/>
      <c r="B75" s="732"/>
      <c r="C75" s="72" t="s">
        <v>320</v>
      </c>
      <c r="D75" s="73"/>
      <c r="E75" s="74">
        <v>14</v>
      </c>
      <c r="F75" s="117"/>
      <c r="G75" s="733"/>
      <c r="H75" s="731"/>
      <c r="I75" s="731"/>
      <c r="J75" s="734"/>
      <c r="K75" s="731"/>
      <c r="L75" s="731"/>
      <c r="M75" s="731"/>
    </row>
    <row r="76" spans="1:19" ht="21" hidden="1" x14ac:dyDescent="0.3">
      <c r="A76" s="731"/>
      <c r="B76" s="732"/>
      <c r="C76" s="72" t="s">
        <v>71</v>
      </c>
      <c r="D76" s="73"/>
      <c r="E76" s="74">
        <v>7</v>
      </c>
      <c r="F76" s="117"/>
      <c r="G76" s="733"/>
      <c r="H76" s="731"/>
      <c r="I76" s="731"/>
      <c r="J76" s="734"/>
      <c r="K76" s="731"/>
      <c r="L76" s="731"/>
      <c r="M76" s="731"/>
    </row>
    <row r="77" spans="1:19" ht="21" hidden="1" x14ac:dyDescent="0.3">
      <c r="A77" s="731"/>
      <c r="B77" s="732"/>
      <c r="C77" s="72" t="s">
        <v>44</v>
      </c>
      <c r="D77" s="73"/>
      <c r="E77" s="74">
        <v>7</v>
      </c>
      <c r="F77" s="117"/>
      <c r="G77" s="733"/>
      <c r="H77" s="731"/>
      <c r="I77" s="731"/>
      <c r="J77" s="734"/>
      <c r="K77" s="731"/>
      <c r="L77" s="731"/>
      <c r="M77" s="731"/>
    </row>
    <row r="78" spans="1:19" ht="21" hidden="1" x14ac:dyDescent="0.3">
      <c r="A78" s="731"/>
      <c r="B78" s="732"/>
      <c r="C78" s="72" t="s">
        <v>96</v>
      </c>
      <c r="D78" s="73"/>
      <c r="E78" s="74">
        <v>7</v>
      </c>
      <c r="F78" s="117"/>
      <c r="G78" s="733"/>
      <c r="H78" s="731"/>
      <c r="I78" s="731"/>
      <c r="J78" s="734"/>
      <c r="K78" s="731"/>
      <c r="L78" s="731"/>
      <c r="M78" s="731"/>
    </row>
    <row r="79" spans="1:19" ht="21" hidden="1" x14ac:dyDescent="0.3">
      <c r="A79" s="731"/>
      <c r="B79" s="732"/>
      <c r="C79" s="72" t="s">
        <v>178</v>
      </c>
      <c r="D79" s="73"/>
      <c r="E79" s="74">
        <v>7</v>
      </c>
      <c r="F79" s="117"/>
      <c r="G79" s="733"/>
      <c r="H79" s="731"/>
      <c r="I79" s="731"/>
      <c r="J79" s="734"/>
      <c r="K79" s="731"/>
      <c r="L79" s="731"/>
      <c r="M79" s="731"/>
    </row>
    <row r="80" spans="1:19" ht="24.75" customHeight="1" x14ac:dyDescent="0.15">
      <c r="A80" s="652" t="s">
        <v>842</v>
      </c>
      <c r="B80" s="652"/>
      <c r="C80" s="652"/>
      <c r="D80" s="652"/>
      <c r="E80" s="652"/>
      <c r="F80" s="652"/>
      <c r="G80" s="652"/>
      <c r="H80" s="652"/>
      <c r="I80" s="652"/>
      <c r="J80" s="652"/>
      <c r="K80" s="652"/>
      <c r="L80" s="652"/>
      <c r="M80" s="652"/>
      <c r="N80" s="56">
        <f>N81+N166</f>
        <v>2807</v>
      </c>
      <c r="O80" s="57">
        <f>O81+O166</f>
        <v>155.94444444444449</v>
      </c>
      <c r="P80" s="66">
        <f>O80</f>
        <v>155.94444444444449</v>
      </c>
      <c r="Q80" s="57">
        <v>0</v>
      </c>
      <c r="R80" s="66">
        <f>P80+Q80</f>
        <v>155.94444444444449</v>
      </c>
      <c r="S80" s="66">
        <f>P80/20</f>
        <v>7.7972222222222243</v>
      </c>
    </row>
    <row r="81" spans="1:17" ht="24.75" customHeight="1" x14ac:dyDescent="0.15">
      <c r="A81" s="653" t="s">
        <v>885</v>
      </c>
      <c r="B81" s="653"/>
      <c r="C81" s="653"/>
      <c r="D81" s="653"/>
      <c r="E81" s="653"/>
      <c r="F81" s="653"/>
      <c r="G81" s="653"/>
      <c r="H81" s="653"/>
      <c r="I81" s="653"/>
      <c r="J81" s="653"/>
      <c r="K81" s="653"/>
      <c r="L81" s="653"/>
      <c r="M81" s="653"/>
      <c r="N81" s="56">
        <f>SUM(N82:N165)</f>
        <v>2753</v>
      </c>
      <c r="O81" s="57">
        <f>SUM(O82:O165)</f>
        <v>152.94444444444449</v>
      </c>
      <c r="P81" s="66">
        <f>O81</f>
        <v>152.94444444444449</v>
      </c>
      <c r="Q81" s="57">
        <v>0</v>
      </c>
    </row>
    <row r="82" spans="1:17" s="122" customFormat="1" ht="42" x14ac:dyDescent="0.3">
      <c r="A82" s="735">
        <v>13</v>
      </c>
      <c r="B82" s="736" t="s">
        <v>41</v>
      </c>
      <c r="C82" s="143" t="s">
        <v>42</v>
      </c>
      <c r="D82" s="144">
        <v>3</v>
      </c>
      <c r="E82" s="145" t="s">
        <v>19</v>
      </c>
      <c r="F82" s="153">
        <f>SUM(F83:F90)</f>
        <v>1</v>
      </c>
      <c r="G82" s="737" t="s">
        <v>2260</v>
      </c>
      <c r="H82" s="735" t="s">
        <v>20</v>
      </c>
      <c r="I82" s="735" t="s">
        <v>520</v>
      </c>
      <c r="J82" s="744">
        <v>244</v>
      </c>
      <c r="K82" s="735" t="s">
        <v>28</v>
      </c>
      <c r="L82" s="735" t="s">
        <v>22</v>
      </c>
      <c r="M82" s="735"/>
      <c r="N82" s="119">
        <f>D82*J82</f>
        <v>732</v>
      </c>
      <c r="O82" s="120">
        <f>N82/18</f>
        <v>40.666666666666664</v>
      </c>
      <c r="P82" s="121">
        <f>O82</f>
        <v>40.666666666666664</v>
      </c>
      <c r="Q82" s="120">
        <v>0</v>
      </c>
    </row>
    <row r="83" spans="1:17" s="122" customFormat="1" ht="22.5" x14ac:dyDescent="0.3">
      <c r="A83" s="735"/>
      <c r="B83" s="736"/>
      <c r="C83" s="143" t="s">
        <v>31</v>
      </c>
      <c r="D83" s="144"/>
      <c r="E83" s="149"/>
      <c r="F83" s="153"/>
      <c r="G83" s="737"/>
      <c r="H83" s="735"/>
      <c r="I83" s="735"/>
      <c r="J83" s="744"/>
      <c r="K83" s="735"/>
      <c r="L83" s="735"/>
      <c r="M83" s="735"/>
      <c r="N83" s="119"/>
      <c r="O83" s="120"/>
    </row>
    <row r="84" spans="1:17" s="122" customFormat="1" ht="22.5" x14ac:dyDescent="0.3">
      <c r="A84" s="735"/>
      <c r="B84" s="736"/>
      <c r="C84" s="143" t="s">
        <v>43</v>
      </c>
      <c r="D84" s="144"/>
      <c r="E84" s="147">
        <v>25</v>
      </c>
      <c r="F84" s="148">
        <f>SUM(1*E84)/100</f>
        <v>0.25</v>
      </c>
      <c r="G84" s="737"/>
      <c r="H84" s="735"/>
      <c r="I84" s="735"/>
      <c r="J84" s="744"/>
      <c r="K84" s="735"/>
      <c r="L84" s="735"/>
      <c r="M84" s="735"/>
      <c r="N84" s="119"/>
      <c r="O84" s="120"/>
    </row>
    <row r="85" spans="1:17" s="122" customFormat="1" ht="22.5" x14ac:dyDescent="0.3">
      <c r="A85" s="735"/>
      <c r="B85" s="736"/>
      <c r="C85" s="143" t="s">
        <v>44</v>
      </c>
      <c r="D85" s="144"/>
      <c r="E85" s="147">
        <v>25</v>
      </c>
      <c r="F85" s="148">
        <f t="shared" ref="F85:F87" si="1">SUM(1*E85)/100</f>
        <v>0.25</v>
      </c>
      <c r="G85" s="737"/>
      <c r="H85" s="735"/>
      <c r="I85" s="735"/>
      <c r="J85" s="744"/>
      <c r="K85" s="735"/>
      <c r="L85" s="735"/>
      <c r="M85" s="735"/>
      <c r="N85" s="119"/>
      <c r="O85" s="120"/>
    </row>
    <row r="86" spans="1:17" s="122" customFormat="1" ht="22.5" x14ac:dyDescent="0.3">
      <c r="A86" s="735"/>
      <c r="B86" s="736"/>
      <c r="C86" s="143" t="s">
        <v>45</v>
      </c>
      <c r="D86" s="144"/>
      <c r="E86" s="147">
        <v>25</v>
      </c>
      <c r="F86" s="148">
        <f t="shared" si="1"/>
        <v>0.25</v>
      </c>
      <c r="G86" s="737"/>
      <c r="H86" s="735"/>
      <c r="I86" s="735"/>
      <c r="J86" s="744"/>
      <c r="K86" s="735"/>
      <c r="L86" s="735"/>
      <c r="M86" s="735"/>
      <c r="N86" s="119"/>
      <c r="O86" s="120"/>
    </row>
    <row r="87" spans="1:17" s="122" customFormat="1" ht="22.5" x14ac:dyDescent="0.3">
      <c r="A87" s="735"/>
      <c r="B87" s="736"/>
      <c r="C87" s="143" t="s">
        <v>46</v>
      </c>
      <c r="D87" s="144"/>
      <c r="E87" s="147">
        <v>25</v>
      </c>
      <c r="F87" s="148">
        <f t="shared" si="1"/>
        <v>0.25</v>
      </c>
      <c r="G87" s="737"/>
      <c r="H87" s="735"/>
      <c r="I87" s="735"/>
      <c r="J87" s="744"/>
      <c r="K87" s="735"/>
      <c r="L87" s="735"/>
      <c r="M87" s="735"/>
      <c r="N87" s="119"/>
      <c r="O87" s="120"/>
    </row>
    <row r="88" spans="1:17" s="122" customFormat="1" ht="21" hidden="1" x14ac:dyDescent="0.3">
      <c r="A88" s="741">
        <v>14</v>
      </c>
      <c r="B88" s="742" t="s">
        <v>41</v>
      </c>
      <c r="C88" s="235" t="s">
        <v>42</v>
      </c>
      <c r="D88" s="236">
        <v>3</v>
      </c>
      <c r="E88" s="241" t="s">
        <v>19</v>
      </c>
      <c r="F88" s="242"/>
      <c r="G88" s="743" t="s">
        <v>2328</v>
      </c>
      <c r="H88" s="741" t="s">
        <v>23</v>
      </c>
      <c r="I88" s="741" t="s">
        <v>185</v>
      </c>
      <c r="J88" s="734">
        <v>63</v>
      </c>
      <c r="K88" s="741" t="s">
        <v>23</v>
      </c>
      <c r="L88" s="741" t="s">
        <v>22</v>
      </c>
      <c r="M88" s="741"/>
      <c r="N88" s="119">
        <f>D88*J88</f>
        <v>189</v>
      </c>
      <c r="O88" s="120">
        <f>N88/18</f>
        <v>10.5</v>
      </c>
      <c r="P88" s="121">
        <f>O88</f>
        <v>10.5</v>
      </c>
      <c r="Q88" s="120">
        <v>0</v>
      </c>
    </row>
    <row r="89" spans="1:17" s="240" customFormat="1" ht="21" hidden="1" x14ac:dyDescent="0.3">
      <c r="A89" s="741"/>
      <c r="B89" s="742"/>
      <c r="C89" s="235" t="s">
        <v>43</v>
      </c>
      <c r="D89" s="236"/>
      <c r="E89" s="74">
        <v>50</v>
      </c>
      <c r="F89" s="237"/>
      <c r="G89" s="743"/>
      <c r="H89" s="741"/>
      <c r="I89" s="741"/>
      <c r="J89" s="734"/>
      <c r="K89" s="741"/>
      <c r="L89" s="741"/>
      <c r="M89" s="741"/>
      <c r="N89" s="238"/>
      <c r="O89" s="239"/>
    </row>
    <row r="90" spans="1:17" s="240" customFormat="1" ht="21" hidden="1" x14ac:dyDescent="0.3">
      <c r="A90" s="741"/>
      <c r="B90" s="742"/>
      <c r="C90" s="235" t="s">
        <v>44</v>
      </c>
      <c r="D90" s="236"/>
      <c r="E90" s="74">
        <v>50</v>
      </c>
      <c r="F90" s="237"/>
      <c r="G90" s="743"/>
      <c r="H90" s="741"/>
      <c r="I90" s="741"/>
      <c r="J90" s="734"/>
      <c r="K90" s="741"/>
      <c r="L90" s="741"/>
      <c r="M90" s="741"/>
      <c r="N90" s="238"/>
      <c r="O90" s="239"/>
    </row>
    <row r="91" spans="1:17" ht="21" x14ac:dyDescent="0.3">
      <c r="A91" s="731">
        <v>15</v>
      </c>
      <c r="B91" s="732" t="s">
        <v>562</v>
      </c>
      <c r="C91" s="69" t="s">
        <v>563</v>
      </c>
      <c r="D91" s="70">
        <v>3</v>
      </c>
      <c r="E91" s="71" t="s">
        <v>33</v>
      </c>
      <c r="F91" s="118">
        <f>SUM(F92:F93)</f>
        <v>1.5</v>
      </c>
      <c r="G91" s="78" t="s">
        <v>1959</v>
      </c>
      <c r="H91" s="731" t="s">
        <v>20</v>
      </c>
      <c r="I91" s="731" t="s">
        <v>196</v>
      </c>
      <c r="J91" s="734">
        <v>40</v>
      </c>
      <c r="K91" s="731" t="s">
        <v>73</v>
      </c>
      <c r="L91" s="731" t="s">
        <v>22</v>
      </c>
      <c r="M91" s="731"/>
      <c r="N91" s="56">
        <f>D91*J91</f>
        <v>120</v>
      </c>
      <c r="O91" s="57">
        <f>N91/18</f>
        <v>6.666666666666667</v>
      </c>
      <c r="P91" s="66">
        <f>O91</f>
        <v>6.666666666666667</v>
      </c>
      <c r="Q91" s="57">
        <v>0</v>
      </c>
    </row>
    <row r="92" spans="1:17" ht="22.5" x14ac:dyDescent="0.3">
      <c r="A92" s="731"/>
      <c r="B92" s="732"/>
      <c r="C92" s="72" t="s">
        <v>172</v>
      </c>
      <c r="D92" s="73"/>
      <c r="E92" s="74">
        <v>50</v>
      </c>
      <c r="F92" s="117">
        <f>SUM(1.5*E92)/100</f>
        <v>0.75</v>
      </c>
      <c r="G92" s="79" t="s">
        <v>1960</v>
      </c>
      <c r="H92" s="731"/>
      <c r="I92" s="731"/>
      <c r="J92" s="734"/>
      <c r="K92" s="731"/>
      <c r="L92" s="731"/>
      <c r="M92" s="731"/>
    </row>
    <row r="93" spans="1:17" ht="22.5" x14ac:dyDescent="0.3">
      <c r="A93" s="731"/>
      <c r="B93" s="732"/>
      <c r="C93" s="72" t="s">
        <v>65</v>
      </c>
      <c r="D93" s="73"/>
      <c r="E93" s="74">
        <v>50</v>
      </c>
      <c r="F93" s="117">
        <f>SUM(1.5*E93)/100</f>
        <v>0.75</v>
      </c>
      <c r="G93" s="80"/>
      <c r="H93" s="731"/>
      <c r="I93" s="731"/>
      <c r="J93" s="734"/>
      <c r="K93" s="731"/>
      <c r="L93" s="731"/>
      <c r="M93" s="731"/>
    </row>
    <row r="94" spans="1:17" ht="21" x14ac:dyDescent="0.3">
      <c r="A94" s="731">
        <v>16</v>
      </c>
      <c r="B94" s="732" t="s">
        <v>564</v>
      </c>
      <c r="C94" s="69" t="s">
        <v>565</v>
      </c>
      <c r="D94" s="70">
        <v>3</v>
      </c>
      <c r="E94" s="71" t="s">
        <v>33</v>
      </c>
      <c r="F94" s="118">
        <f>SUM(F95:F97)</f>
        <v>1.5000000000000002</v>
      </c>
      <c r="G94" s="78" t="s">
        <v>1961</v>
      </c>
      <c r="H94" s="731" t="s">
        <v>20</v>
      </c>
      <c r="I94" s="731" t="s">
        <v>196</v>
      </c>
      <c r="J94" s="734">
        <v>40</v>
      </c>
      <c r="K94" s="731" t="s">
        <v>73</v>
      </c>
      <c r="L94" s="731" t="s">
        <v>22</v>
      </c>
      <c r="M94" s="731"/>
      <c r="N94" s="56">
        <f>D94*J94</f>
        <v>120</v>
      </c>
      <c r="O94" s="57">
        <f>N94/18</f>
        <v>6.666666666666667</v>
      </c>
      <c r="P94" s="66">
        <f>O94</f>
        <v>6.666666666666667</v>
      </c>
      <c r="Q94" s="57">
        <v>0</v>
      </c>
    </row>
    <row r="95" spans="1:17" ht="22.5" x14ac:dyDescent="0.3">
      <c r="A95" s="731"/>
      <c r="B95" s="732"/>
      <c r="C95" s="81" t="s">
        <v>199</v>
      </c>
      <c r="D95" s="82"/>
      <c r="E95" s="74">
        <v>44</v>
      </c>
      <c r="F95" s="117">
        <f>SUM(1.5*E95)/100</f>
        <v>0.66</v>
      </c>
      <c r="G95" s="79" t="s">
        <v>1962</v>
      </c>
      <c r="H95" s="731"/>
      <c r="I95" s="731"/>
      <c r="J95" s="734"/>
      <c r="K95" s="731"/>
      <c r="L95" s="731"/>
      <c r="M95" s="731"/>
    </row>
    <row r="96" spans="1:17" ht="22.5" x14ac:dyDescent="0.3">
      <c r="A96" s="731"/>
      <c r="B96" s="732"/>
      <c r="C96" s="72" t="s">
        <v>201</v>
      </c>
      <c r="D96" s="73"/>
      <c r="E96" s="74">
        <v>36</v>
      </c>
      <c r="F96" s="117">
        <f>SUM(1.5*E96)/100</f>
        <v>0.54</v>
      </c>
      <c r="G96" s="79"/>
      <c r="H96" s="731"/>
      <c r="I96" s="731"/>
      <c r="J96" s="734"/>
      <c r="K96" s="731"/>
      <c r="L96" s="731"/>
      <c r="M96" s="731"/>
    </row>
    <row r="97" spans="1:17" ht="22.5" x14ac:dyDescent="0.3">
      <c r="A97" s="731"/>
      <c r="B97" s="732"/>
      <c r="C97" s="72" t="s">
        <v>200</v>
      </c>
      <c r="D97" s="73"/>
      <c r="E97" s="74">
        <v>20</v>
      </c>
      <c r="F97" s="117">
        <f>SUM(1.5*E97)/100</f>
        <v>0.3</v>
      </c>
      <c r="G97" s="80"/>
      <c r="H97" s="731"/>
      <c r="I97" s="731"/>
      <c r="J97" s="734"/>
      <c r="K97" s="731"/>
      <c r="L97" s="731"/>
      <c r="M97" s="731"/>
    </row>
    <row r="98" spans="1:17" ht="21" hidden="1" x14ac:dyDescent="0.3">
      <c r="A98" s="745">
        <v>17</v>
      </c>
      <c r="B98" s="746" t="s">
        <v>566</v>
      </c>
      <c r="C98" s="747" t="s">
        <v>205</v>
      </c>
      <c r="D98" s="83">
        <v>3</v>
      </c>
      <c r="E98" s="84" t="s">
        <v>19</v>
      </c>
      <c r="F98" s="157"/>
      <c r="G98" s="85" t="s">
        <v>1963</v>
      </c>
      <c r="H98" s="745" t="s">
        <v>20</v>
      </c>
      <c r="I98" s="745" t="s">
        <v>76</v>
      </c>
      <c r="J98" s="748">
        <v>0</v>
      </c>
      <c r="K98" s="745" t="s">
        <v>76</v>
      </c>
      <c r="L98" s="745" t="s">
        <v>74</v>
      </c>
      <c r="M98" s="745" t="s">
        <v>1795</v>
      </c>
      <c r="N98" s="56">
        <f>D98*J98</f>
        <v>0</v>
      </c>
      <c r="O98" s="57">
        <f>N98/18</f>
        <v>0</v>
      </c>
      <c r="P98" s="66">
        <f>O98</f>
        <v>0</v>
      </c>
      <c r="Q98" s="57">
        <v>0</v>
      </c>
    </row>
    <row r="99" spans="1:17" ht="21" hidden="1" x14ac:dyDescent="0.15">
      <c r="A99" s="745"/>
      <c r="B99" s="746"/>
      <c r="C99" s="747"/>
      <c r="D99" s="83"/>
      <c r="E99" s="86"/>
      <c r="F99" s="286"/>
      <c r="G99" s="87" t="s">
        <v>1964</v>
      </c>
      <c r="H99" s="745"/>
      <c r="I99" s="745"/>
      <c r="J99" s="748"/>
      <c r="K99" s="745"/>
      <c r="L99" s="745"/>
      <c r="M99" s="745"/>
    </row>
    <row r="100" spans="1:17" ht="21" x14ac:dyDescent="0.3">
      <c r="A100" s="731">
        <v>18</v>
      </c>
      <c r="B100" s="732" t="s">
        <v>567</v>
      </c>
      <c r="C100" s="69" t="s">
        <v>568</v>
      </c>
      <c r="D100" s="70">
        <v>3</v>
      </c>
      <c r="E100" s="71" t="s">
        <v>33</v>
      </c>
      <c r="F100" s="118">
        <f>SUM(F101)</f>
        <v>1.5</v>
      </c>
      <c r="G100" s="78" t="s">
        <v>1965</v>
      </c>
      <c r="H100" s="731" t="s">
        <v>20</v>
      </c>
      <c r="I100" s="731" t="s">
        <v>159</v>
      </c>
      <c r="J100" s="734">
        <v>11</v>
      </c>
      <c r="K100" s="731" t="s">
        <v>167</v>
      </c>
      <c r="L100" s="731" t="s">
        <v>22</v>
      </c>
      <c r="M100" s="731"/>
      <c r="N100" s="56">
        <f>D100*J100</f>
        <v>33</v>
      </c>
      <c r="O100" s="57">
        <f>N100/18</f>
        <v>1.8333333333333333</v>
      </c>
      <c r="P100" s="66">
        <f>O100</f>
        <v>1.8333333333333333</v>
      </c>
      <c r="Q100" s="57">
        <v>0</v>
      </c>
    </row>
    <row r="101" spans="1:17" ht="22.5" x14ac:dyDescent="0.3">
      <c r="A101" s="731"/>
      <c r="B101" s="732"/>
      <c r="C101" s="72" t="s">
        <v>211</v>
      </c>
      <c r="D101" s="73"/>
      <c r="E101" s="74">
        <v>100</v>
      </c>
      <c r="F101" s="117">
        <f>SUM(1.5*E101)/100</f>
        <v>1.5</v>
      </c>
      <c r="G101" s="80" t="s">
        <v>1966</v>
      </c>
      <c r="H101" s="731"/>
      <c r="I101" s="731"/>
      <c r="J101" s="734"/>
      <c r="K101" s="731"/>
      <c r="L101" s="731"/>
      <c r="M101" s="731"/>
    </row>
    <row r="102" spans="1:17" ht="21" x14ac:dyDescent="0.3">
      <c r="A102" s="731">
        <v>19</v>
      </c>
      <c r="B102" s="732" t="s">
        <v>569</v>
      </c>
      <c r="C102" s="69" t="s">
        <v>570</v>
      </c>
      <c r="D102" s="70">
        <v>3</v>
      </c>
      <c r="E102" s="71" t="s">
        <v>33</v>
      </c>
      <c r="F102" s="118">
        <f>SUM(F103)</f>
        <v>1.5</v>
      </c>
      <c r="G102" s="78" t="s">
        <v>1967</v>
      </c>
      <c r="H102" s="731" t="s">
        <v>20</v>
      </c>
      <c r="I102" s="731" t="s">
        <v>93</v>
      </c>
      <c r="J102" s="734">
        <v>40</v>
      </c>
      <c r="K102" s="731" t="s">
        <v>26</v>
      </c>
      <c r="L102" s="731" t="s">
        <v>22</v>
      </c>
      <c r="M102" s="731"/>
      <c r="N102" s="56">
        <f>D102*J102</f>
        <v>120</v>
      </c>
      <c r="O102" s="57">
        <f>N102/18</f>
        <v>6.666666666666667</v>
      </c>
      <c r="P102" s="66">
        <f>O102</f>
        <v>6.666666666666667</v>
      </c>
      <c r="Q102" s="57">
        <v>0</v>
      </c>
    </row>
    <row r="103" spans="1:17" ht="22.5" x14ac:dyDescent="0.3">
      <c r="A103" s="731"/>
      <c r="B103" s="732"/>
      <c r="C103" s="72" t="s">
        <v>184</v>
      </c>
      <c r="D103" s="73"/>
      <c r="E103" s="74">
        <v>100</v>
      </c>
      <c r="F103" s="117">
        <f>SUM(1.5*E103)/100</f>
        <v>1.5</v>
      </c>
      <c r="G103" s="80" t="s">
        <v>1968</v>
      </c>
      <c r="H103" s="731"/>
      <c r="I103" s="731"/>
      <c r="J103" s="734"/>
      <c r="K103" s="731"/>
      <c r="L103" s="731"/>
      <c r="M103" s="731"/>
    </row>
    <row r="104" spans="1:17" ht="21" x14ac:dyDescent="0.3">
      <c r="A104" s="731">
        <v>20</v>
      </c>
      <c r="B104" s="732" t="s">
        <v>571</v>
      </c>
      <c r="C104" s="69" t="s">
        <v>222</v>
      </c>
      <c r="D104" s="70">
        <v>3</v>
      </c>
      <c r="E104" s="71" t="s">
        <v>33</v>
      </c>
      <c r="F104" s="118">
        <f>SUM(F105:F106)</f>
        <v>1.5</v>
      </c>
      <c r="G104" s="78" t="s">
        <v>1969</v>
      </c>
      <c r="H104" s="731" t="s">
        <v>20</v>
      </c>
      <c r="I104" s="731" t="s">
        <v>212</v>
      </c>
      <c r="J104" s="734">
        <v>29</v>
      </c>
      <c r="K104" s="731" t="s">
        <v>20</v>
      </c>
      <c r="L104" s="731" t="s">
        <v>22</v>
      </c>
      <c r="M104" s="731"/>
      <c r="N104" s="56">
        <f>D104*J104</f>
        <v>87</v>
      </c>
      <c r="O104" s="57">
        <f>N104/18</f>
        <v>4.833333333333333</v>
      </c>
      <c r="P104" s="66">
        <f>O104</f>
        <v>4.833333333333333</v>
      </c>
      <c r="Q104" s="57">
        <v>0</v>
      </c>
    </row>
    <row r="105" spans="1:17" ht="22.5" x14ac:dyDescent="0.3">
      <c r="A105" s="731"/>
      <c r="B105" s="732"/>
      <c r="C105" s="72" t="s">
        <v>172</v>
      </c>
      <c r="D105" s="73"/>
      <c r="E105" s="74">
        <v>50</v>
      </c>
      <c r="F105" s="117">
        <f>SUM(1.5*E105)/100</f>
        <v>0.75</v>
      </c>
      <c r="G105" s="79" t="s">
        <v>1970</v>
      </c>
      <c r="H105" s="731"/>
      <c r="I105" s="731"/>
      <c r="J105" s="734"/>
      <c r="K105" s="731"/>
      <c r="L105" s="731"/>
      <c r="M105" s="731"/>
    </row>
    <row r="106" spans="1:17" ht="22.5" x14ac:dyDescent="0.3">
      <c r="A106" s="731"/>
      <c r="B106" s="732"/>
      <c r="C106" s="72" t="s">
        <v>65</v>
      </c>
      <c r="D106" s="73"/>
      <c r="E106" s="74">
        <v>50</v>
      </c>
      <c r="F106" s="117">
        <f>SUM(1.5*E106)/100</f>
        <v>0.75</v>
      </c>
      <c r="G106" s="80"/>
      <c r="H106" s="731"/>
      <c r="I106" s="731"/>
      <c r="J106" s="734"/>
      <c r="K106" s="731"/>
      <c r="L106" s="731"/>
      <c r="M106" s="731"/>
    </row>
    <row r="107" spans="1:17" ht="21" x14ac:dyDescent="0.3">
      <c r="A107" s="749">
        <v>21</v>
      </c>
      <c r="B107" s="750" t="s">
        <v>572</v>
      </c>
      <c r="C107" s="256" t="s">
        <v>573</v>
      </c>
      <c r="D107" s="257">
        <v>3</v>
      </c>
      <c r="E107" s="258" t="s">
        <v>157</v>
      </c>
      <c r="F107" s="287">
        <f>F108</f>
        <v>0.33333333333333337</v>
      </c>
      <c r="G107" s="751"/>
      <c r="H107" s="749" t="s">
        <v>20</v>
      </c>
      <c r="I107" s="749" t="s">
        <v>94</v>
      </c>
      <c r="J107" s="753">
        <v>10</v>
      </c>
      <c r="K107" s="749" t="s">
        <v>20</v>
      </c>
      <c r="L107" s="749" t="s">
        <v>22</v>
      </c>
      <c r="M107" s="749"/>
      <c r="N107" s="56">
        <f>D107*J107</f>
        <v>30</v>
      </c>
      <c r="O107" s="57">
        <f>N107/18</f>
        <v>1.6666666666666667</v>
      </c>
      <c r="P107" s="66">
        <f>O107</f>
        <v>1.6666666666666667</v>
      </c>
      <c r="Q107" s="57">
        <v>0</v>
      </c>
    </row>
    <row r="108" spans="1:17" ht="22.5" x14ac:dyDescent="0.3">
      <c r="A108" s="749"/>
      <c r="B108" s="750"/>
      <c r="C108" s="259" t="s">
        <v>184</v>
      </c>
      <c r="D108" s="260"/>
      <c r="E108" s="288">
        <f>100/3</f>
        <v>33.333333333333336</v>
      </c>
      <c r="F108" s="279">
        <f>SUM(1*E108)/100</f>
        <v>0.33333333333333337</v>
      </c>
      <c r="G108" s="752"/>
      <c r="H108" s="749"/>
      <c r="I108" s="749"/>
      <c r="J108" s="753"/>
      <c r="K108" s="749"/>
      <c r="L108" s="749"/>
      <c r="M108" s="749"/>
    </row>
    <row r="109" spans="1:17" ht="21" x14ac:dyDescent="0.3">
      <c r="A109" s="749">
        <v>22</v>
      </c>
      <c r="B109" s="750" t="s">
        <v>572</v>
      </c>
      <c r="C109" s="256" t="s">
        <v>573</v>
      </c>
      <c r="D109" s="257"/>
      <c r="E109" s="258" t="s">
        <v>157</v>
      </c>
      <c r="F109" s="287">
        <f>F110</f>
        <v>0.33333333333333337</v>
      </c>
      <c r="G109" s="751"/>
      <c r="H109" s="749" t="s">
        <v>23</v>
      </c>
      <c r="I109" s="749" t="s">
        <v>20</v>
      </c>
      <c r="J109" s="753">
        <v>1</v>
      </c>
      <c r="K109" s="749" t="s">
        <v>73</v>
      </c>
      <c r="L109" s="749" t="s">
        <v>22</v>
      </c>
      <c r="M109" s="749"/>
      <c r="N109" s="56">
        <f>D109*J109</f>
        <v>0</v>
      </c>
      <c r="O109" s="57">
        <f>N109/18</f>
        <v>0</v>
      </c>
      <c r="P109" s="66">
        <f>O109</f>
        <v>0</v>
      </c>
      <c r="Q109" s="57">
        <v>0</v>
      </c>
    </row>
    <row r="110" spans="1:17" ht="22.5" x14ac:dyDescent="0.3">
      <c r="A110" s="749"/>
      <c r="B110" s="750"/>
      <c r="C110" s="259" t="s">
        <v>43</v>
      </c>
      <c r="D110" s="260"/>
      <c r="E110" s="288">
        <f>100/3</f>
        <v>33.333333333333336</v>
      </c>
      <c r="F110" s="279">
        <f>SUM(1*E110)/100</f>
        <v>0.33333333333333337</v>
      </c>
      <c r="G110" s="752"/>
      <c r="H110" s="749"/>
      <c r="I110" s="749"/>
      <c r="J110" s="753"/>
      <c r="K110" s="749"/>
      <c r="L110" s="749"/>
      <c r="M110" s="749"/>
    </row>
    <row r="111" spans="1:17" ht="21" x14ac:dyDescent="0.3">
      <c r="A111" s="749">
        <v>23</v>
      </c>
      <c r="B111" s="750" t="s">
        <v>572</v>
      </c>
      <c r="C111" s="256" t="s">
        <v>573</v>
      </c>
      <c r="D111" s="257">
        <v>3</v>
      </c>
      <c r="E111" s="258" t="s">
        <v>157</v>
      </c>
      <c r="F111" s="287">
        <f>F112</f>
        <v>0.33333333333333337</v>
      </c>
      <c r="G111" s="754"/>
      <c r="H111" s="749" t="s">
        <v>21</v>
      </c>
      <c r="I111" s="749" t="s">
        <v>28</v>
      </c>
      <c r="J111" s="753">
        <v>6</v>
      </c>
      <c r="K111" s="749" t="s">
        <v>73</v>
      </c>
      <c r="L111" s="749" t="s">
        <v>22</v>
      </c>
      <c r="M111" s="749"/>
      <c r="N111" s="56">
        <f>D111*J111</f>
        <v>18</v>
      </c>
      <c r="O111" s="57">
        <f>N111/18</f>
        <v>1</v>
      </c>
      <c r="P111" s="66">
        <f>O111</f>
        <v>1</v>
      </c>
      <c r="Q111" s="57">
        <v>0</v>
      </c>
    </row>
    <row r="112" spans="1:17" ht="22.5" x14ac:dyDescent="0.3">
      <c r="A112" s="749"/>
      <c r="B112" s="750"/>
      <c r="C112" s="259" t="s">
        <v>65</v>
      </c>
      <c r="D112" s="260"/>
      <c r="E112" s="288">
        <f>100/3</f>
        <v>33.333333333333336</v>
      </c>
      <c r="F112" s="279">
        <f>SUM(1*E112)/100</f>
        <v>0.33333333333333337</v>
      </c>
      <c r="G112" s="752"/>
      <c r="H112" s="749"/>
      <c r="I112" s="749"/>
      <c r="J112" s="753"/>
      <c r="K112" s="749"/>
      <c r="L112" s="749"/>
      <c r="M112" s="749"/>
    </row>
    <row r="113" spans="1:17" ht="21" x14ac:dyDescent="0.3">
      <c r="A113" s="731">
        <v>24</v>
      </c>
      <c r="B113" s="732" t="s">
        <v>180</v>
      </c>
      <c r="C113" s="69" t="s">
        <v>181</v>
      </c>
      <c r="D113" s="70">
        <v>3</v>
      </c>
      <c r="E113" s="71" t="s">
        <v>33</v>
      </c>
      <c r="F113" s="118">
        <f>SUM(F114)</f>
        <v>1.5</v>
      </c>
      <c r="G113" s="78" t="s">
        <v>1971</v>
      </c>
      <c r="H113" s="731" t="s">
        <v>20</v>
      </c>
      <c r="I113" s="731" t="s">
        <v>110</v>
      </c>
      <c r="J113" s="734">
        <v>56</v>
      </c>
      <c r="K113" s="731" t="s">
        <v>23</v>
      </c>
      <c r="L113" s="731" t="s">
        <v>22</v>
      </c>
      <c r="M113" s="731"/>
      <c r="N113" s="56">
        <f>D113*J113</f>
        <v>168</v>
      </c>
      <c r="O113" s="57">
        <f>N113/18</f>
        <v>9.3333333333333339</v>
      </c>
      <c r="P113" s="66">
        <f>O113</f>
        <v>9.3333333333333339</v>
      </c>
      <c r="Q113" s="57">
        <v>0</v>
      </c>
    </row>
    <row r="114" spans="1:17" ht="22.5" x14ac:dyDescent="0.3">
      <c r="A114" s="731"/>
      <c r="B114" s="732"/>
      <c r="C114" s="72" t="s">
        <v>172</v>
      </c>
      <c r="D114" s="73"/>
      <c r="E114" s="74">
        <v>100</v>
      </c>
      <c r="F114" s="117">
        <f>SUM(1.5*E114)/100</f>
        <v>1.5</v>
      </c>
      <c r="G114" s="80" t="s">
        <v>1972</v>
      </c>
      <c r="H114" s="731"/>
      <c r="I114" s="731"/>
      <c r="J114" s="734"/>
      <c r="K114" s="731"/>
      <c r="L114" s="731"/>
      <c r="M114" s="731"/>
    </row>
    <row r="115" spans="1:17" ht="21" hidden="1" x14ac:dyDescent="0.3">
      <c r="A115" s="745">
        <v>25</v>
      </c>
      <c r="B115" s="746" t="s">
        <v>186</v>
      </c>
      <c r="C115" s="88" t="s">
        <v>187</v>
      </c>
      <c r="D115" s="83">
        <v>3</v>
      </c>
      <c r="E115" s="84" t="s">
        <v>33</v>
      </c>
      <c r="F115" s="157"/>
      <c r="G115" s="85" t="s">
        <v>1973</v>
      </c>
      <c r="H115" s="745" t="s">
        <v>20</v>
      </c>
      <c r="I115" s="745" t="s">
        <v>196</v>
      </c>
      <c r="J115" s="748">
        <v>0</v>
      </c>
      <c r="K115" s="745" t="s">
        <v>196</v>
      </c>
      <c r="L115" s="745" t="s">
        <v>74</v>
      </c>
      <c r="M115" s="748" t="s">
        <v>1795</v>
      </c>
      <c r="N115" s="56">
        <f>D115*J115</f>
        <v>0</v>
      </c>
      <c r="O115" s="57">
        <f>N115/18</f>
        <v>0</v>
      </c>
      <c r="P115" s="66">
        <f>O115</f>
        <v>0</v>
      </c>
      <c r="Q115" s="57">
        <v>0</v>
      </c>
    </row>
    <row r="116" spans="1:17" ht="21" hidden="1" x14ac:dyDescent="0.3">
      <c r="A116" s="745"/>
      <c r="B116" s="746"/>
      <c r="C116" s="88" t="s">
        <v>611</v>
      </c>
      <c r="D116" s="83"/>
      <c r="E116" s="86"/>
      <c r="F116" s="286"/>
      <c r="G116" s="89" t="s">
        <v>1974</v>
      </c>
      <c r="H116" s="745"/>
      <c r="I116" s="745"/>
      <c r="J116" s="748"/>
      <c r="K116" s="745"/>
      <c r="L116" s="745"/>
      <c r="M116" s="748"/>
    </row>
    <row r="117" spans="1:17" ht="21" hidden="1" x14ac:dyDescent="0.3">
      <c r="A117" s="745"/>
      <c r="B117" s="746"/>
      <c r="C117" s="88" t="s">
        <v>65</v>
      </c>
      <c r="D117" s="83"/>
      <c r="E117" s="86"/>
      <c r="F117" s="286"/>
      <c r="G117" s="89"/>
      <c r="H117" s="745"/>
      <c r="I117" s="745"/>
      <c r="J117" s="748"/>
      <c r="K117" s="745"/>
      <c r="L117" s="745"/>
      <c r="M117" s="748"/>
    </row>
    <row r="118" spans="1:17" ht="21" hidden="1" x14ac:dyDescent="0.3">
      <c r="A118" s="745"/>
      <c r="B118" s="746"/>
      <c r="C118" s="88" t="s">
        <v>184</v>
      </c>
      <c r="D118" s="83"/>
      <c r="E118" s="86"/>
      <c r="F118" s="286"/>
      <c r="G118" s="87"/>
      <c r="H118" s="745"/>
      <c r="I118" s="745"/>
      <c r="J118" s="748"/>
      <c r="K118" s="745"/>
      <c r="L118" s="745"/>
      <c r="M118" s="748"/>
    </row>
    <row r="119" spans="1:17" ht="22.5" x14ac:dyDescent="0.3">
      <c r="A119" s="731">
        <v>26</v>
      </c>
      <c r="B119" s="732" t="s">
        <v>194</v>
      </c>
      <c r="C119" s="69" t="s">
        <v>195</v>
      </c>
      <c r="D119" s="70">
        <v>1</v>
      </c>
      <c r="E119" s="71" t="s">
        <v>53</v>
      </c>
      <c r="F119" s="118">
        <f>SUM(F120)</f>
        <v>0.33</v>
      </c>
      <c r="G119" s="755" t="s">
        <v>1975</v>
      </c>
      <c r="H119" s="731" t="s">
        <v>20</v>
      </c>
      <c r="I119" s="731" t="s">
        <v>193</v>
      </c>
      <c r="J119" s="734">
        <v>63</v>
      </c>
      <c r="K119" s="731" t="s">
        <v>21</v>
      </c>
      <c r="L119" s="731" t="s">
        <v>22</v>
      </c>
      <c r="M119" s="731"/>
      <c r="N119" s="56">
        <f>D119*J119</f>
        <v>63</v>
      </c>
      <c r="O119" s="57">
        <f>N119/18</f>
        <v>3.5</v>
      </c>
      <c r="P119" s="66">
        <f>O119</f>
        <v>3.5</v>
      </c>
      <c r="Q119" s="57">
        <v>0</v>
      </c>
    </row>
    <row r="120" spans="1:17" ht="22.5" x14ac:dyDescent="0.3">
      <c r="A120" s="731"/>
      <c r="B120" s="732"/>
      <c r="C120" s="72" t="s">
        <v>184</v>
      </c>
      <c r="D120" s="73"/>
      <c r="E120" s="74">
        <v>100</v>
      </c>
      <c r="F120" s="117">
        <f>SUM(0.33*E120)/100</f>
        <v>0.33</v>
      </c>
      <c r="G120" s="756"/>
      <c r="H120" s="731"/>
      <c r="I120" s="731"/>
      <c r="J120" s="734"/>
      <c r="K120" s="731"/>
      <c r="L120" s="731"/>
      <c r="M120" s="731"/>
    </row>
    <row r="121" spans="1:17" ht="21" x14ac:dyDescent="0.3">
      <c r="A121" s="731">
        <v>27</v>
      </c>
      <c r="B121" s="732" t="s">
        <v>197</v>
      </c>
      <c r="C121" s="69" t="s">
        <v>198</v>
      </c>
      <c r="D121" s="70">
        <v>3</v>
      </c>
      <c r="E121" s="71" t="s">
        <v>33</v>
      </c>
      <c r="F121" s="118">
        <f>SUM(F122:F125)</f>
        <v>1.5000000000000002</v>
      </c>
      <c r="G121" s="78" t="s">
        <v>1961</v>
      </c>
      <c r="H121" s="731" t="s">
        <v>20</v>
      </c>
      <c r="I121" s="731" t="s">
        <v>72</v>
      </c>
      <c r="J121" s="734">
        <v>4</v>
      </c>
      <c r="K121" s="731" t="s">
        <v>179</v>
      </c>
      <c r="L121" s="731" t="s">
        <v>22</v>
      </c>
      <c r="M121" s="731"/>
      <c r="N121" s="56">
        <f>D121*J121</f>
        <v>12</v>
      </c>
      <c r="O121" s="57">
        <f>N121/18</f>
        <v>0.66666666666666663</v>
      </c>
      <c r="P121" s="66">
        <f>O121</f>
        <v>0.66666666666666663</v>
      </c>
      <c r="Q121" s="57">
        <v>0</v>
      </c>
    </row>
    <row r="122" spans="1:17" ht="22.5" x14ac:dyDescent="0.3">
      <c r="A122" s="731"/>
      <c r="B122" s="732"/>
      <c r="C122" s="75" t="s">
        <v>612</v>
      </c>
      <c r="D122" s="76"/>
      <c r="E122" s="77"/>
      <c r="F122" s="289"/>
      <c r="G122" s="79" t="s">
        <v>1962</v>
      </c>
      <c r="H122" s="731"/>
      <c r="I122" s="731"/>
      <c r="J122" s="734"/>
      <c r="K122" s="731"/>
      <c r="L122" s="731"/>
      <c r="M122" s="731"/>
    </row>
    <row r="123" spans="1:17" ht="22.5" x14ac:dyDescent="0.3">
      <c r="A123" s="731"/>
      <c r="B123" s="732"/>
      <c r="C123" s="72" t="s">
        <v>199</v>
      </c>
      <c r="D123" s="73"/>
      <c r="E123" s="74">
        <v>44</v>
      </c>
      <c r="F123" s="117">
        <f>SUM(1.5*E123)/100</f>
        <v>0.66</v>
      </c>
      <c r="G123" s="79"/>
      <c r="H123" s="731"/>
      <c r="I123" s="731"/>
      <c r="J123" s="734"/>
      <c r="K123" s="731"/>
      <c r="L123" s="731"/>
      <c r="M123" s="731"/>
    </row>
    <row r="124" spans="1:17" ht="22.5" x14ac:dyDescent="0.3">
      <c r="A124" s="731"/>
      <c r="B124" s="732"/>
      <c r="C124" s="72" t="s">
        <v>201</v>
      </c>
      <c r="D124" s="73"/>
      <c r="E124" s="74">
        <v>36</v>
      </c>
      <c r="F124" s="117">
        <f>SUM(1.5*E124)/100</f>
        <v>0.54</v>
      </c>
      <c r="G124" s="79"/>
      <c r="H124" s="731"/>
      <c r="I124" s="731"/>
      <c r="J124" s="734"/>
      <c r="K124" s="731"/>
      <c r="L124" s="731"/>
      <c r="M124" s="731"/>
    </row>
    <row r="125" spans="1:17" ht="22.5" x14ac:dyDescent="0.3">
      <c r="A125" s="731"/>
      <c r="B125" s="732"/>
      <c r="C125" s="72" t="s">
        <v>200</v>
      </c>
      <c r="D125" s="73"/>
      <c r="E125" s="74">
        <v>20</v>
      </c>
      <c r="F125" s="117">
        <f>SUM(1.5*E125)/100</f>
        <v>0.3</v>
      </c>
      <c r="G125" s="80"/>
      <c r="H125" s="731"/>
      <c r="I125" s="731"/>
      <c r="J125" s="734"/>
      <c r="K125" s="731"/>
      <c r="L125" s="731"/>
      <c r="M125" s="731"/>
    </row>
    <row r="126" spans="1:17" ht="21" x14ac:dyDescent="0.3">
      <c r="A126" s="731">
        <v>28</v>
      </c>
      <c r="B126" s="732" t="s">
        <v>204</v>
      </c>
      <c r="C126" s="69" t="s">
        <v>205</v>
      </c>
      <c r="D126" s="70">
        <v>3</v>
      </c>
      <c r="E126" s="71" t="s">
        <v>19</v>
      </c>
      <c r="F126" s="118">
        <f>SUM(F127:F128)</f>
        <v>1</v>
      </c>
      <c r="G126" s="78" t="s">
        <v>1976</v>
      </c>
      <c r="H126" s="731" t="s">
        <v>20</v>
      </c>
      <c r="I126" s="731" t="s">
        <v>76</v>
      </c>
      <c r="J126" s="734">
        <v>6</v>
      </c>
      <c r="K126" s="731" t="s">
        <v>25</v>
      </c>
      <c r="L126" s="731" t="s">
        <v>22</v>
      </c>
      <c r="M126" s="731"/>
      <c r="N126" s="56">
        <f>D126*J126</f>
        <v>18</v>
      </c>
      <c r="O126" s="57">
        <f>N126/18</f>
        <v>1</v>
      </c>
      <c r="P126" s="66">
        <f>O126</f>
        <v>1</v>
      </c>
      <c r="Q126" s="57">
        <v>0</v>
      </c>
    </row>
    <row r="127" spans="1:17" ht="21" x14ac:dyDescent="0.15">
      <c r="A127" s="731"/>
      <c r="B127" s="732"/>
      <c r="C127" s="75" t="s">
        <v>188</v>
      </c>
      <c r="D127" s="76"/>
      <c r="E127" s="77"/>
      <c r="F127" s="289"/>
      <c r="G127" s="79" t="s">
        <v>1977</v>
      </c>
      <c r="H127" s="731"/>
      <c r="I127" s="731"/>
      <c r="J127" s="734"/>
      <c r="K127" s="731"/>
      <c r="L127" s="731"/>
      <c r="M127" s="731"/>
    </row>
    <row r="128" spans="1:17" ht="22.5" x14ac:dyDescent="0.3">
      <c r="A128" s="731"/>
      <c r="B128" s="732"/>
      <c r="C128" s="72" t="s">
        <v>200</v>
      </c>
      <c r="D128" s="73"/>
      <c r="E128" s="74">
        <v>100</v>
      </c>
      <c r="F128" s="117">
        <f>SUM(1*E128)/100</f>
        <v>1</v>
      </c>
      <c r="G128" s="80"/>
      <c r="H128" s="731"/>
      <c r="I128" s="731"/>
      <c r="J128" s="734"/>
      <c r="K128" s="731"/>
      <c r="L128" s="731"/>
      <c r="M128" s="731"/>
    </row>
    <row r="129" spans="1:17" ht="21" x14ac:dyDescent="0.3">
      <c r="A129" s="749">
        <v>29</v>
      </c>
      <c r="B129" s="750" t="s">
        <v>206</v>
      </c>
      <c r="C129" s="256" t="s">
        <v>207</v>
      </c>
      <c r="D129" s="257">
        <v>3</v>
      </c>
      <c r="E129" s="258" t="s">
        <v>33</v>
      </c>
      <c r="F129" s="287">
        <f>SUM(F130)</f>
        <v>0.75</v>
      </c>
      <c r="G129" s="263" t="s">
        <v>1978</v>
      </c>
      <c r="H129" s="749" t="s">
        <v>20</v>
      </c>
      <c r="I129" s="749" t="s">
        <v>230</v>
      </c>
      <c r="J129" s="753">
        <v>52</v>
      </c>
      <c r="K129" s="749" t="s">
        <v>81</v>
      </c>
      <c r="L129" s="749" t="s">
        <v>22</v>
      </c>
      <c r="M129" s="749"/>
      <c r="N129" s="56">
        <f>D129*J129</f>
        <v>156</v>
      </c>
      <c r="O129" s="57">
        <f>N129/18</f>
        <v>8.6666666666666661</v>
      </c>
      <c r="P129" s="66">
        <f>O129</f>
        <v>8.6666666666666661</v>
      </c>
      <c r="Q129" s="57">
        <v>0</v>
      </c>
    </row>
    <row r="130" spans="1:17" ht="22.5" x14ac:dyDescent="0.3">
      <c r="A130" s="749"/>
      <c r="B130" s="750"/>
      <c r="C130" s="264" t="s">
        <v>199</v>
      </c>
      <c r="D130" s="265"/>
      <c r="E130" s="261">
        <v>50</v>
      </c>
      <c r="F130" s="288">
        <f>SUM(1.5*E130)/100</f>
        <v>0.75</v>
      </c>
      <c r="G130" s="266" t="s">
        <v>1979</v>
      </c>
      <c r="H130" s="749"/>
      <c r="I130" s="749"/>
      <c r="J130" s="753"/>
      <c r="K130" s="749"/>
      <c r="L130" s="749"/>
      <c r="M130" s="749"/>
    </row>
    <row r="131" spans="1:17" ht="21" x14ac:dyDescent="0.3">
      <c r="A131" s="749">
        <v>30</v>
      </c>
      <c r="B131" s="750" t="s">
        <v>206</v>
      </c>
      <c r="C131" s="256" t="s">
        <v>207</v>
      </c>
      <c r="D131" s="257">
        <v>3</v>
      </c>
      <c r="E131" s="258" t="s">
        <v>33</v>
      </c>
      <c r="F131" s="287">
        <f>SUM(F132)</f>
        <v>0.75</v>
      </c>
      <c r="G131" s="263" t="s">
        <v>1980</v>
      </c>
      <c r="H131" s="749" t="s">
        <v>23</v>
      </c>
      <c r="I131" s="749" t="s">
        <v>159</v>
      </c>
      <c r="J131" s="753">
        <v>34</v>
      </c>
      <c r="K131" s="749" t="s">
        <v>190</v>
      </c>
      <c r="L131" s="749" t="s">
        <v>22</v>
      </c>
      <c r="M131" s="749"/>
      <c r="N131" s="56">
        <f>D131*J131</f>
        <v>102</v>
      </c>
      <c r="O131" s="57">
        <f>N131/18</f>
        <v>5.666666666666667</v>
      </c>
      <c r="P131" s="66">
        <f>O131</f>
        <v>5.666666666666667</v>
      </c>
      <c r="Q131" s="57">
        <v>0</v>
      </c>
    </row>
    <row r="132" spans="1:17" ht="22.5" x14ac:dyDescent="0.3">
      <c r="A132" s="749"/>
      <c r="B132" s="750"/>
      <c r="C132" s="259" t="s">
        <v>201</v>
      </c>
      <c r="D132" s="260"/>
      <c r="E132" s="261">
        <v>50</v>
      </c>
      <c r="F132" s="288">
        <f>SUM(1.5*E132)/100</f>
        <v>0.75</v>
      </c>
      <c r="G132" s="266" t="s">
        <v>1981</v>
      </c>
      <c r="H132" s="749"/>
      <c r="I132" s="749"/>
      <c r="J132" s="753"/>
      <c r="K132" s="749"/>
      <c r="L132" s="749"/>
      <c r="M132" s="749"/>
    </row>
    <row r="133" spans="1:17" ht="21" x14ac:dyDescent="0.3">
      <c r="A133" s="731">
        <v>31</v>
      </c>
      <c r="B133" s="732" t="s">
        <v>209</v>
      </c>
      <c r="C133" s="69" t="s">
        <v>210</v>
      </c>
      <c r="D133" s="187">
        <v>3</v>
      </c>
      <c r="E133" s="208" t="s">
        <v>33</v>
      </c>
      <c r="F133" s="118">
        <f>SUM(F134)</f>
        <v>1.5</v>
      </c>
      <c r="G133" s="78" t="s">
        <v>1982</v>
      </c>
      <c r="H133" s="731" t="s">
        <v>20</v>
      </c>
      <c r="I133" s="731" t="s">
        <v>35</v>
      </c>
      <c r="J133" s="734">
        <v>42</v>
      </c>
      <c r="K133" s="731" t="s">
        <v>23</v>
      </c>
      <c r="L133" s="731" t="s">
        <v>22</v>
      </c>
      <c r="M133" s="731"/>
      <c r="N133" s="56">
        <f>D133*J133</f>
        <v>126</v>
      </c>
      <c r="O133" s="57">
        <f>N133/18</f>
        <v>7</v>
      </c>
      <c r="P133" s="66">
        <f>O133</f>
        <v>7</v>
      </c>
      <c r="Q133" s="57">
        <v>0</v>
      </c>
    </row>
    <row r="134" spans="1:17" ht="22.5" x14ac:dyDescent="0.3">
      <c r="A134" s="731"/>
      <c r="B134" s="732"/>
      <c r="C134" s="72" t="s">
        <v>211</v>
      </c>
      <c r="D134" s="73"/>
      <c r="E134" s="74">
        <v>100</v>
      </c>
      <c r="F134" s="117">
        <f>SUM(1.5*E134)/100</f>
        <v>1.5</v>
      </c>
      <c r="G134" s="80" t="s">
        <v>1983</v>
      </c>
      <c r="H134" s="731"/>
      <c r="I134" s="731"/>
      <c r="J134" s="734"/>
      <c r="K134" s="731"/>
      <c r="L134" s="731"/>
      <c r="M134" s="731"/>
    </row>
    <row r="135" spans="1:17" ht="21" x14ac:dyDescent="0.3">
      <c r="A135" s="731">
        <v>32</v>
      </c>
      <c r="B135" s="732" t="s">
        <v>216</v>
      </c>
      <c r="C135" s="69" t="s">
        <v>217</v>
      </c>
      <c r="D135" s="187">
        <v>3</v>
      </c>
      <c r="E135" s="208" t="s">
        <v>33</v>
      </c>
      <c r="F135" s="118">
        <f>SUM(F136)</f>
        <v>1.5</v>
      </c>
      <c r="G135" s="78" t="s">
        <v>1984</v>
      </c>
      <c r="H135" s="731" t="s">
        <v>20</v>
      </c>
      <c r="I135" s="731" t="s">
        <v>236</v>
      </c>
      <c r="J135" s="734">
        <v>70</v>
      </c>
      <c r="K135" s="731" t="s">
        <v>73</v>
      </c>
      <c r="L135" s="731" t="s">
        <v>22</v>
      </c>
      <c r="M135" s="731"/>
      <c r="N135" s="56">
        <f>D135*J135</f>
        <v>210</v>
      </c>
      <c r="O135" s="57">
        <f>N135/18</f>
        <v>11.666666666666666</v>
      </c>
      <c r="P135" s="66">
        <f>O135</f>
        <v>11.666666666666666</v>
      </c>
      <c r="Q135" s="57">
        <v>0</v>
      </c>
    </row>
    <row r="136" spans="1:17" ht="22.5" x14ac:dyDescent="0.3">
      <c r="A136" s="731"/>
      <c r="B136" s="732"/>
      <c r="C136" s="72" t="s">
        <v>43</v>
      </c>
      <c r="D136" s="73"/>
      <c r="E136" s="74">
        <v>100</v>
      </c>
      <c r="F136" s="117">
        <f>SUM(1.5*E136)/100</f>
        <v>1.5</v>
      </c>
      <c r="G136" s="80" t="s">
        <v>1985</v>
      </c>
      <c r="H136" s="731"/>
      <c r="I136" s="731"/>
      <c r="J136" s="734"/>
      <c r="K136" s="731"/>
      <c r="L136" s="731"/>
      <c r="M136" s="731"/>
    </row>
    <row r="137" spans="1:17" ht="21" x14ac:dyDescent="0.3">
      <c r="A137" s="731">
        <v>33</v>
      </c>
      <c r="B137" s="732" t="s">
        <v>218</v>
      </c>
      <c r="C137" s="69" t="s">
        <v>219</v>
      </c>
      <c r="D137" s="187">
        <v>3</v>
      </c>
      <c r="E137" s="208" t="s">
        <v>19</v>
      </c>
      <c r="F137" s="118">
        <f>SUM(F138)</f>
        <v>1</v>
      </c>
      <c r="G137" s="755" t="s">
        <v>1986</v>
      </c>
      <c r="H137" s="731" t="s">
        <v>20</v>
      </c>
      <c r="I137" s="731" t="s">
        <v>34</v>
      </c>
      <c r="J137" s="734">
        <v>48</v>
      </c>
      <c r="K137" s="731" t="s">
        <v>23</v>
      </c>
      <c r="L137" s="731" t="s">
        <v>22</v>
      </c>
      <c r="M137" s="731"/>
      <c r="N137" s="56">
        <f>D137*J137</f>
        <v>144</v>
      </c>
      <c r="O137" s="57">
        <f>N137/18</f>
        <v>8</v>
      </c>
      <c r="P137" s="66">
        <f>O137</f>
        <v>8</v>
      </c>
      <c r="Q137" s="57">
        <v>0</v>
      </c>
    </row>
    <row r="138" spans="1:17" ht="22.5" x14ac:dyDescent="0.3">
      <c r="A138" s="731"/>
      <c r="B138" s="732"/>
      <c r="C138" s="72" t="s">
        <v>44</v>
      </c>
      <c r="D138" s="73"/>
      <c r="E138" s="74">
        <v>100</v>
      </c>
      <c r="F138" s="117">
        <f>SUM(1*E138)/100</f>
        <v>1</v>
      </c>
      <c r="G138" s="756"/>
      <c r="H138" s="731"/>
      <c r="I138" s="731"/>
      <c r="J138" s="734"/>
      <c r="K138" s="731"/>
      <c r="L138" s="731"/>
      <c r="M138" s="731"/>
    </row>
    <row r="139" spans="1:17" ht="21" x14ac:dyDescent="0.3">
      <c r="A139" s="757">
        <v>34</v>
      </c>
      <c r="B139" s="758" t="s">
        <v>221</v>
      </c>
      <c r="C139" s="251" t="s">
        <v>222</v>
      </c>
      <c r="D139" s="252">
        <v>3</v>
      </c>
      <c r="E139" s="253" t="s">
        <v>33</v>
      </c>
      <c r="F139" s="271">
        <f>SUM(F140:F141)</f>
        <v>1.5</v>
      </c>
      <c r="G139" s="267" t="s">
        <v>1987</v>
      </c>
      <c r="H139" s="757" t="s">
        <v>20</v>
      </c>
      <c r="I139" s="757" t="s">
        <v>34</v>
      </c>
      <c r="J139" s="744">
        <v>16</v>
      </c>
      <c r="K139" s="757" t="s">
        <v>135</v>
      </c>
      <c r="L139" s="757" t="s">
        <v>22</v>
      </c>
      <c r="M139" s="759"/>
      <c r="N139" s="56">
        <f>D139*J139</f>
        <v>48</v>
      </c>
      <c r="O139" s="57">
        <f>N139/18</f>
        <v>2.6666666666666665</v>
      </c>
      <c r="P139" s="66">
        <f>O139</f>
        <v>2.6666666666666665</v>
      </c>
      <c r="Q139" s="57">
        <v>0</v>
      </c>
    </row>
    <row r="140" spans="1:17" ht="22.5" x14ac:dyDescent="0.3">
      <c r="A140" s="757"/>
      <c r="B140" s="758"/>
      <c r="C140" s="254" t="s">
        <v>172</v>
      </c>
      <c r="D140" s="255"/>
      <c r="E140" s="147">
        <v>50</v>
      </c>
      <c r="F140" s="148">
        <f>SUM(1.5*E140)/100</f>
        <v>0.75</v>
      </c>
      <c r="G140" s="268" t="s">
        <v>1969</v>
      </c>
      <c r="H140" s="757"/>
      <c r="I140" s="757"/>
      <c r="J140" s="744"/>
      <c r="K140" s="757"/>
      <c r="L140" s="757"/>
      <c r="M140" s="759"/>
    </row>
    <row r="141" spans="1:17" ht="22.5" x14ac:dyDescent="0.3">
      <c r="A141" s="757"/>
      <c r="B141" s="758"/>
      <c r="C141" s="254" t="s">
        <v>65</v>
      </c>
      <c r="D141" s="255"/>
      <c r="E141" s="147">
        <v>50</v>
      </c>
      <c r="F141" s="148">
        <f>SUM(1.5*E141)/100</f>
        <v>0.75</v>
      </c>
      <c r="G141" s="269"/>
      <c r="H141" s="757"/>
      <c r="I141" s="757"/>
      <c r="J141" s="744"/>
      <c r="K141" s="757"/>
      <c r="L141" s="757"/>
      <c r="M141" s="759"/>
    </row>
    <row r="142" spans="1:17" ht="21" hidden="1" x14ac:dyDescent="0.3">
      <c r="A142" s="731">
        <v>35</v>
      </c>
      <c r="B142" s="732" t="s">
        <v>221</v>
      </c>
      <c r="C142" s="69" t="s">
        <v>222</v>
      </c>
      <c r="D142" s="187">
        <v>3</v>
      </c>
      <c r="E142" s="208" t="s">
        <v>33</v>
      </c>
      <c r="F142" s="118"/>
      <c r="G142" s="78" t="s">
        <v>1969</v>
      </c>
      <c r="H142" s="731" t="s">
        <v>23</v>
      </c>
      <c r="I142" s="731" t="s">
        <v>127</v>
      </c>
      <c r="J142" s="734">
        <v>17</v>
      </c>
      <c r="K142" s="731" t="s">
        <v>23</v>
      </c>
      <c r="L142" s="731" t="s">
        <v>22</v>
      </c>
      <c r="M142" s="731"/>
      <c r="N142" s="56">
        <f>D142*J142</f>
        <v>51</v>
      </c>
      <c r="O142" s="57">
        <f>N142/18</f>
        <v>2.8333333333333335</v>
      </c>
      <c r="P142" s="66">
        <f>O142</f>
        <v>2.8333333333333335</v>
      </c>
      <c r="Q142" s="57">
        <v>0</v>
      </c>
    </row>
    <row r="143" spans="1:17" ht="21" hidden="1" x14ac:dyDescent="0.3">
      <c r="A143" s="731"/>
      <c r="B143" s="732"/>
      <c r="C143" s="72" t="s">
        <v>172</v>
      </c>
      <c r="D143" s="73"/>
      <c r="E143" s="74">
        <v>50</v>
      </c>
      <c r="F143" s="117"/>
      <c r="G143" s="79" t="s">
        <v>1975</v>
      </c>
      <c r="H143" s="731"/>
      <c r="I143" s="731"/>
      <c r="J143" s="734"/>
      <c r="K143" s="731"/>
      <c r="L143" s="731"/>
      <c r="M143" s="731"/>
    </row>
    <row r="144" spans="1:17" ht="21" hidden="1" x14ac:dyDescent="0.3">
      <c r="A144" s="731"/>
      <c r="B144" s="732"/>
      <c r="C144" s="72" t="s">
        <v>65</v>
      </c>
      <c r="D144" s="73"/>
      <c r="E144" s="74">
        <v>50</v>
      </c>
      <c r="F144" s="117"/>
      <c r="G144" s="80"/>
      <c r="H144" s="731"/>
      <c r="I144" s="731"/>
      <c r="J144" s="734"/>
      <c r="K144" s="731"/>
      <c r="L144" s="731"/>
      <c r="M144" s="731"/>
    </row>
    <row r="145" spans="1:17" ht="21" x14ac:dyDescent="0.3">
      <c r="A145" s="757">
        <v>36</v>
      </c>
      <c r="B145" s="758" t="s">
        <v>224</v>
      </c>
      <c r="C145" s="251" t="s">
        <v>225</v>
      </c>
      <c r="D145" s="252">
        <v>3</v>
      </c>
      <c r="E145" s="253" t="s">
        <v>33</v>
      </c>
      <c r="F145" s="271">
        <f>SUM(F146)</f>
        <v>1.5</v>
      </c>
      <c r="G145" s="267" t="s">
        <v>1988</v>
      </c>
      <c r="H145" s="757" t="s">
        <v>20</v>
      </c>
      <c r="I145" s="757" t="s">
        <v>212</v>
      </c>
      <c r="J145" s="744">
        <v>26</v>
      </c>
      <c r="K145" s="757" t="s">
        <v>25</v>
      </c>
      <c r="L145" s="757" t="s">
        <v>22</v>
      </c>
      <c r="M145" s="757"/>
      <c r="N145" s="56">
        <f>D145*J145</f>
        <v>78</v>
      </c>
      <c r="O145" s="57">
        <f>N145/18</f>
        <v>4.333333333333333</v>
      </c>
      <c r="P145" s="66">
        <f>O145</f>
        <v>4.333333333333333</v>
      </c>
      <c r="Q145" s="57">
        <v>0</v>
      </c>
    </row>
    <row r="146" spans="1:17" ht="22.5" x14ac:dyDescent="0.3">
      <c r="A146" s="757"/>
      <c r="B146" s="758"/>
      <c r="C146" s="254" t="s">
        <v>184</v>
      </c>
      <c r="D146" s="255"/>
      <c r="E146" s="147">
        <v>100</v>
      </c>
      <c r="F146" s="148">
        <f>SUM(1.5*E146)/100</f>
        <v>1.5</v>
      </c>
      <c r="G146" s="269" t="s">
        <v>1989</v>
      </c>
      <c r="H146" s="757"/>
      <c r="I146" s="757"/>
      <c r="J146" s="744"/>
      <c r="K146" s="757"/>
      <c r="L146" s="757"/>
      <c r="M146" s="757"/>
    </row>
    <row r="147" spans="1:17" ht="21" hidden="1" x14ac:dyDescent="0.3">
      <c r="A147" s="731">
        <v>37</v>
      </c>
      <c r="B147" s="732" t="s">
        <v>224</v>
      </c>
      <c r="C147" s="69" t="s">
        <v>225</v>
      </c>
      <c r="D147" s="187">
        <v>3</v>
      </c>
      <c r="E147" s="208" t="s">
        <v>33</v>
      </c>
      <c r="F147" s="118"/>
      <c r="G147" s="78" t="s">
        <v>1990</v>
      </c>
      <c r="H147" s="731" t="s">
        <v>23</v>
      </c>
      <c r="I147" s="731" t="s">
        <v>72</v>
      </c>
      <c r="J147" s="734">
        <v>20</v>
      </c>
      <c r="K147" s="731" t="s">
        <v>73</v>
      </c>
      <c r="L147" s="731" t="s">
        <v>22</v>
      </c>
      <c r="M147" s="731"/>
      <c r="N147" s="56">
        <f>D147*J147</f>
        <v>60</v>
      </c>
      <c r="O147" s="57">
        <f>N147/18</f>
        <v>3.3333333333333335</v>
      </c>
      <c r="P147" s="66">
        <f>O147</f>
        <v>3.3333333333333335</v>
      </c>
      <c r="Q147" s="57">
        <v>0</v>
      </c>
    </row>
    <row r="148" spans="1:17" ht="21" hidden="1" x14ac:dyDescent="0.3">
      <c r="A148" s="731"/>
      <c r="B148" s="732"/>
      <c r="C148" s="72" t="s">
        <v>184</v>
      </c>
      <c r="D148" s="73"/>
      <c r="E148" s="74">
        <v>100</v>
      </c>
      <c r="F148" s="117"/>
      <c r="G148" s="80" t="s">
        <v>1991</v>
      </c>
      <c r="H148" s="731"/>
      <c r="I148" s="731"/>
      <c r="J148" s="734"/>
      <c r="K148" s="731"/>
      <c r="L148" s="731"/>
      <c r="M148" s="731"/>
    </row>
    <row r="149" spans="1:17" ht="21" x14ac:dyDescent="0.3">
      <c r="A149" s="760">
        <v>38</v>
      </c>
      <c r="B149" s="761" t="s">
        <v>228</v>
      </c>
      <c r="C149" s="181" t="s">
        <v>156</v>
      </c>
      <c r="D149" s="195">
        <v>3</v>
      </c>
      <c r="E149" s="173" t="s">
        <v>157</v>
      </c>
      <c r="F149" s="270">
        <f>SUM(F150)</f>
        <v>0.33333333333333337</v>
      </c>
      <c r="G149" s="762"/>
      <c r="H149" s="760" t="s">
        <v>20</v>
      </c>
      <c r="I149" s="760" t="s">
        <v>23</v>
      </c>
      <c r="J149" s="763">
        <v>2</v>
      </c>
      <c r="K149" s="760" t="s">
        <v>73</v>
      </c>
      <c r="L149" s="760" t="s">
        <v>22</v>
      </c>
      <c r="M149" s="760"/>
      <c r="N149" s="56">
        <f>D149*J149</f>
        <v>6</v>
      </c>
      <c r="O149" s="57">
        <f>N149/18</f>
        <v>0.33333333333333331</v>
      </c>
      <c r="P149" s="66">
        <f>O149</f>
        <v>0.33333333333333331</v>
      </c>
      <c r="Q149" s="57">
        <v>0</v>
      </c>
    </row>
    <row r="150" spans="1:17" ht="22.5" x14ac:dyDescent="0.3">
      <c r="A150" s="760"/>
      <c r="B150" s="761"/>
      <c r="C150" s="183" t="s">
        <v>44</v>
      </c>
      <c r="D150" s="177"/>
      <c r="E150" s="279">
        <f>100/3</f>
        <v>33.333333333333336</v>
      </c>
      <c r="F150" s="279">
        <f>SUM(1*E150)/100</f>
        <v>0.33333333333333337</v>
      </c>
      <c r="G150" s="762"/>
      <c r="H150" s="760"/>
      <c r="I150" s="760"/>
      <c r="J150" s="763"/>
      <c r="K150" s="760"/>
      <c r="L150" s="760"/>
      <c r="M150" s="760"/>
    </row>
    <row r="151" spans="1:17" ht="21" x14ac:dyDescent="0.3">
      <c r="A151" s="760">
        <v>39</v>
      </c>
      <c r="B151" s="761" t="s">
        <v>228</v>
      </c>
      <c r="C151" s="181" t="s">
        <v>156</v>
      </c>
      <c r="D151" s="195">
        <v>3</v>
      </c>
      <c r="E151" s="173" t="s">
        <v>157</v>
      </c>
      <c r="F151" s="270">
        <f>SUM(F152)</f>
        <v>0.33333333333333337</v>
      </c>
      <c r="G151" s="762"/>
      <c r="H151" s="760" t="s">
        <v>23</v>
      </c>
      <c r="I151" s="760" t="s">
        <v>28</v>
      </c>
      <c r="J151" s="763">
        <v>3</v>
      </c>
      <c r="K151" s="760" t="s">
        <v>21</v>
      </c>
      <c r="L151" s="760" t="s">
        <v>22</v>
      </c>
      <c r="M151" s="760"/>
      <c r="N151" s="56">
        <f>D151*J151</f>
        <v>9</v>
      </c>
      <c r="O151" s="57">
        <f>N151/18</f>
        <v>0.5</v>
      </c>
      <c r="P151" s="66">
        <f>O151</f>
        <v>0.5</v>
      </c>
      <c r="Q151" s="57">
        <v>0</v>
      </c>
    </row>
    <row r="152" spans="1:17" ht="22.5" x14ac:dyDescent="0.3">
      <c r="A152" s="760"/>
      <c r="B152" s="761"/>
      <c r="C152" s="183" t="s">
        <v>172</v>
      </c>
      <c r="D152" s="177"/>
      <c r="E152" s="279">
        <f>100/3</f>
        <v>33.333333333333336</v>
      </c>
      <c r="F152" s="279">
        <f>SUM(1*E152)/100</f>
        <v>0.33333333333333337</v>
      </c>
      <c r="G152" s="762"/>
      <c r="H152" s="760"/>
      <c r="I152" s="760"/>
      <c r="J152" s="763"/>
      <c r="K152" s="760"/>
      <c r="L152" s="760"/>
      <c r="M152" s="760"/>
    </row>
    <row r="153" spans="1:17" ht="21" x14ac:dyDescent="0.3">
      <c r="A153" s="760">
        <v>40</v>
      </c>
      <c r="B153" s="761" t="s">
        <v>228</v>
      </c>
      <c r="C153" s="181" t="s">
        <v>156</v>
      </c>
      <c r="D153" s="195">
        <v>3</v>
      </c>
      <c r="E153" s="173" t="s">
        <v>157</v>
      </c>
      <c r="F153" s="270">
        <f>SUM(F154)</f>
        <v>0.33333333333333337</v>
      </c>
      <c r="G153" s="762"/>
      <c r="H153" s="760" t="s">
        <v>21</v>
      </c>
      <c r="I153" s="760" t="s">
        <v>81</v>
      </c>
      <c r="J153" s="763">
        <v>3</v>
      </c>
      <c r="K153" s="760" t="s">
        <v>28</v>
      </c>
      <c r="L153" s="760" t="s">
        <v>22</v>
      </c>
      <c r="M153" s="760"/>
      <c r="N153" s="56">
        <f>D153*J153</f>
        <v>9</v>
      </c>
      <c r="O153" s="57">
        <f>N153/18</f>
        <v>0.5</v>
      </c>
      <c r="P153" s="66">
        <f>O153</f>
        <v>0.5</v>
      </c>
      <c r="Q153" s="57">
        <v>0</v>
      </c>
    </row>
    <row r="154" spans="1:17" ht="25.5" customHeight="1" x14ac:dyDescent="0.3">
      <c r="A154" s="760"/>
      <c r="B154" s="761"/>
      <c r="C154" s="183" t="s">
        <v>65</v>
      </c>
      <c r="D154" s="177"/>
      <c r="E154" s="279">
        <f>100/3</f>
        <v>33.333333333333336</v>
      </c>
      <c r="F154" s="279">
        <f>SUM(1*E154)/100</f>
        <v>0.33333333333333337</v>
      </c>
      <c r="G154" s="762"/>
      <c r="H154" s="760"/>
      <c r="I154" s="760"/>
      <c r="J154" s="763"/>
      <c r="K154" s="760"/>
      <c r="L154" s="760"/>
      <c r="M154" s="760"/>
    </row>
    <row r="155" spans="1:17" ht="25.5" hidden="1" customHeight="1" x14ac:dyDescent="0.3">
      <c r="A155" s="83">
        <v>41</v>
      </c>
      <c r="B155" s="90" t="s">
        <v>228</v>
      </c>
      <c r="C155" s="88" t="s">
        <v>156</v>
      </c>
      <c r="D155" s="205">
        <v>3</v>
      </c>
      <c r="E155" s="84" t="s">
        <v>157</v>
      </c>
      <c r="F155" s="157"/>
      <c r="G155" s="91"/>
      <c r="H155" s="83" t="s">
        <v>25</v>
      </c>
      <c r="I155" s="83" t="s">
        <v>20</v>
      </c>
      <c r="J155" s="92">
        <v>0</v>
      </c>
      <c r="K155" s="83" t="s">
        <v>20</v>
      </c>
      <c r="L155" s="83" t="s">
        <v>74</v>
      </c>
      <c r="M155" s="92" t="s">
        <v>1795</v>
      </c>
      <c r="N155" s="56">
        <f>D155*J155</f>
        <v>0</v>
      </c>
      <c r="O155" s="57">
        <f>N155/18</f>
        <v>0</v>
      </c>
      <c r="P155" s="66">
        <f>O155</f>
        <v>0</v>
      </c>
      <c r="Q155" s="57">
        <v>0</v>
      </c>
    </row>
    <row r="156" spans="1:17" ht="25.5" customHeight="1" x14ac:dyDescent="0.3">
      <c r="A156" s="731">
        <v>42</v>
      </c>
      <c r="B156" s="732" t="s">
        <v>229</v>
      </c>
      <c r="C156" s="69" t="s">
        <v>154</v>
      </c>
      <c r="D156" s="187">
        <v>1</v>
      </c>
      <c r="E156" s="208" t="s">
        <v>82</v>
      </c>
      <c r="F156" s="118">
        <f>SUM(F157:F165)</f>
        <v>0.25</v>
      </c>
      <c r="G156" s="733" t="s">
        <v>1992</v>
      </c>
      <c r="H156" s="731" t="s">
        <v>20</v>
      </c>
      <c r="I156" s="731" t="s">
        <v>35</v>
      </c>
      <c r="J156" s="734">
        <v>44</v>
      </c>
      <c r="K156" s="731" t="s">
        <v>73</v>
      </c>
      <c r="L156" s="731" t="s">
        <v>22</v>
      </c>
      <c r="M156" s="731"/>
      <c r="N156" s="56">
        <f>D156*J156</f>
        <v>44</v>
      </c>
      <c r="O156" s="57">
        <f>N156/18</f>
        <v>2.4444444444444446</v>
      </c>
      <c r="P156" s="66">
        <f>O156</f>
        <v>2.4444444444444446</v>
      </c>
      <c r="Q156" s="57">
        <v>0</v>
      </c>
    </row>
    <row r="157" spans="1:17" ht="22.5" x14ac:dyDescent="0.3">
      <c r="A157" s="731"/>
      <c r="B157" s="732"/>
      <c r="C157" s="72" t="s">
        <v>200</v>
      </c>
      <c r="D157" s="73"/>
      <c r="E157" s="74">
        <v>49</v>
      </c>
      <c r="F157" s="117">
        <f>SUM(0.25*E157)/100</f>
        <v>0.1225</v>
      </c>
      <c r="G157" s="733"/>
      <c r="H157" s="731"/>
      <c r="I157" s="731"/>
      <c r="J157" s="734"/>
      <c r="K157" s="731"/>
      <c r="L157" s="731"/>
      <c r="M157" s="731"/>
    </row>
    <row r="158" spans="1:17" ht="22.5" x14ac:dyDescent="0.3">
      <c r="A158" s="731"/>
      <c r="B158" s="732"/>
      <c r="C158" s="72" t="s">
        <v>184</v>
      </c>
      <c r="D158" s="73"/>
      <c r="E158" s="74">
        <v>2.5</v>
      </c>
      <c r="F158" s="117">
        <f t="shared" ref="F158:F165" si="2">SUM(0.25*E158)/100</f>
        <v>6.2500000000000003E-3</v>
      </c>
      <c r="G158" s="733"/>
      <c r="H158" s="731"/>
      <c r="I158" s="731"/>
      <c r="J158" s="734"/>
      <c r="K158" s="731"/>
      <c r="L158" s="731"/>
      <c r="M158" s="731"/>
    </row>
    <row r="159" spans="1:17" ht="22.5" x14ac:dyDescent="0.3">
      <c r="A159" s="731"/>
      <c r="B159" s="732"/>
      <c r="C159" s="72" t="s">
        <v>172</v>
      </c>
      <c r="D159" s="73"/>
      <c r="E159" s="74">
        <v>2.5</v>
      </c>
      <c r="F159" s="117">
        <f t="shared" si="2"/>
        <v>6.2500000000000003E-3</v>
      </c>
      <c r="G159" s="733"/>
      <c r="H159" s="731"/>
      <c r="I159" s="731"/>
      <c r="J159" s="734"/>
      <c r="K159" s="731"/>
      <c r="L159" s="731"/>
      <c r="M159" s="731"/>
    </row>
    <row r="160" spans="1:17" ht="22.5" x14ac:dyDescent="0.3">
      <c r="A160" s="731"/>
      <c r="B160" s="732"/>
      <c r="C160" s="72" t="s">
        <v>43</v>
      </c>
      <c r="D160" s="73"/>
      <c r="E160" s="74">
        <v>2.5</v>
      </c>
      <c r="F160" s="117">
        <f t="shared" si="2"/>
        <v>6.2500000000000003E-3</v>
      </c>
      <c r="G160" s="733"/>
      <c r="H160" s="731"/>
      <c r="I160" s="731"/>
      <c r="J160" s="734"/>
      <c r="K160" s="731"/>
      <c r="L160" s="731"/>
      <c r="M160" s="731"/>
    </row>
    <row r="161" spans="1:19" ht="22.5" x14ac:dyDescent="0.3">
      <c r="A161" s="731"/>
      <c r="B161" s="732"/>
      <c r="C161" s="72" t="s">
        <v>211</v>
      </c>
      <c r="D161" s="73"/>
      <c r="E161" s="74">
        <v>2.5</v>
      </c>
      <c r="F161" s="117">
        <f t="shared" si="2"/>
        <v>6.2500000000000003E-3</v>
      </c>
      <c r="G161" s="733"/>
      <c r="H161" s="731"/>
      <c r="I161" s="731"/>
      <c r="J161" s="734"/>
      <c r="K161" s="731"/>
      <c r="L161" s="731"/>
      <c r="M161" s="731"/>
    </row>
    <row r="162" spans="1:19" ht="22.5" x14ac:dyDescent="0.3">
      <c r="A162" s="731"/>
      <c r="B162" s="732"/>
      <c r="C162" s="72" t="s">
        <v>65</v>
      </c>
      <c r="D162" s="73"/>
      <c r="E162" s="74">
        <v>2.5</v>
      </c>
      <c r="F162" s="117">
        <f t="shared" si="2"/>
        <v>6.2500000000000003E-3</v>
      </c>
      <c r="G162" s="733"/>
      <c r="H162" s="731"/>
      <c r="I162" s="731"/>
      <c r="J162" s="734"/>
      <c r="K162" s="731"/>
      <c r="L162" s="731"/>
      <c r="M162" s="731"/>
    </row>
    <row r="163" spans="1:19" ht="22.5" x14ac:dyDescent="0.3">
      <c r="A163" s="731"/>
      <c r="B163" s="732"/>
      <c r="C163" s="72" t="s">
        <v>44</v>
      </c>
      <c r="D163" s="73"/>
      <c r="E163" s="74">
        <v>2.5</v>
      </c>
      <c r="F163" s="117">
        <f t="shared" si="2"/>
        <v>6.2500000000000003E-3</v>
      </c>
      <c r="G163" s="733"/>
      <c r="H163" s="731"/>
      <c r="I163" s="731"/>
      <c r="J163" s="734"/>
      <c r="K163" s="731"/>
      <c r="L163" s="731"/>
      <c r="M163" s="731"/>
    </row>
    <row r="164" spans="1:19" ht="22.5" x14ac:dyDescent="0.3">
      <c r="A164" s="731"/>
      <c r="B164" s="732"/>
      <c r="C164" s="72" t="s">
        <v>178</v>
      </c>
      <c r="D164" s="73"/>
      <c r="E164" s="74">
        <v>18</v>
      </c>
      <c r="F164" s="117">
        <f t="shared" si="2"/>
        <v>4.4999999999999998E-2</v>
      </c>
      <c r="G164" s="733"/>
      <c r="H164" s="731"/>
      <c r="I164" s="731"/>
      <c r="J164" s="734"/>
      <c r="K164" s="731"/>
      <c r="L164" s="731"/>
      <c r="M164" s="731"/>
    </row>
    <row r="165" spans="1:19" ht="22.5" x14ac:dyDescent="0.3">
      <c r="A165" s="731"/>
      <c r="B165" s="732"/>
      <c r="C165" s="72" t="s">
        <v>201</v>
      </c>
      <c r="D165" s="73"/>
      <c r="E165" s="74">
        <v>18</v>
      </c>
      <c r="F165" s="117">
        <f t="shared" si="2"/>
        <v>4.4999999999999998E-2</v>
      </c>
      <c r="G165" s="733"/>
      <c r="H165" s="731"/>
      <c r="I165" s="731"/>
      <c r="J165" s="734"/>
      <c r="K165" s="731"/>
      <c r="L165" s="731"/>
      <c r="M165" s="731"/>
    </row>
    <row r="166" spans="1:19" ht="24.75" customHeight="1" x14ac:dyDescent="0.15">
      <c r="A166" s="645" t="s">
        <v>884</v>
      </c>
      <c r="B166" s="646"/>
      <c r="C166" s="646"/>
      <c r="D166" s="646"/>
      <c r="E166" s="646"/>
      <c r="F166" s="646"/>
      <c r="G166" s="646"/>
      <c r="H166" s="646"/>
      <c r="I166" s="646"/>
      <c r="J166" s="646"/>
      <c r="K166" s="646"/>
      <c r="L166" s="646"/>
      <c r="M166" s="647"/>
      <c r="N166" s="56">
        <f>SUM(N167:N169)</f>
        <v>54</v>
      </c>
      <c r="O166" s="57">
        <f>SUM(O167:O169)</f>
        <v>3</v>
      </c>
      <c r="P166" s="66">
        <f>O166</f>
        <v>3</v>
      </c>
      <c r="Q166" s="57">
        <v>0</v>
      </c>
    </row>
    <row r="167" spans="1:19" ht="21" hidden="1" x14ac:dyDescent="0.3">
      <c r="A167" s="765">
        <v>43</v>
      </c>
      <c r="B167" s="767" t="s">
        <v>180</v>
      </c>
      <c r="C167" s="131" t="s">
        <v>181</v>
      </c>
      <c r="D167" s="203">
        <v>3</v>
      </c>
      <c r="E167" s="246" t="s">
        <v>33</v>
      </c>
      <c r="F167" s="247"/>
      <c r="G167" s="245" t="s">
        <v>1993</v>
      </c>
      <c r="H167" s="765" t="s">
        <v>20</v>
      </c>
      <c r="I167" s="765" t="s">
        <v>72</v>
      </c>
      <c r="J167" s="769">
        <v>18</v>
      </c>
      <c r="K167" s="765" t="s">
        <v>23</v>
      </c>
      <c r="L167" s="765" t="s">
        <v>22</v>
      </c>
      <c r="M167" s="764"/>
      <c r="N167" s="56">
        <f>D167*J167</f>
        <v>54</v>
      </c>
      <c r="O167" s="57">
        <f>N167/18</f>
        <v>3</v>
      </c>
      <c r="P167" s="66">
        <f>O167</f>
        <v>3</v>
      </c>
      <c r="Q167" s="57">
        <v>0</v>
      </c>
    </row>
    <row r="168" spans="1:19" ht="21" hidden="1" x14ac:dyDescent="0.3">
      <c r="A168" s="766"/>
      <c r="B168" s="768"/>
      <c r="C168" s="135" t="s">
        <v>183</v>
      </c>
      <c r="D168" s="136"/>
      <c r="E168" s="248"/>
      <c r="F168" s="247"/>
      <c r="G168" s="245" t="s">
        <v>1994</v>
      </c>
      <c r="H168" s="766"/>
      <c r="I168" s="766"/>
      <c r="J168" s="770"/>
      <c r="K168" s="766"/>
      <c r="L168" s="766"/>
      <c r="M168" s="764"/>
    </row>
    <row r="169" spans="1:19" ht="21" hidden="1" x14ac:dyDescent="0.3">
      <c r="A169" s="766"/>
      <c r="B169" s="768"/>
      <c r="C169" s="139" t="s">
        <v>172</v>
      </c>
      <c r="D169" s="140"/>
      <c r="E169" s="141">
        <v>100</v>
      </c>
      <c r="F169" s="163"/>
      <c r="G169" s="245"/>
      <c r="H169" s="766"/>
      <c r="I169" s="766"/>
      <c r="J169" s="770"/>
      <c r="K169" s="766"/>
      <c r="L169" s="766"/>
      <c r="M169" s="764"/>
    </row>
    <row r="170" spans="1:19" ht="24.75" customHeight="1" x14ac:dyDescent="0.15">
      <c r="A170" s="728" t="s">
        <v>843</v>
      </c>
      <c r="B170" s="729"/>
      <c r="C170" s="729"/>
      <c r="D170" s="729"/>
      <c r="E170" s="729"/>
      <c r="F170" s="729"/>
      <c r="G170" s="729"/>
      <c r="H170" s="729"/>
      <c r="I170" s="729"/>
      <c r="J170" s="729"/>
      <c r="K170" s="729"/>
      <c r="L170" s="729"/>
      <c r="M170" s="730"/>
      <c r="N170" s="56">
        <f>N171</f>
        <v>336</v>
      </c>
      <c r="O170" s="57">
        <f>O171</f>
        <v>18.666666666666668</v>
      </c>
      <c r="P170" s="66">
        <f>O170</f>
        <v>18.666666666666668</v>
      </c>
      <c r="Q170" s="57">
        <v>0</v>
      </c>
      <c r="R170" s="66">
        <f>P170+Q170</f>
        <v>18.666666666666668</v>
      </c>
      <c r="S170" s="66">
        <f>P170/20</f>
        <v>0.93333333333333335</v>
      </c>
    </row>
    <row r="171" spans="1:19" ht="24.75" customHeight="1" x14ac:dyDescent="0.15">
      <c r="A171" s="653" t="s">
        <v>885</v>
      </c>
      <c r="B171" s="653"/>
      <c r="C171" s="653"/>
      <c r="D171" s="653"/>
      <c r="E171" s="653"/>
      <c r="F171" s="653"/>
      <c r="G171" s="653"/>
      <c r="H171" s="653"/>
      <c r="I171" s="653"/>
      <c r="J171" s="653"/>
      <c r="K171" s="653"/>
      <c r="L171" s="653"/>
      <c r="M171" s="653"/>
      <c r="N171" s="56">
        <f>SUM(N172:N226)</f>
        <v>336</v>
      </c>
      <c r="O171" s="57">
        <f>SUM(O172:O226)</f>
        <v>18.666666666666668</v>
      </c>
      <c r="P171" s="66">
        <f>O171</f>
        <v>18.666666666666668</v>
      </c>
      <c r="Q171" s="57">
        <v>0</v>
      </c>
    </row>
    <row r="172" spans="1:19" ht="21" x14ac:dyDescent="0.3">
      <c r="A172" s="731">
        <v>44</v>
      </c>
      <c r="B172" s="732" t="s">
        <v>523</v>
      </c>
      <c r="C172" s="69" t="s">
        <v>154</v>
      </c>
      <c r="D172" s="187">
        <v>1</v>
      </c>
      <c r="E172" s="208" t="s">
        <v>82</v>
      </c>
      <c r="F172" s="118">
        <f>SUM(F173)</f>
        <v>0.25</v>
      </c>
      <c r="G172" s="755" t="s">
        <v>1995</v>
      </c>
      <c r="H172" s="731" t="s">
        <v>20</v>
      </c>
      <c r="I172" s="731" t="s">
        <v>21</v>
      </c>
      <c r="J172" s="734">
        <v>3</v>
      </c>
      <c r="K172" s="731" t="s">
        <v>73</v>
      </c>
      <c r="L172" s="731" t="s">
        <v>22</v>
      </c>
      <c r="M172" s="731"/>
      <c r="N172" s="56">
        <f>D172*J172</f>
        <v>3</v>
      </c>
      <c r="O172" s="57">
        <f>N172/18</f>
        <v>0.16666666666666666</v>
      </c>
      <c r="P172" s="66">
        <f>O172</f>
        <v>0.16666666666666666</v>
      </c>
      <c r="Q172" s="57">
        <v>0</v>
      </c>
    </row>
    <row r="173" spans="1:19" ht="22.5" x14ac:dyDescent="0.3">
      <c r="A173" s="731"/>
      <c r="B173" s="732"/>
      <c r="C173" s="72" t="s">
        <v>64</v>
      </c>
      <c r="D173" s="73"/>
      <c r="E173" s="74">
        <v>100</v>
      </c>
      <c r="F173" s="117">
        <f>SUM(0.25*E173)/100</f>
        <v>0.25</v>
      </c>
      <c r="G173" s="756"/>
      <c r="H173" s="731"/>
      <c r="I173" s="731"/>
      <c r="J173" s="734"/>
      <c r="K173" s="731"/>
      <c r="L173" s="731"/>
      <c r="M173" s="731"/>
    </row>
    <row r="174" spans="1:19" ht="21" x14ac:dyDescent="0.3">
      <c r="A174" s="731">
        <v>45</v>
      </c>
      <c r="B174" s="732" t="s">
        <v>574</v>
      </c>
      <c r="C174" s="69" t="s">
        <v>332</v>
      </c>
      <c r="D174" s="187">
        <v>3</v>
      </c>
      <c r="E174" s="208" t="s">
        <v>33</v>
      </c>
      <c r="F174" s="118">
        <f>SUM(F176)</f>
        <v>1.5</v>
      </c>
      <c r="G174" s="201" t="s">
        <v>1996</v>
      </c>
      <c r="H174" s="731" t="s">
        <v>20</v>
      </c>
      <c r="I174" s="731" t="s">
        <v>26</v>
      </c>
      <c r="J174" s="734">
        <v>3</v>
      </c>
      <c r="K174" s="731" t="s">
        <v>23</v>
      </c>
      <c r="L174" s="731" t="s">
        <v>22</v>
      </c>
      <c r="M174" s="731"/>
      <c r="N174" s="56">
        <f>D174*J174</f>
        <v>9</v>
      </c>
      <c r="O174" s="57">
        <f>N174/18</f>
        <v>0.5</v>
      </c>
      <c r="P174" s="66">
        <f>O174</f>
        <v>0.5</v>
      </c>
      <c r="Q174" s="57">
        <v>0</v>
      </c>
    </row>
    <row r="175" spans="1:19" ht="43.5" x14ac:dyDescent="0.3">
      <c r="A175" s="731"/>
      <c r="B175" s="732"/>
      <c r="C175" s="75" t="s">
        <v>575</v>
      </c>
      <c r="D175" s="76"/>
      <c r="E175" s="100"/>
      <c r="F175" s="161"/>
      <c r="G175" s="201" t="s">
        <v>1997</v>
      </c>
      <c r="H175" s="731"/>
      <c r="I175" s="731"/>
      <c r="J175" s="734"/>
      <c r="K175" s="731"/>
      <c r="L175" s="731"/>
      <c r="M175" s="731"/>
    </row>
    <row r="176" spans="1:19" ht="22.5" x14ac:dyDescent="0.3">
      <c r="A176" s="731"/>
      <c r="B176" s="732"/>
      <c r="C176" s="72" t="s">
        <v>64</v>
      </c>
      <c r="D176" s="73"/>
      <c r="E176" s="74">
        <v>100</v>
      </c>
      <c r="F176" s="117">
        <f>SUM(1.5*E176)/100</f>
        <v>1.5</v>
      </c>
      <c r="G176" s="201"/>
      <c r="H176" s="731"/>
      <c r="I176" s="731"/>
      <c r="J176" s="734"/>
      <c r="K176" s="731"/>
      <c r="L176" s="731"/>
      <c r="M176" s="731"/>
    </row>
    <row r="177" spans="1:17" ht="21" x14ac:dyDescent="0.3">
      <c r="A177" s="731">
        <v>46</v>
      </c>
      <c r="B177" s="732" t="s">
        <v>576</v>
      </c>
      <c r="C177" s="69" t="s">
        <v>577</v>
      </c>
      <c r="D177" s="187">
        <v>3</v>
      </c>
      <c r="E177" s="208" t="s">
        <v>33</v>
      </c>
      <c r="F177" s="118">
        <f>SUM(F179)</f>
        <v>1.5</v>
      </c>
      <c r="G177" s="200" t="s">
        <v>1998</v>
      </c>
      <c r="H177" s="731" t="s">
        <v>20</v>
      </c>
      <c r="I177" s="731" t="s">
        <v>60</v>
      </c>
      <c r="J177" s="734">
        <v>3</v>
      </c>
      <c r="K177" s="731" t="s">
        <v>98</v>
      </c>
      <c r="L177" s="731" t="s">
        <v>22</v>
      </c>
      <c r="M177" s="731"/>
      <c r="N177" s="56">
        <f>D177*J177</f>
        <v>9</v>
      </c>
      <c r="O177" s="57">
        <f>N177/18</f>
        <v>0.5</v>
      </c>
      <c r="P177" s="66">
        <f>O177</f>
        <v>0.5</v>
      </c>
      <c r="Q177" s="57">
        <v>0</v>
      </c>
    </row>
    <row r="178" spans="1:17" ht="43.5" x14ac:dyDescent="0.3">
      <c r="A178" s="731"/>
      <c r="B178" s="732"/>
      <c r="C178" s="75" t="s">
        <v>578</v>
      </c>
      <c r="D178" s="76"/>
      <c r="E178" s="100"/>
      <c r="F178" s="161"/>
      <c r="G178" s="201" t="s">
        <v>1999</v>
      </c>
      <c r="H178" s="731"/>
      <c r="I178" s="731"/>
      <c r="J178" s="734"/>
      <c r="K178" s="731"/>
      <c r="L178" s="731"/>
      <c r="M178" s="731"/>
    </row>
    <row r="179" spans="1:17" ht="22.5" x14ac:dyDescent="0.3">
      <c r="A179" s="731"/>
      <c r="B179" s="732"/>
      <c r="C179" s="72" t="s">
        <v>342</v>
      </c>
      <c r="D179" s="73"/>
      <c r="E179" s="74">
        <v>100</v>
      </c>
      <c r="F179" s="117">
        <f>SUM(1.5*E179)/100</f>
        <v>1.5</v>
      </c>
      <c r="G179" s="202"/>
      <c r="H179" s="731"/>
      <c r="I179" s="731"/>
      <c r="J179" s="734"/>
      <c r="K179" s="731"/>
      <c r="L179" s="731"/>
      <c r="M179" s="731"/>
    </row>
    <row r="180" spans="1:17" ht="21" x14ac:dyDescent="0.3">
      <c r="A180" s="731">
        <v>47</v>
      </c>
      <c r="B180" s="732" t="s">
        <v>579</v>
      </c>
      <c r="C180" s="69" t="s">
        <v>344</v>
      </c>
      <c r="D180" s="187">
        <v>3</v>
      </c>
      <c r="E180" s="208" t="s">
        <v>33</v>
      </c>
      <c r="F180" s="118">
        <f>SUM(F182)</f>
        <v>1.5</v>
      </c>
      <c r="G180" s="224" t="s">
        <v>2000</v>
      </c>
      <c r="H180" s="731" t="s">
        <v>20</v>
      </c>
      <c r="I180" s="731" t="s">
        <v>39</v>
      </c>
      <c r="J180" s="734">
        <v>3</v>
      </c>
      <c r="K180" s="731" t="s">
        <v>84</v>
      </c>
      <c r="L180" s="731" t="s">
        <v>22</v>
      </c>
      <c r="M180" s="731"/>
      <c r="N180" s="56">
        <f>D180*J180</f>
        <v>9</v>
      </c>
      <c r="O180" s="57">
        <f>N180/18</f>
        <v>0.5</v>
      </c>
      <c r="P180" s="66">
        <f>O180</f>
        <v>0.5</v>
      </c>
      <c r="Q180" s="57">
        <v>0</v>
      </c>
    </row>
    <row r="181" spans="1:17" ht="65.25" x14ac:dyDescent="0.3">
      <c r="A181" s="731"/>
      <c r="B181" s="732"/>
      <c r="C181" s="75" t="s">
        <v>580</v>
      </c>
      <c r="D181" s="76"/>
      <c r="E181" s="100"/>
      <c r="F181" s="161"/>
      <c r="G181" s="224" t="s">
        <v>2001</v>
      </c>
      <c r="H181" s="731"/>
      <c r="I181" s="731"/>
      <c r="J181" s="734"/>
      <c r="K181" s="731"/>
      <c r="L181" s="731"/>
      <c r="M181" s="731"/>
    </row>
    <row r="182" spans="1:17" ht="22.5" x14ac:dyDescent="0.3">
      <c r="A182" s="731"/>
      <c r="B182" s="732"/>
      <c r="C182" s="72" t="s">
        <v>336</v>
      </c>
      <c r="D182" s="73"/>
      <c r="E182" s="74">
        <v>100</v>
      </c>
      <c r="F182" s="117">
        <f>SUM(1.5*E182)/100</f>
        <v>1.5</v>
      </c>
      <c r="G182" s="224"/>
      <c r="H182" s="731"/>
      <c r="I182" s="731"/>
      <c r="J182" s="734"/>
      <c r="K182" s="731"/>
      <c r="L182" s="731"/>
      <c r="M182" s="731"/>
    </row>
    <row r="183" spans="1:17" ht="21" x14ac:dyDescent="0.3">
      <c r="A183" s="731">
        <v>48</v>
      </c>
      <c r="B183" s="732" t="s">
        <v>581</v>
      </c>
      <c r="C183" s="69" t="s">
        <v>582</v>
      </c>
      <c r="D183" s="187">
        <v>3</v>
      </c>
      <c r="E183" s="208" t="s">
        <v>33</v>
      </c>
      <c r="F183" s="118">
        <f>SUM(F185:F187)</f>
        <v>1.5000000000000002</v>
      </c>
      <c r="G183" s="200" t="s">
        <v>2002</v>
      </c>
      <c r="H183" s="731" t="s">
        <v>20</v>
      </c>
      <c r="I183" s="731" t="s">
        <v>60</v>
      </c>
      <c r="J183" s="734">
        <v>3</v>
      </c>
      <c r="K183" s="731" t="s">
        <v>98</v>
      </c>
      <c r="L183" s="731" t="s">
        <v>22</v>
      </c>
      <c r="M183" s="731"/>
      <c r="N183" s="56">
        <f>D183*J183</f>
        <v>9</v>
      </c>
      <c r="O183" s="57">
        <f>N183/18</f>
        <v>0.5</v>
      </c>
      <c r="P183" s="66">
        <f>O183</f>
        <v>0.5</v>
      </c>
      <c r="Q183" s="57">
        <v>0</v>
      </c>
    </row>
    <row r="184" spans="1:17" ht="43.5" x14ac:dyDescent="0.3">
      <c r="A184" s="731"/>
      <c r="B184" s="732"/>
      <c r="C184" s="75" t="s">
        <v>575</v>
      </c>
      <c r="D184" s="76"/>
      <c r="E184" s="100"/>
      <c r="F184" s="161"/>
      <c r="G184" s="201" t="s">
        <v>2003</v>
      </c>
      <c r="H184" s="731"/>
      <c r="I184" s="731"/>
      <c r="J184" s="734"/>
      <c r="K184" s="731"/>
      <c r="L184" s="731"/>
      <c r="M184" s="731"/>
    </row>
    <row r="185" spans="1:17" ht="22.5" x14ac:dyDescent="0.3">
      <c r="A185" s="731"/>
      <c r="B185" s="732"/>
      <c r="C185" s="72" t="s">
        <v>64</v>
      </c>
      <c r="D185" s="73"/>
      <c r="E185" s="74">
        <v>70</v>
      </c>
      <c r="F185" s="117">
        <f>SUM(1.5*E185)/100</f>
        <v>1.05</v>
      </c>
      <c r="G185" s="201"/>
      <c r="H185" s="731"/>
      <c r="I185" s="731"/>
      <c r="J185" s="734"/>
      <c r="K185" s="731"/>
      <c r="L185" s="731"/>
      <c r="M185" s="731"/>
    </row>
    <row r="186" spans="1:17" ht="22.5" x14ac:dyDescent="0.3">
      <c r="A186" s="731"/>
      <c r="B186" s="732"/>
      <c r="C186" s="72" t="s">
        <v>339</v>
      </c>
      <c r="D186" s="73"/>
      <c r="E186" s="74">
        <v>15</v>
      </c>
      <c r="F186" s="117">
        <f>SUM(1.5*E186)/100</f>
        <v>0.22500000000000001</v>
      </c>
      <c r="G186" s="201"/>
      <c r="H186" s="731"/>
      <c r="I186" s="731"/>
      <c r="J186" s="734"/>
      <c r="K186" s="731"/>
      <c r="L186" s="731"/>
      <c r="M186" s="731"/>
    </row>
    <row r="187" spans="1:17" ht="22.5" x14ac:dyDescent="0.3">
      <c r="A187" s="731"/>
      <c r="B187" s="732"/>
      <c r="C187" s="72" t="s">
        <v>347</v>
      </c>
      <c r="D187" s="73"/>
      <c r="E187" s="74">
        <v>15</v>
      </c>
      <c r="F187" s="117">
        <f>SUM(1.5*E187)/100</f>
        <v>0.22500000000000001</v>
      </c>
      <c r="G187" s="202"/>
      <c r="H187" s="731"/>
      <c r="I187" s="731"/>
      <c r="J187" s="734"/>
      <c r="K187" s="731"/>
      <c r="L187" s="731"/>
      <c r="M187" s="731"/>
    </row>
    <row r="188" spans="1:17" ht="21" x14ac:dyDescent="0.3">
      <c r="A188" s="731">
        <v>49</v>
      </c>
      <c r="B188" s="732" t="s">
        <v>334</v>
      </c>
      <c r="C188" s="69" t="s">
        <v>335</v>
      </c>
      <c r="D188" s="187">
        <v>3</v>
      </c>
      <c r="E188" s="208" t="s">
        <v>33</v>
      </c>
      <c r="F188" s="118">
        <f>SUM(F190)</f>
        <v>1.5</v>
      </c>
      <c r="G188" s="201" t="s">
        <v>2004</v>
      </c>
      <c r="H188" s="731" t="s">
        <v>20</v>
      </c>
      <c r="I188" s="731" t="s">
        <v>72</v>
      </c>
      <c r="J188" s="734">
        <v>15</v>
      </c>
      <c r="K188" s="731" t="s">
        <v>26</v>
      </c>
      <c r="L188" s="731" t="s">
        <v>22</v>
      </c>
      <c r="M188" s="731"/>
      <c r="N188" s="56">
        <f>D188*J188</f>
        <v>45</v>
      </c>
      <c r="O188" s="57">
        <f>N188/18</f>
        <v>2.5</v>
      </c>
      <c r="P188" s="66">
        <f>O188</f>
        <v>2.5</v>
      </c>
      <c r="Q188" s="57">
        <v>0</v>
      </c>
    </row>
    <row r="189" spans="1:17" ht="22.5" x14ac:dyDescent="0.3">
      <c r="A189" s="731"/>
      <c r="B189" s="732"/>
      <c r="C189" s="75" t="s">
        <v>333</v>
      </c>
      <c r="D189" s="76"/>
      <c r="E189" s="100"/>
      <c r="F189" s="161"/>
      <c r="G189" s="201" t="s">
        <v>2005</v>
      </c>
      <c r="H189" s="731"/>
      <c r="I189" s="731"/>
      <c r="J189" s="734"/>
      <c r="K189" s="731"/>
      <c r="L189" s="731"/>
      <c r="M189" s="731"/>
    </row>
    <row r="190" spans="1:17" ht="22.5" x14ac:dyDescent="0.3">
      <c r="A190" s="731"/>
      <c r="B190" s="732"/>
      <c r="C190" s="72" t="s">
        <v>336</v>
      </c>
      <c r="D190" s="73"/>
      <c r="E190" s="74">
        <v>100</v>
      </c>
      <c r="F190" s="117">
        <f>SUM(1.5*E190)/100</f>
        <v>1.5</v>
      </c>
      <c r="G190" s="201"/>
      <c r="H190" s="731"/>
      <c r="I190" s="731"/>
      <c r="J190" s="734"/>
      <c r="K190" s="731"/>
      <c r="L190" s="731"/>
      <c r="M190" s="731"/>
    </row>
    <row r="191" spans="1:17" ht="21" x14ac:dyDescent="0.3">
      <c r="A191" s="731">
        <v>50</v>
      </c>
      <c r="B191" s="732" t="s">
        <v>337</v>
      </c>
      <c r="C191" s="69" t="s">
        <v>338</v>
      </c>
      <c r="D191" s="187">
        <v>3</v>
      </c>
      <c r="E191" s="208" t="s">
        <v>33</v>
      </c>
      <c r="F191" s="118">
        <f>SUM(F193:F194)</f>
        <v>1.5</v>
      </c>
      <c r="G191" s="200" t="s">
        <v>2006</v>
      </c>
      <c r="H191" s="731" t="s">
        <v>20</v>
      </c>
      <c r="I191" s="731" t="s">
        <v>72</v>
      </c>
      <c r="J191" s="734">
        <v>15</v>
      </c>
      <c r="K191" s="731" t="s">
        <v>26</v>
      </c>
      <c r="L191" s="731" t="s">
        <v>22</v>
      </c>
      <c r="M191" s="731"/>
      <c r="N191" s="56">
        <f>D191*J191</f>
        <v>45</v>
      </c>
      <c r="O191" s="57">
        <f>N191/18</f>
        <v>2.5</v>
      </c>
      <c r="P191" s="66">
        <f>O191</f>
        <v>2.5</v>
      </c>
      <c r="Q191" s="57">
        <v>0</v>
      </c>
    </row>
    <row r="192" spans="1:17" ht="22.5" x14ac:dyDescent="0.3">
      <c r="A192" s="731"/>
      <c r="B192" s="732"/>
      <c r="C192" s="75" t="s">
        <v>333</v>
      </c>
      <c r="D192" s="76"/>
      <c r="E192" s="100"/>
      <c r="F192" s="161"/>
      <c r="G192" s="201" t="s">
        <v>2007</v>
      </c>
      <c r="H192" s="731"/>
      <c r="I192" s="731"/>
      <c r="J192" s="734"/>
      <c r="K192" s="731"/>
      <c r="L192" s="731"/>
      <c r="M192" s="731"/>
    </row>
    <row r="193" spans="1:17" ht="22.5" x14ac:dyDescent="0.3">
      <c r="A193" s="731"/>
      <c r="B193" s="732"/>
      <c r="C193" s="72" t="s">
        <v>88</v>
      </c>
      <c r="D193" s="73"/>
      <c r="E193" s="74">
        <v>50</v>
      </c>
      <c r="F193" s="117">
        <f>SUM(1.5*E193)/100</f>
        <v>0.75</v>
      </c>
      <c r="G193" s="201"/>
      <c r="H193" s="731"/>
      <c r="I193" s="731"/>
      <c r="J193" s="734"/>
      <c r="K193" s="731"/>
      <c r="L193" s="731"/>
      <c r="M193" s="731"/>
    </row>
    <row r="194" spans="1:17" ht="22.5" x14ac:dyDescent="0.3">
      <c r="A194" s="731"/>
      <c r="B194" s="732"/>
      <c r="C194" s="72" t="s">
        <v>339</v>
      </c>
      <c r="D194" s="73"/>
      <c r="E194" s="74">
        <v>50</v>
      </c>
      <c r="F194" s="117">
        <f>SUM(1.5*E194)/100</f>
        <v>0.75</v>
      </c>
      <c r="G194" s="202"/>
      <c r="H194" s="731"/>
      <c r="I194" s="731"/>
      <c r="J194" s="734"/>
      <c r="K194" s="731"/>
      <c r="L194" s="731"/>
      <c r="M194" s="731"/>
    </row>
    <row r="195" spans="1:17" ht="21" x14ac:dyDescent="0.3">
      <c r="A195" s="731">
        <v>51</v>
      </c>
      <c r="B195" s="732" t="s">
        <v>340</v>
      </c>
      <c r="C195" s="69" t="s">
        <v>341</v>
      </c>
      <c r="D195" s="187">
        <v>3</v>
      </c>
      <c r="E195" s="208" t="s">
        <v>33</v>
      </c>
      <c r="F195" s="118">
        <f>SUM(F197)</f>
        <v>1.5</v>
      </c>
      <c r="G195" s="201" t="s">
        <v>1998</v>
      </c>
      <c r="H195" s="731" t="s">
        <v>20</v>
      </c>
      <c r="I195" s="731" t="s">
        <v>72</v>
      </c>
      <c r="J195" s="734">
        <v>15</v>
      </c>
      <c r="K195" s="731" t="s">
        <v>26</v>
      </c>
      <c r="L195" s="731" t="s">
        <v>22</v>
      </c>
      <c r="M195" s="731"/>
      <c r="N195" s="56">
        <f>D195*J195</f>
        <v>45</v>
      </c>
      <c r="O195" s="57">
        <f>N195/18</f>
        <v>2.5</v>
      </c>
      <c r="P195" s="66">
        <f>O195</f>
        <v>2.5</v>
      </c>
      <c r="Q195" s="57">
        <v>0</v>
      </c>
    </row>
    <row r="196" spans="1:17" ht="22.5" x14ac:dyDescent="0.3">
      <c r="A196" s="731"/>
      <c r="B196" s="732"/>
      <c r="C196" s="75" t="s">
        <v>333</v>
      </c>
      <c r="D196" s="76"/>
      <c r="E196" s="100"/>
      <c r="F196" s="161"/>
      <c r="G196" s="201" t="s">
        <v>1999</v>
      </c>
      <c r="H196" s="731"/>
      <c r="I196" s="731"/>
      <c r="J196" s="734"/>
      <c r="K196" s="731"/>
      <c r="L196" s="731"/>
      <c r="M196" s="731"/>
    </row>
    <row r="197" spans="1:17" ht="22.5" x14ac:dyDescent="0.3">
      <c r="A197" s="731"/>
      <c r="B197" s="732"/>
      <c r="C197" s="72" t="s">
        <v>342</v>
      </c>
      <c r="D197" s="73"/>
      <c r="E197" s="74">
        <v>100</v>
      </c>
      <c r="F197" s="117">
        <f>SUM(1.5*E197)/100</f>
        <v>1.5</v>
      </c>
      <c r="G197" s="201"/>
      <c r="H197" s="731"/>
      <c r="I197" s="731"/>
      <c r="J197" s="734"/>
      <c r="K197" s="731"/>
      <c r="L197" s="731"/>
      <c r="M197" s="731"/>
    </row>
    <row r="198" spans="1:17" ht="21" x14ac:dyDescent="0.3">
      <c r="A198" s="731">
        <v>52</v>
      </c>
      <c r="B198" s="732" t="s">
        <v>345</v>
      </c>
      <c r="C198" s="69" t="s">
        <v>346</v>
      </c>
      <c r="D198" s="187">
        <v>3</v>
      </c>
      <c r="E198" s="208" t="s">
        <v>33</v>
      </c>
      <c r="F198" s="118">
        <f>SUM(F200:F202)</f>
        <v>1.5000000000000002</v>
      </c>
      <c r="G198" s="200" t="s">
        <v>2002</v>
      </c>
      <c r="H198" s="731" t="s">
        <v>20</v>
      </c>
      <c r="I198" s="731" t="s">
        <v>60</v>
      </c>
      <c r="J198" s="734">
        <v>13</v>
      </c>
      <c r="K198" s="731" t="s">
        <v>84</v>
      </c>
      <c r="L198" s="731" t="s">
        <v>22</v>
      </c>
      <c r="M198" s="731"/>
      <c r="N198" s="56">
        <f>D198*J198</f>
        <v>39</v>
      </c>
      <c r="O198" s="57">
        <f>N198/18</f>
        <v>2.1666666666666665</v>
      </c>
      <c r="P198" s="66">
        <f>O198</f>
        <v>2.1666666666666665</v>
      </c>
      <c r="Q198" s="57">
        <v>0</v>
      </c>
    </row>
    <row r="199" spans="1:17" ht="22.5" x14ac:dyDescent="0.3">
      <c r="A199" s="731"/>
      <c r="B199" s="732"/>
      <c r="C199" s="75" t="s">
        <v>333</v>
      </c>
      <c r="D199" s="76"/>
      <c r="E199" s="100"/>
      <c r="F199" s="161"/>
      <c r="G199" s="201" t="s">
        <v>2003</v>
      </c>
      <c r="H199" s="731"/>
      <c r="I199" s="731"/>
      <c r="J199" s="734"/>
      <c r="K199" s="731"/>
      <c r="L199" s="731"/>
      <c r="M199" s="731"/>
    </row>
    <row r="200" spans="1:17" ht="22.5" x14ac:dyDescent="0.3">
      <c r="A200" s="731"/>
      <c r="B200" s="732"/>
      <c r="C200" s="72" t="s">
        <v>64</v>
      </c>
      <c r="D200" s="73"/>
      <c r="E200" s="74">
        <v>70</v>
      </c>
      <c r="F200" s="117">
        <f>SUM(1.5*E200)/100</f>
        <v>1.05</v>
      </c>
      <c r="G200" s="201"/>
      <c r="H200" s="731"/>
      <c r="I200" s="731"/>
      <c r="J200" s="734"/>
      <c r="K200" s="731"/>
      <c r="L200" s="731"/>
      <c r="M200" s="731"/>
    </row>
    <row r="201" spans="1:17" ht="22.5" x14ac:dyDescent="0.3">
      <c r="A201" s="731"/>
      <c r="B201" s="732"/>
      <c r="C201" s="72" t="s">
        <v>339</v>
      </c>
      <c r="D201" s="73"/>
      <c r="E201" s="74">
        <v>15</v>
      </c>
      <c r="F201" s="117">
        <f>SUM(1.5*E201)/100</f>
        <v>0.22500000000000001</v>
      </c>
      <c r="G201" s="201"/>
      <c r="H201" s="731"/>
      <c r="I201" s="731"/>
      <c r="J201" s="734"/>
      <c r="K201" s="731"/>
      <c r="L201" s="731"/>
      <c r="M201" s="731"/>
    </row>
    <row r="202" spans="1:17" ht="22.5" x14ac:dyDescent="0.3">
      <c r="A202" s="731"/>
      <c r="B202" s="732"/>
      <c r="C202" s="72" t="s">
        <v>347</v>
      </c>
      <c r="D202" s="73"/>
      <c r="E202" s="74">
        <v>15</v>
      </c>
      <c r="F202" s="117">
        <f>SUM(1.5*E202)/100</f>
        <v>0.22500000000000001</v>
      </c>
      <c r="G202" s="202"/>
      <c r="H202" s="731"/>
      <c r="I202" s="731"/>
      <c r="J202" s="734"/>
      <c r="K202" s="731"/>
      <c r="L202" s="731"/>
      <c r="M202" s="731"/>
    </row>
    <row r="203" spans="1:17" ht="42" x14ac:dyDescent="0.3">
      <c r="A203" s="731">
        <v>53</v>
      </c>
      <c r="B203" s="732" t="s">
        <v>348</v>
      </c>
      <c r="C203" s="69" t="s">
        <v>349</v>
      </c>
      <c r="D203" s="187">
        <v>3</v>
      </c>
      <c r="E203" s="208" t="s">
        <v>33</v>
      </c>
      <c r="F203" s="118">
        <f>SUM(F205:F206)</f>
        <v>1.5</v>
      </c>
      <c r="G203" s="201" t="s">
        <v>2008</v>
      </c>
      <c r="H203" s="731" t="s">
        <v>20</v>
      </c>
      <c r="I203" s="731" t="s">
        <v>72</v>
      </c>
      <c r="J203" s="734">
        <v>14</v>
      </c>
      <c r="K203" s="731" t="s">
        <v>28</v>
      </c>
      <c r="L203" s="731" t="s">
        <v>22</v>
      </c>
      <c r="M203" s="731"/>
      <c r="N203" s="56">
        <f>D203*J203</f>
        <v>42</v>
      </c>
      <c r="O203" s="57">
        <f>N203/18</f>
        <v>2.3333333333333335</v>
      </c>
      <c r="P203" s="66">
        <f>O203</f>
        <v>2.3333333333333335</v>
      </c>
      <c r="Q203" s="57">
        <v>0</v>
      </c>
    </row>
    <row r="204" spans="1:17" ht="22.5" x14ac:dyDescent="0.3">
      <c r="A204" s="731"/>
      <c r="B204" s="732"/>
      <c r="C204" s="75" t="s">
        <v>333</v>
      </c>
      <c r="D204" s="76"/>
      <c r="E204" s="100"/>
      <c r="F204" s="161"/>
      <c r="G204" s="201" t="s">
        <v>2009</v>
      </c>
      <c r="H204" s="731"/>
      <c r="I204" s="731"/>
      <c r="J204" s="734"/>
      <c r="K204" s="731"/>
      <c r="L204" s="731"/>
      <c r="M204" s="731"/>
    </row>
    <row r="205" spans="1:17" ht="22.5" x14ac:dyDescent="0.3">
      <c r="A205" s="731"/>
      <c r="B205" s="732"/>
      <c r="C205" s="72" t="s">
        <v>339</v>
      </c>
      <c r="D205" s="73"/>
      <c r="E205" s="74">
        <v>50</v>
      </c>
      <c r="F205" s="117">
        <f>SUM(1.5*E205)/100</f>
        <v>0.75</v>
      </c>
      <c r="G205" s="201"/>
      <c r="H205" s="731"/>
      <c r="I205" s="731"/>
      <c r="J205" s="734"/>
      <c r="K205" s="731"/>
      <c r="L205" s="731"/>
      <c r="M205" s="731"/>
    </row>
    <row r="206" spans="1:17" ht="22.5" x14ac:dyDescent="0.3">
      <c r="A206" s="731"/>
      <c r="B206" s="732"/>
      <c r="C206" s="72" t="s">
        <v>88</v>
      </c>
      <c r="D206" s="73"/>
      <c r="E206" s="74">
        <v>50</v>
      </c>
      <c r="F206" s="117">
        <f>SUM(1.5*E206)/100</f>
        <v>0.75</v>
      </c>
      <c r="G206" s="201"/>
      <c r="H206" s="731"/>
      <c r="I206" s="731"/>
      <c r="J206" s="734"/>
      <c r="K206" s="731"/>
      <c r="L206" s="731"/>
      <c r="M206" s="731"/>
    </row>
    <row r="207" spans="1:17" ht="21" hidden="1" customHeight="1" x14ac:dyDescent="0.3">
      <c r="A207" s="745">
        <v>54</v>
      </c>
      <c r="B207" s="746" t="s">
        <v>350</v>
      </c>
      <c r="C207" s="88" t="s">
        <v>351</v>
      </c>
      <c r="D207" s="205">
        <v>3</v>
      </c>
      <c r="E207" s="84" t="s">
        <v>33</v>
      </c>
      <c r="F207" s="157"/>
      <c r="G207" s="85" t="s">
        <v>2010</v>
      </c>
      <c r="H207" s="745" t="s">
        <v>20</v>
      </c>
      <c r="I207" s="745" t="s">
        <v>60</v>
      </c>
      <c r="J207" s="748">
        <v>0</v>
      </c>
      <c r="K207" s="745" t="s">
        <v>60</v>
      </c>
      <c r="L207" s="745" t="s">
        <v>22</v>
      </c>
      <c r="M207" s="748" t="s">
        <v>1796</v>
      </c>
      <c r="N207" s="56">
        <f>D207*J207</f>
        <v>0</v>
      </c>
      <c r="O207" s="57">
        <f>N207/18</f>
        <v>0</v>
      </c>
      <c r="P207" s="66">
        <f>O207</f>
        <v>0</v>
      </c>
      <c r="Q207" s="57">
        <v>0</v>
      </c>
    </row>
    <row r="208" spans="1:17" ht="21" hidden="1" x14ac:dyDescent="0.3">
      <c r="A208" s="745"/>
      <c r="B208" s="746"/>
      <c r="C208" s="88" t="s">
        <v>342</v>
      </c>
      <c r="D208" s="205"/>
      <c r="E208" s="86"/>
      <c r="F208" s="286"/>
      <c r="G208" s="87" t="s">
        <v>2011</v>
      </c>
      <c r="H208" s="745"/>
      <c r="I208" s="745"/>
      <c r="J208" s="748"/>
      <c r="K208" s="745"/>
      <c r="L208" s="745"/>
      <c r="M208" s="748"/>
    </row>
    <row r="209" spans="1:17" ht="21" x14ac:dyDescent="0.3">
      <c r="A209" s="731">
        <v>55</v>
      </c>
      <c r="B209" s="732" t="s">
        <v>352</v>
      </c>
      <c r="C209" s="69" t="s">
        <v>353</v>
      </c>
      <c r="D209" s="187">
        <v>3</v>
      </c>
      <c r="E209" s="208" t="s">
        <v>33</v>
      </c>
      <c r="F209" s="118">
        <f>SUM(F210)</f>
        <v>1.5</v>
      </c>
      <c r="G209" s="201" t="s">
        <v>2012</v>
      </c>
      <c r="H209" s="731" t="s">
        <v>20</v>
      </c>
      <c r="I209" s="731" t="s">
        <v>93</v>
      </c>
      <c r="J209" s="734">
        <v>14</v>
      </c>
      <c r="K209" s="731" t="s">
        <v>213</v>
      </c>
      <c r="L209" s="731" t="s">
        <v>22</v>
      </c>
      <c r="M209" s="731"/>
      <c r="N209" s="56">
        <f>D209*J209</f>
        <v>42</v>
      </c>
      <c r="O209" s="57">
        <f>N209/18</f>
        <v>2.3333333333333335</v>
      </c>
      <c r="P209" s="66">
        <f>O209</f>
        <v>2.3333333333333335</v>
      </c>
      <c r="Q209" s="57">
        <v>0</v>
      </c>
    </row>
    <row r="210" spans="1:17" ht="22.5" x14ac:dyDescent="0.3">
      <c r="A210" s="731"/>
      <c r="B210" s="732"/>
      <c r="C210" s="72" t="s">
        <v>85</v>
      </c>
      <c r="D210" s="73"/>
      <c r="E210" s="74">
        <v>100</v>
      </c>
      <c r="F210" s="117">
        <f>SUM(1.5*E210)/100</f>
        <v>1.5</v>
      </c>
      <c r="G210" s="201" t="s">
        <v>2013</v>
      </c>
      <c r="H210" s="731"/>
      <c r="I210" s="731"/>
      <c r="J210" s="734"/>
      <c r="K210" s="731"/>
      <c r="L210" s="731"/>
      <c r="M210" s="731"/>
    </row>
    <row r="211" spans="1:17" ht="21" x14ac:dyDescent="0.3">
      <c r="A211" s="731">
        <v>56</v>
      </c>
      <c r="B211" s="732" t="s">
        <v>354</v>
      </c>
      <c r="C211" s="69" t="s">
        <v>154</v>
      </c>
      <c r="D211" s="187"/>
      <c r="E211" s="208" t="s">
        <v>355</v>
      </c>
      <c r="F211" s="118">
        <f>SUM(F213)</f>
        <v>0.25</v>
      </c>
      <c r="G211" s="733" t="s">
        <v>2014</v>
      </c>
      <c r="H211" s="731" t="s">
        <v>20</v>
      </c>
      <c r="I211" s="731" t="s">
        <v>72</v>
      </c>
      <c r="J211" s="734">
        <v>13</v>
      </c>
      <c r="K211" s="731" t="s">
        <v>80</v>
      </c>
      <c r="L211" s="731" t="s">
        <v>22</v>
      </c>
      <c r="M211" s="731"/>
      <c r="N211" s="56">
        <f>D211*J211</f>
        <v>0</v>
      </c>
      <c r="O211" s="57">
        <f>N211/18</f>
        <v>0</v>
      </c>
      <c r="P211" s="66">
        <f>O211</f>
        <v>0</v>
      </c>
    </row>
    <row r="212" spans="1:17" ht="22.5" x14ac:dyDescent="0.3">
      <c r="A212" s="731"/>
      <c r="B212" s="732"/>
      <c r="C212" s="75" t="s">
        <v>333</v>
      </c>
      <c r="D212" s="76"/>
      <c r="E212" s="100"/>
      <c r="F212" s="161"/>
      <c r="G212" s="733"/>
      <c r="H212" s="731"/>
      <c r="I212" s="731"/>
      <c r="J212" s="734"/>
      <c r="K212" s="731"/>
      <c r="L212" s="731"/>
      <c r="M212" s="731"/>
    </row>
    <row r="213" spans="1:17" ht="22.5" x14ac:dyDescent="0.3">
      <c r="A213" s="731"/>
      <c r="B213" s="732"/>
      <c r="C213" s="72" t="s">
        <v>64</v>
      </c>
      <c r="D213" s="73"/>
      <c r="E213" s="74">
        <v>100</v>
      </c>
      <c r="F213" s="117">
        <f>SUM(0.25*E213)/100</f>
        <v>0.25</v>
      </c>
      <c r="G213" s="733"/>
      <c r="H213" s="731"/>
      <c r="I213" s="731"/>
      <c r="J213" s="734"/>
      <c r="K213" s="731"/>
      <c r="L213" s="731"/>
      <c r="M213" s="731"/>
    </row>
    <row r="214" spans="1:17" ht="21" x14ac:dyDescent="0.3">
      <c r="A214" s="760">
        <v>57</v>
      </c>
      <c r="B214" s="761" t="s">
        <v>356</v>
      </c>
      <c r="C214" s="181" t="s">
        <v>156</v>
      </c>
      <c r="D214" s="195">
        <v>3</v>
      </c>
      <c r="E214" s="173" t="s">
        <v>157</v>
      </c>
      <c r="F214" s="270">
        <f>SUM(F216)</f>
        <v>0.25</v>
      </c>
      <c r="G214" s="762"/>
      <c r="H214" s="760" t="s">
        <v>20</v>
      </c>
      <c r="I214" s="760" t="s">
        <v>28</v>
      </c>
      <c r="J214" s="763">
        <v>4</v>
      </c>
      <c r="K214" s="760" t="s">
        <v>23</v>
      </c>
      <c r="L214" s="760" t="s">
        <v>22</v>
      </c>
      <c r="M214" s="760"/>
      <c r="N214" s="56">
        <f>D214*J214</f>
        <v>12</v>
      </c>
      <c r="O214" s="57">
        <f>N214/18</f>
        <v>0.66666666666666663</v>
      </c>
      <c r="P214" s="66">
        <f>O214</f>
        <v>0.66666666666666663</v>
      </c>
      <c r="Q214" s="57">
        <v>0</v>
      </c>
    </row>
    <row r="215" spans="1:17" ht="43.5" x14ac:dyDescent="0.3">
      <c r="A215" s="760"/>
      <c r="B215" s="761"/>
      <c r="C215" s="182" t="s">
        <v>630</v>
      </c>
      <c r="D215" s="175"/>
      <c r="E215" s="173"/>
      <c r="F215" s="270"/>
      <c r="G215" s="762"/>
      <c r="H215" s="760"/>
      <c r="I215" s="760"/>
      <c r="J215" s="763"/>
      <c r="K215" s="760"/>
      <c r="L215" s="760"/>
      <c r="M215" s="760"/>
    </row>
    <row r="216" spans="1:17" ht="22.5" x14ac:dyDescent="0.3">
      <c r="A216" s="760"/>
      <c r="B216" s="761"/>
      <c r="C216" s="183" t="s">
        <v>64</v>
      </c>
      <c r="D216" s="177"/>
      <c r="E216" s="178">
        <f>100/4</f>
        <v>25</v>
      </c>
      <c r="F216" s="279">
        <f>SUM(1*E216)/100</f>
        <v>0.25</v>
      </c>
      <c r="G216" s="762"/>
      <c r="H216" s="760"/>
      <c r="I216" s="760"/>
      <c r="J216" s="763"/>
      <c r="K216" s="760"/>
      <c r="L216" s="760"/>
      <c r="M216" s="760"/>
    </row>
    <row r="217" spans="1:17" ht="21" x14ac:dyDescent="0.3">
      <c r="A217" s="760">
        <v>58</v>
      </c>
      <c r="B217" s="761" t="s">
        <v>356</v>
      </c>
      <c r="C217" s="181" t="s">
        <v>156</v>
      </c>
      <c r="D217" s="195">
        <v>3</v>
      </c>
      <c r="E217" s="173" t="s">
        <v>157</v>
      </c>
      <c r="F217" s="270">
        <f>SUM(F219)</f>
        <v>0.25</v>
      </c>
      <c r="G217" s="762"/>
      <c r="H217" s="760" t="s">
        <v>23</v>
      </c>
      <c r="I217" s="760" t="s">
        <v>28</v>
      </c>
      <c r="J217" s="763">
        <v>4</v>
      </c>
      <c r="K217" s="760" t="s">
        <v>23</v>
      </c>
      <c r="L217" s="760" t="s">
        <v>22</v>
      </c>
      <c r="M217" s="760"/>
      <c r="N217" s="56">
        <f>D217*J217</f>
        <v>12</v>
      </c>
      <c r="O217" s="57">
        <f>N217/18</f>
        <v>0.66666666666666663</v>
      </c>
      <c r="P217" s="66">
        <f>O217</f>
        <v>0.66666666666666663</v>
      </c>
      <c r="Q217" s="57">
        <v>0</v>
      </c>
    </row>
    <row r="218" spans="1:17" ht="43.5" x14ac:dyDescent="0.3">
      <c r="A218" s="760"/>
      <c r="B218" s="761"/>
      <c r="C218" s="182" t="s">
        <v>631</v>
      </c>
      <c r="D218" s="175"/>
      <c r="E218" s="173"/>
      <c r="F218" s="270"/>
      <c r="G218" s="762"/>
      <c r="H218" s="760"/>
      <c r="I218" s="760"/>
      <c r="J218" s="763"/>
      <c r="K218" s="760"/>
      <c r="L218" s="760"/>
      <c r="M218" s="760"/>
    </row>
    <row r="219" spans="1:17" ht="22.5" x14ac:dyDescent="0.3">
      <c r="A219" s="760"/>
      <c r="B219" s="761"/>
      <c r="C219" s="183" t="s">
        <v>342</v>
      </c>
      <c r="D219" s="177"/>
      <c r="E219" s="178">
        <f>100/4</f>
        <v>25</v>
      </c>
      <c r="F219" s="279">
        <f>SUM(1*E219)/100</f>
        <v>0.25</v>
      </c>
      <c r="G219" s="762"/>
      <c r="H219" s="760"/>
      <c r="I219" s="760"/>
      <c r="J219" s="763"/>
      <c r="K219" s="760"/>
      <c r="L219" s="760"/>
      <c r="M219" s="760"/>
    </row>
    <row r="220" spans="1:17" ht="21" x14ac:dyDescent="0.3">
      <c r="A220" s="760">
        <v>59</v>
      </c>
      <c r="B220" s="761" t="s">
        <v>356</v>
      </c>
      <c r="C220" s="181" t="s">
        <v>156</v>
      </c>
      <c r="D220" s="195">
        <v>3</v>
      </c>
      <c r="E220" s="173" t="s">
        <v>157</v>
      </c>
      <c r="F220" s="270">
        <f>SUM(F222)</f>
        <v>0.25</v>
      </c>
      <c r="G220" s="762"/>
      <c r="H220" s="760" t="s">
        <v>21</v>
      </c>
      <c r="I220" s="760" t="s">
        <v>28</v>
      </c>
      <c r="J220" s="763">
        <v>2</v>
      </c>
      <c r="K220" s="760" t="s">
        <v>25</v>
      </c>
      <c r="L220" s="760" t="s">
        <v>22</v>
      </c>
      <c r="M220" s="760"/>
      <c r="N220" s="56">
        <f>D220*J220</f>
        <v>6</v>
      </c>
      <c r="O220" s="57">
        <f>N220/18</f>
        <v>0.33333333333333331</v>
      </c>
      <c r="P220" s="66">
        <f>O220</f>
        <v>0.33333333333333331</v>
      </c>
      <c r="Q220" s="57">
        <v>0</v>
      </c>
    </row>
    <row r="221" spans="1:17" ht="43.5" x14ac:dyDescent="0.3">
      <c r="A221" s="760"/>
      <c r="B221" s="761"/>
      <c r="C221" s="182" t="s">
        <v>632</v>
      </c>
      <c r="D221" s="175"/>
      <c r="E221" s="173"/>
      <c r="F221" s="270"/>
      <c r="G221" s="762"/>
      <c r="H221" s="760"/>
      <c r="I221" s="760"/>
      <c r="J221" s="763"/>
      <c r="K221" s="760"/>
      <c r="L221" s="760"/>
      <c r="M221" s="760"/>
    </row>
    <row r="222" spans="1:17" ht="22.5" x14ac:dyDescent="0.3">
      <c r="A222" s="760"/>
      <c r="B222" s="761"/>
      <c r="C222" s="183" t="s">
        <v>88</v>
      </c>
      <c r="D222" s="177"/>
      <c r="E222" s="178">
        <f>100/4</f>
        <v>25</v>
      </c>
      <c r="F222" s="279">
        <f>SUM(1*E222)/100</f>
        <v>0.25</v>
      </c>
      <c r="G222" s="762"/>
      <c r="H222" s="760"/>
      <c r="I222" s="760"/>
      <c r="J222" s="763"/>
      <c r="K222" s="760"/>
      <c r="L222" s="760"/>
      <c r="M222" s="760"/>
    </row>
    <row r="223" spans="1:17" ht="21" x14ac:dyDescent="0.3">
      <c r="A223" s="760">
        <v>60</v>
      </c>
      <c r="B223" s="761" t="s">
        <v>356</v>
      </c>
      <c r="C223" s="181" t="s">
        <v>156</v>
      </c>
      <c r="D223" s="195">
        <v>3</v>
      </c>
      <c r="E223" s="173" t="s">
        <v>157</v>
      </c>
      <c r="F223" s="270">
        <f>SUM(F225:F226)</f>
        <v>0.25</v>
      </c>
      <c r="G223" s="762"/>
      <c r="H223" s="760" t="s">
        <v>25</v>
      </c>
      <c r="I223" s="760" t="s">
        <v>28</v>
      </c>
      <c r="J223" s="763">
        <v>3</v>
      </c>
      <c r="K223" s="760" t="s">
        <v>21</v>
      </c>
      <c r="L223" s="760" t="s">
        <v>22</v>
      </c>
      <c r="M223" s="760"/>
      <c r="N223" s="56">
        <f>D223*J223</f>
        <v>9</v>
      </c>
      <c r="O223" s="57">
        <f>N223/18</f>
        <v>0.5</v>
      </c>
      <c r="P223" s="66">
        <f>O223</f>
        <v>0.5</v>
      </c>
      <c r="Q223" s="57">
        <v>0</v>
      </c>
    </row>
    <row r="224" spans="1:17" ht="43.5" x14ac:dyDescent="0.3">
      <c r="A224" s="760"/>
      <c r="B224" s="761"/>
      <c r="C224" s="182" t="s">
        <v>633</v>
      </c>
      <c r="D224" s="175"/>
      <c r="E224" s="173"/>
      <c r="F224" s="270"/>
      <c r="G224" s="762"/>
      <c r="H224" s="760"/>
      <c r="I224" s="760"/>
      <c r="J224" s="763"/>
      <c r="K224" s="760"/>
      <c r="L224" s="760"/>
      <c r="M224" s="760"/>
    </row>
    <row r="225" spans="1:19" ht="22.5" x14ac:dyDescent="0.3">
      <c r="A225" s="760"/>
      <c r="B225" s="761"/>
      <c r="C225" s="183" t="s">
        <v>339</v>
      </c>
      <c r="D225" s="177"/>
      <c r="E225" s="178">
        <f>100/4/2</f>
        <v>12.5</v>
      </c>
      <c r="F225" s="279">
        <f>SUM(1*E225)/100</f>
        <v>0.125</v>
      </c>
      <c r="G225" s="762"/>
      <c r="H225" s="760"/>
      <c r="I225" s="760"/>
      <c r="J225" s="763"/>
      <c r="K225" s="760"/>
      <c r="L225" s="760"/>
      <c r="M225" s="760"/>
    </row>
    <row r="226" spans="1:19" ht="22.5" x14ac:dyDescent="0.3">
      <c r="A226" s="760"/>
      <c r="B226" s="761"/>
      <c r="C226" s="183" t="s">
        <v>88</v>
      </c>
      <c r="D226" s="177"/>
      <c r="E226" s="178">
        <f>100/4/2</f>
        <v>12.5</v>
      </c>
      <c r="F226" s="279">
        <f>SUM(1*E226)/100</f>
        <v>0.125</v>
      </c>
      <c r="G226" s="762"/>
      <c r="H226" s="760"/>
      <c r="I226" s="760"/>
      <c r="J226" s="763"/>
      <c r="K226" s="760"/>
      <c r="L226" s="760"/>
      <c r="M226" s="760"/>
    </row>
    <row r="227" spans="1:19" ht="24.75" customHeight="1" x14ac:dyDescent="0.15">
      <c r="A227" s="652" t="s">
        <v>844</v>
      </c>
      <c r="B227" s="652"/>
      <c r="C227" s="652"/>
      <c r="D227" s="652"/>
      <c r="E227" s="652"/>
      <c r="F227" s="652"/>
      <c r="G227" s="652"/>
      <c r="H227" s="652"/>
      <c r="I227" s="652"/>
      <c r="J227" s="652"/>
      <c r="K227" s="652"/>
      <c r="L227" s="652"/>
      <c r="M227" s="652"/>
      <c r="N227" s="56">
        <f>N228</f>
        <v>293</v>
      </c>
      <c r="O227" s="57">
        <f>O228</f>
        <v>16.277777777777779</v>
      </c>
      <c r="P227" s="66">
        <f>O227</f>
        <v>16.277777777777779</v>
      </c>
      <c r="Q227" s="57">
        <v>0</v>
      </c>
      <c r="R227" s="66">
        <f>P227+Q227</f>
        <v>16.277777777777779</v>
      </c>
      <c r="S227" s="66">
        <f>P227/20</f>
        <v>0.81388888888888888</v>
      </c>
    </row>
    <row r="228" spans="1:19" ht="24.75" customHeight="1" x14ac:dyDescent="0.15">
      <c r="A228" s="653" t="s">
        <v>885</v>
      </c>
      <c r="B228" s="653"/>
      <c r="C228" s="653"/>
      <c r="D228" s="653"/>
      <c r="E228" s="653"/>
      <c r="F228" s="653"/>
      <c r="G228" s="653"/>
      <c r="H228" s="653"/>
      <c r="I228" s="653"/>
      <c r="J228" s="653"/>
      <c r="K228" s="653"/>
      <c r="L228" s="653"/>
      <c r="M228" s="653"/>
      <c r="N228" s="56">
        <f>SUM(N229:N242)</f>
        <v>293</v>
      </c>
      <c r="O228" s="57">
        <f>SUM(O229:O242)</f>
        <v>16.277777777777779</v>
      </c>
      <c r="P228" s="66">
        <f>O228</f>
        <v>16.277777777777779</v>
      </c>
      <c r="Q228" s="57">
        <v>0</v>
      </c>
    </row>
    <row r="229" spans="1:19" ht="21" x14ac:dyDescent="0.3">
      <c r="A229" s="731">
        <v>61</v>
      </c>
      <c r="B229" s="732" t="s">
        <v>100</v>
      </c>
      <c r="C229" s="69" t="s">
        <v>101</v>
      </c>
      <c r="D229" s="187">
        <v>3</v>
      </c>
      <c r="E229" s="208" t="s">
        <v>33</v>
      </c>
      <c r="F229" s="118">
        <f>SUM(F230)</f>
        <v>1.5</v>
      </c>
      <c r="G229" s="78" t="s">
        <v>2015</v>
      </c>
      <c r="H229" s="731" t="s">
        <v>20</v>
      </c>
      <c r="I229" s="731" t="s">
        <v>99</v>
      </c>
      <c r="J229" s="734">
        <v>20</v>
      </c>
      <c r="K229" s="731" t="s">
        <v>20</v>
      </c>
      <c r="L229" s="731" t="s">
        <v>22</v>
      </c>
      <c r="M229" s="731"/>
      <c r="N229" s="56">
        <f>D229*J229</f>
        <v>60</v>
      </c>
      <c r="O229" s="57">
        <f>N229/18</f>
        <v>3.3333333333333335</v>
      </c>
      <c r="P229" s="66">
        <f>O229</f>
        <v>3.3333333333333335</v>
      </c>
      <c r="Q229" s="57">
        <v>0</v>
      </c>
    </row>
    <row r="230" spans="1:19" ht="22.5" x14ac:dyDescent="0.3">
      <c r="A230" s="731"/>
      <c r="B230" s="732"/>
      <c r="C230" s="72" t="s">
        <v>96</v>
      </c>
      <c r="D230" s="73"/>
      <c r="E230" s="74">
        <v>100</v>
      </c>
      <c r="F230" s="117">
        <f>SUM(1.5*E230)/100</f>
        <v>1.5</v>
      </c>
      <c r="G230" s="80" t="s">
        <v>2016</v>
      </c>
      <c r="H230" s="731"/>
      <c r="I230" s="731"/>
      <c r="J230" s="734"/>
      <c r="K230" s="731"/>
      <c r="L230" s="731"/>
      <c r="M230" s="731"/>
    </row>
    <row r="231" spans="1:19" ht="22.5" x14ac:dyDescent="0.3">
      <c r="A231" s="731">
        <v>62</v>
      </c>
      <c r="B231" s="732" t="s">
        <v>102</v>
      </c>
      <c r="C231" s="69" t="s">
        <v>103</v>
      </c>
      <c r="D231" s="187">
        <v>1</v>
      </c>
      <c r="E231" s="208" t="s">
        <v>53</v>
      </c>
      <c r="F231" s="118">
        <f>SUM(F232:F233)</f>
        <v>0.33</v>
      </c>
      <c r="G231" s="755" t="s">
        <v>2017</v>
      </c>
      <c r="H231" s="731" t="s">
        <v>20</v>
      </c>
      <c r="I231" s="731" t="s">
        <v>99</v>
      </c>
      <c r="J231" s="734">
        <v>20</v>
      </c>
      <c r="K231" s="731" t="s">
        <v>20</v>
      </c>
      <c r="L231" s="731" t="s">
        <v>22</v>
      </c>
      <c r="M231" s="731"/>
      <c r="N231" s="56">
        <f>D231*J231</f>
        <v>20</v>
      </c>
      <c r="O231" s="57">
        <f>N231/18</f>
        <v>1.1111111111111112</v>
      </c>
      <c r="P231" s="66">
        <f>O231</f>
        <v>1.1111111111111112</v>
      </c>
      <c r="Q231" s="57">
        <v>0</v>
      </c>
    </row>
    <row r="232" spans="1:19" ht="22.5" x14ac:dyDescent="0.3">
      <c r="A232" s="731"/>
      <c r="B232" s="732"/>
      <c r="C232" s="72" t="s">
        <v>96</v>
      </c>
      <c r="D232" s="73"/>
      <c r="E232" s="74">
        <v>50</v>
      </c>
      <c r="F232" s="117">
        <f>SUM(0.33*E232)/100</f>
        <v>0.16500000000000001</v>
      </c>
      <c r="G232" s="771"/>
      <c r="H232" s="731"/>
      <c r="I232" s="731"/>
      <c r="J232" s="734"/>
      <c r="K232" s="731"/>
      <c r="L232" s="731"/>
      <c r="M232" s="731"/>
    </row>
    <row r="233" spans="1:19" ht="22.5" x14ac:dyDescent="0.3">
      <c r="A233" s="731"/>
      <c r="B233" s="732"/>
      <c r="C233" s="72" t="s">
        <v>71</v>
      </c>
      <c r="D233" s="73"/>
      <c r="E233" s="74">
        <v>50</v>
      </c>
      <c r="F233" s="117">
        <f>SUM(0.33*E233)/100</f>
        <v>0.16500000000000001</v>
      </c>
      <c r="G233" s="756"/>
      <c r="H233" s="731"/>
      <c r="I233" s="731"/>
      <c r="J233" s="734"/>
      <c r="K233" s="731"/>
      <c r="L233" s="731"/>
      <c r="M233" s="731"/>
    </row>
    <row r="234" spans="1:19" ht="21" x14ac:dyDescent="0.3">
      <c r="A234" s="731">
        <v>63</v>
      </c>
      <c r="B234" s="732" t="s">
        <v>105</v>
      </c>
      <c r="C234" s="69" t="s">
        <v>106</v>
      </c>
      <c r="D234" s="187">
        <v>3</v>
      </c>
      <c r="E234" s="208" t="s">
        <v>19</v>
      </c>
      <c r="F234" s="118">
        <f>SUM(F235)</f>
        <v>1</v>
      </c>
      <c r="G234" s="755" t="s">
        <v>2018</v>
      </c>
      <c r="H234" s="731" t="s">
        <v>20</v>
      </c>
      <c r="I234" s="731" t="s">
        <v>99</v>
      </c>
      <c r="J234" s="734">
        <v>20</v>
      </c>
      <c r="K234" s="731" t="s">
        <v>20</v>
      </c>
      <c r="L234" s="731" t="s">
        <v>22</v>
      </c>
      <c r="M234" s="731"/>
      <c r="N234" s="56">
        <f>D234*J234</f>
        <v>60</v>
      </c>
      <c r="O234" s="57">
        <f>N234/18</f>
        <v>3.3333333333333335</v>
      </c>
      <c r="P234" s="66">
        <f>O234</f>
        <v>3.3333333333333335</v>
      </c>
      <c r="Q234" s="57">
        <v>0</v>
      </c>
    </row>
    <row r="235" spans="1:19" ht="22.5" x14ac:dyDescent="0.3">
      <c r="A235" s="731"/>
      <c r="B235" s="732"/>
      <c r="C235" s="72" t="s">
        <v>96</v>
      </c>
      <c r="D235" s="73"/>
      <c r="E235" s="74">
        <v>100</v>
      </c>
      <c r="F235" s="117">
        <f>SUM(1*E235)/100</f>
        <v>1</v>
      </c>
      <c r="G235" s="756"/>
      <c r="H235" s="731"/>
      <c r="I235" s="731"/>
      <c r="J235" s="734"/>
      <c r="K235" s="731"/>
      <c r="L235" s="731"/>
      <c r="M235" s="731"/>
    </row>
    <row r="236" spans="1:19" ht="21" x14ac:dyDescent="0.3">
      <c r="A236" s="731">
        <v>64</v>
      </c>
      <c r="B236" s="732" t="s">
        <v>597</v>
      </c>
      <c r="C236" s="69" t="s">
        <v>598</v>
      </c>
      <c r="D236" s="187">
        <v>3</v>
      </c>
      <c r="E236" s="208" t="s">
        <v>19</v>
      </c>
      <c r="F236" s="118">
        <f>SUM(F237:F238)</f>
        <v>1</v>
      </c>
      <c r="G236" s="755" t="s">
        <v>2019</v>
      </c>
      <c r="H236" s="731" t="s">
        <v>20</v>
      </c>
      <c r="I236" s="731" t="s">
        <v>98</v>
      </c>
      <c r="J236" s="734">
        <v>21</v>
      </c>
      <c r="K236" s="731" t="s">
        <v>20</v>
      </c>
      <c r="L236" s="731" t="s">
        <v>22</v>
      </c>
      <c r="M236" s="731"/>
      <c r="N236" s="56">
        <f>D236*J236</f>
        <v>63</v>
      </c>
      <c r="O236" s="57">
        <f>N236/18</f>
        <v>3.5</v>
      </c>
      <c r="P236" s="66">
        <f>O236</f>
        <v>3.5</v>
      </c>
      <c r="Q236" s="57">
        <v>0</v>
      </c>
    </row>
    <row r="237" spans="1:19" ht="22.5" x14ac:dyDescent="0.3">
      <c r="A237" s="731"/>
      <c r="B237" s="732"/>
      <c r="C237" s="72" t="s">
        <v>96</v>
      </c>
      <c r="D237" s="73"/>
      <c r="E237" s="74">
        <v>50</v>
      </c>
      <c r="F237" s="117">
        <f>SUM(1*E237)/100</f>
        <v>0.5</v>
      </c>
      <c r="G237" s="771"/>
      <c r="H237" s="731"/>
      <c r="I237" s="731"/>
      <c r="J237" s="734"/>
      <c r="K237" s="731"/>
      <c r="L237" s="731"/>
      <c r="M237" s="731"/>
    </row>
    <row r="238" spans="1:19" ht="22.5" x14ac:dyDescent="0.3">
      <c r="A238" s="731"/>
      <c r="B238" s="732"/>
      <c r="C238" s="72" t="s">
        <v>71</v>
      </c>
      <c r="D238" s="73"/>
      <c r="E238" s="74">
        <v>50</v>
      </c>
      <c r="F238" s="117">
        <f>SUM(1*E238)/100</f>
        <v>0.5</v>
      </c>
      <c r="G238" s="756"/>
      <c r="H238" s="731"/>
      <c r="I238" s="731"/>
      <c r="J238" s="734"/>
      <c r="K238" s="731"/>
      <c r="L238" s="731"/>
      <c r="M238" s="731"/>
    </row>
    <row r="239" spans="1:19" ht="21" x14ac:dyDescent="0.3">
      <c r="A239" s="760">
        <v>65</v>
      </c>
      <c r="B239" s="761" t="s">
        <v>163</v>
      </c>
      <c r="C239" s="181" t="s">
        <v>164</v>
      </c>
      <c r="D239" s="195">
        <v>9</v>
      </c>
      <c r="E239" s="173" t="s">
        <v>166</v>
      </c>
      <c r="F239" s="270">
        <f>SUM(F241:F242)</f>
        <v>1</v>
      </c>
      <c r="G239" s="775"/>
      <c r="H239" s="760" t="s">
        <v>23</v>
      </c>
      <c r="I239" s="760" t="s">
        <v>76</v>
      </c>
      <c r="J239" s="763">
        <v>10</v>
      </c>
      <c r="K239" s="760" t="s">
        <v>73</v>
      </c>
      <c r="L239" s="760" t="s">
        <v>22</v>
      </c>
      <c r="M239" s="760"/>
      <c r="N239" s="56">
        <f>D239*J239</f>
        <v>90</v>
      </c>
      <c r="O239" s="57">
        <f>N239/18</f>
        <v>5</v>
      </c>
      <c r="P239" s="66">
        <f>O239</f>
        <v>5</v>
      </c>
      <c r="Q239" s="57">
        <v>0</v>
      </c>
    </row>
    <row r="240" spans="1:19" ht="22.5" x14ac:dyDescent="0.3">
      <c r="A240" s="760"/>
      <c r="B240" s="761"/>
      <c r="C240" s="182" t="s">
        <v>607</v>
      </c>
      <c r="D240" s="175"/>
      <c r="E240" s="173"/>
      <c r="F240" s="270"/>
      <c r="G240" s="776"/>
      <c r="H240" s="760"/>
      <c r="I240" s="760"/>
      <c r="J240" s="763"/>
      <c r="K240" s="760"/>
      <c r="L240" s="760"/>
      <c r="M240" s="760"/>
    </row>
    <row r="241" spans="1:19" ht="22.5" x14ac:dyDescent="0.3">
      <c r="A241" s="760"/>
      <c r="B241" s="761"/>
      <c r="C241" s="183" t="s">
        <v>96</v>
      </c>
      <c r="D241" s="177"/>
      <c r="E241" s="178">
        <v>50</v>
      </c>
      <c r="F241" s="279">
        <f>SUM(1*E241)/100</f>
        <v>0.5</v>
      </c>
      <c r="G241" s="776"/>
      <c r="H241" s="760"/>
      <c r="I241" s="760"/>
      <c r="J241" s="763"/>
      <c r="K241" s="760"/>
      <c r="L241" s="760"/>
      <c r="M241" s="760"/>
    </row>
    <row r="242" spans="1:19" ht="22.5" x14ac:dyDescent="0.3">
      <c r="A242" s="773"/>
      <c r="B242" s="774"/>
      <c r="C242" s="185" t="s">
        <v>71</v>
      </c>
      <c r="D242" s="177"/>
      <c r="E242" s="178">
        <v>50</v>
      </c>
      <c r="F242" s="279">
        <f>SUM(1*E242)/100</f>
        <v>0.5</v>
      </c>
      <c r="G242" s="777"/>
      <c r="H242" s="773"/>
      <c r="I242" s="773"/>
      <c r="J242" s="778"/>
      <c r="K242" s="773"/>
      <c r="L242" s="773"/>
      <c r="M242" s="773"/>
    </row>
    <row r="243" spans="1:19" ht="24.75" customHeight="1" x14ac:dyDescent="0.15">
      <c r="A243" s="652" t="s">
        <v>845</v>
      </c>
      <c r="B243" s="652"/>
      <c r="C243" s="652"/>
      <c r="D243" s="652"/>
      <c r="E243" s="652"/>
      <c r="F243" s="652"/>
      <c r="G243" s="652"/>
      <c r="H243" s="652"/>
      <c r="I243" s="652"/>
      <c r="J243" s="652"/>
      <c r="K243" s="652"/>
      <c r="L243" s="652"/>
      <c r="M243" s="652"/>
      <c r="N243" s="56">
        <f>N244</f>
        <v>743</v>
      </c>
      <c r="O243" s="57">
        <f>O244</f>
        <v>35.722222222222221</v>
      </c>
      <c r="P243" s="66">
        <f t="shared" ref="P243:P245" si="3">O243</f>
        <v>35.722222222222221</v>
      </c>
      <c r="Q243" s="57">
        <v>0</v>
      </c>
      <c r="R243" s="66">
        <f>P243+Q243</f>
        <v>35.722222222222221</v>
      </c>
      <c r="S243" s="66">
        <f>P243/20</f>
        <v>1.786111111111111</v>
      </c>
    </row>
    <row r="244" spans="1:19" ht="24.75" customHeight="1" x14ac:dyDescent="0.15">
      <c r="A244" s="653" t="s">
        <v>885</v>
      </c>
      <c r="B244" s="653"/>
      <c r="C244" s="653"/>
      <c r="D244" s="653"/>
      <c r="E244" s="653"/>
      <c r="F244" s="653"/>
      <c r="G244" s="653"/>
      <c r="H244" s="653"/>
      <c r="I244" s="653"/>
      <c r="J244" s="653"/>
      <c r="K244" s="653"/>
      <c r="L244" s="653"/>
      <c r="M244" s="653"/>
      <c r="N244" s="56">
        <f>SUM(N245:N286)</f>
        <v>743</v>
      </c>
      <c r="O244" s="57">
        <f>SUM(O245:O286)</f>
        <v>35.722222222222221</v>
      </c>
      <c r="P244" s="66">
        <f t="shared" si="3"/>
        <v>35.722222222222221</v>
      </c>
      <c r="Q244" s="57">
        <v>0</v>
      </c>
    </row>
    <row r="245" spans="1:19" ht="21" x14ac:dyDescent="0.3">
      <c r="A245" s="772">
        <v>66</v>
      </c>
      <c r="B245" s="758" t="s">
        <v>560</v>
      </c>
      <c r="C245" s="388" t="s">
        <v>561</v>
      </c>
      <c r="D245" s="385">
        <v>3</v>
      </c>
      <c r="E245" s="387" t="s">
        <v>33</v>
      </c>
      <c r="F245" s="271">
        <f>SUM(F246:F252)</f>
        <v>1.4999999999999998</v>
      </c>
      <c r="G245" s="267" t="s">
        <v>2020</v>
      </c>
      <c r="H245" s="757" t="s">
        <v>20</v>
      </c>
      <c r="I245" s="757" t="s">
        <v>34</v>
      </c>
      <c r="J245" s="744">
        <v>50</v>
      </c>
      <c r="K245" s="757" t="s">
        <v>73</v>
      </c>
      <c r="L245" s="757" t="s">
        <v>22</v>
      </c>
      <c r="M245" s="757"/>
      <c r="N245" s="56">
        <f>D245*J245</f>
        <v>150</v>
      </c>
      <c r="O245" s="57">
        <f>N245/18</f>
        <v>8.3333333333333339</v>
      </c>
      <c r="P245" s="66">
        <f t="shared" si="3"/>
        <v>8.3333333333333339</v>
      </c>
      <c r="Q245" s="57">
        <v>0</v>
      </c>
    </row>
    <row r="246" spans="1:19" ht="22.5" x14ac:dyDescent="0.3">
      <c r="A246" s="772"/>
      <c r="B246" s="758"/>
      <c r="C246" s="254" t="s">
        <v>66</v>
      </c>
      <c r="D246" s="255"/>
      <c r="E246" s="147">
        <v>12</v>
      </c>
      <c r="F246" s="148">
        <f t="shared" ref="F246:F252" si="4">SUM(1.5*E246)/100</f>
        <v>0.18</v>
      </c>
      <c r="G246" s="268" t="s">
        <v>2021</v>
      </c>
      <c r="H246" s="757"/>
      <c r="I246" s="757"/>
      <c r="J246" s="744"/>
      <c r="K246" s="757"/>
      <c r="L246" s="757"/>
      <c r="M246" s="757"/>
    </row>
    <row r="247" spans="1:19" ht="22.5" x14ac:dyDescent="0.3">
      <c r="A247" s="772"/>
      <c r="B247" s="758"/>
      <c r="C247" s="254" t="s">
        <v>58</v>
      </c>
      <c r="D247" s="255"/>
      <c r="E247" s="147">
        <v>22</v>
      </c>
      <c r="F247" s="148">
        <f t="shared" si="4"/>
        <v>0.33</v>
      </c>
      <c r="G247" s="268" t="s">
        <v>2022</v>
      </c>
      <c r="H247" s="757"/>
      <c r="I247" s="757"/>
      <c r="J247" s="744"/>
      <c r="K247" s="757"/>
      <c r="L247" s="757"/>
      <c r="M247" s="757"/>
      <c r="N247" s="56">
        <f>SUM(E246:E252)</f>
        <v>100</v>
      </c>
    </row>
    <row r="248" spans="1:19" ht="22.5" x14ac:dyDescent="0.3">
      <c r="A248" s="772"/>
      <c r="B248" s="758"/>
      <c r="C248" s="254" t="s">
        <v>68</v>
      </c>
      <c r="D248" s="255"/>
      <c r="E248" s="147">
        <v>18</v>
      </c>
      <c r="F248" s="148">
        <f t="shared" si="4"/>
        <v>0.27</v>
      </c>
      <c r="G248" s="268"/>
      <c r="H248" s="757"/>
      <c r="I248" s="757"/>
      <c r="J248" s="744"/>
      <c r="K248" s="757"/>
      <c r="L248" s="757"/>
      <c r="M248" s="757"/>
    </row>
    <row r="249" spans="1:19" ht="22.5" x14ac:dyDescent="0.3">
      <c r="A249" s="772"/>
      <c r="B249" s="758"/>
      <c r="C249" s="254" t="s">
        <v>67</v>
      </c>
      <c r="D249" s="255"/>
      <c r="E249" s="147">
        <v>12</v>
      </c>
      <c r="F249" s="148">
        <f t="shared" si="4"/>
        <v>0.18</v>
      </c>
      <c r="G249" s="268"/>
      <c r="H249" s="757"/>
      <c r="I249" s="757"/>
      <c r="J249" s="744"/>
      <c r="K249" s="757"/>
      <c r="L249" s="757"/>
      <c r="M249" s="757"/>
    </row>
    <row r="250" spans="1:19" ht="22.5" x14ac:dyDescent="0.3">
      <c r="A250" s="772"/>
      <c r="B250" s="758"/>
      <c r="C250" s="254" t="s">
        <v>69</v>
      </c>
      <c r="D250" s="255"/>
      <c r="E250" s="147">
        <v>12</v>
      </c>
      <c r="F250" s="148">
        <f t="shared" si="4"/>
        <v>0.18</v>
      </c>
      <c r="G250" s="268"/>
      <c r="H250" s="757"/>
      <c r="I250" s="757"/>
      <c r="J250" s="744"/>
      <c r="K250" s="757"/>
      <c r="L250" s="757"/>
      <c r="M250" s="757"/>
    </row>
    <row r="251" spans="1:19" ht="22.5" x14ac:dyDescent="0.3">
      <c r="A251" s="772"/>
      <c r="B251" s="758"/>
      <c r="C251" s="254" t="s">
        <v>11</v>
      </c>
      <c r="D251" s="255"/>
      <c r="E251" s="147">
        <v>12</v>
      </c>
      <c r="F251" s="148">
        <f t="shared" si="4"/>
        <v>0.18</v>
      </c>
      <c r="G251" s="268"/>
      <c r="H251" s="757"/>
      <c r="I251" s="757"/>
      <c r="J251" s="744"/>
      <c r="K251" s="757"/>
      <c r="L251" s="757"/>
      <c r="M251" s="757"/>
    </row>
    <row r="252" spans="1:19" ht="22.5" x14ac:dyDescent="0.3">
      <c r="A252" s="772"/>
      <c r="B252" s="758"/>
      <c r="C252" s="254" t="s">
        <v>87</v>
      </c>
      <c r="D252" s="255"/>
      <c r="E252" s="147">
        <v>12</v>
      </c>
      <c r="F252" s="148">
        <f t="shared" si="4"/>
        <v>0.18</v>
      </c>
      <c r="G252" s="269"/>
      <c r="H252" s="757"/>
      <c r="I252" s="757"/>
      <c r="J252" s="744"/>
      <c r="K252" s="757"/>
      <c r="L252" s="757"/>
      <c r="M252" s="757"/>
    </row>
    <row r="253" spans="1:19" ht="21" hidden="1" x14ac:dyDescent="0.3">
      <c r="A253" s="731">
        <v>67</v>
      </c>
      <c r="B253" s="732" t="s">
        <v>560</v>
      </c>
      <c r="C253" s="226" t="s">
        <v>561</v>
      </c>
      <c r="D253" s="187">
        <v>3</v>
      </c>
      <c r="E253" s="208" t="s">
        <v>33</v>
      </c>
      <c r="F253" s="118"/>
      <c r="G253" s="201" t="s">
        <v>2020</v>
      </c>
      <c r="H253" s="731" t="s">
        <v>23</v>
      </c>
      <c r="I253" s="731" t="s">
        <v>40</v>
      </c>
      <c r="J253" s="734">
        <v>31</v>
      </c>
      <c r="K253" s="731" t="s">
        <v>25</v>
      </c>
      <c r="L253" s="731" t="s">
        <v>22</v>
      </c>
      <c r="M253" s="731"/>
      <c r="N253" s="56">
        <f>D253*J253</f>
        <v>93</v>
      </c>
      <c r="O253" s="57">
        <f>N253/18</f>
        <v>5.166666666666667</v>
      </c>
      <c r="P253" s="66">
        <f>O253</f>
        <v>5.166666666666667</v>
      </c>
      <c r="Q253" s="57">
        <v>0</v>
      </c>
    </row>
    <row r="254" spans="1:19" ht="21" hidden="1" x14ac:dyDescent="0.3">
      <c r="A254" s="731"/>
      <c r="B254" s="732"/>
      <c r="C254" s="72" t="s">
        <v>66</v>
      </c>
      <c r="D254" s="73"/>
      <c r="E254" s="74">
        <v>12</v>
      </c>
      <c r="F254" s="117"/>
      <c r="G254" s="201" t="s">
        <v>2021</v>
      </c>
      <c r="H254" s="731"/>
      <c r="I254" s="731"/>
      <c r="J254" s="734"/>
      <c r="K254" s="731"/>
      <c r="L254" s="731"/>
      <c r="M254" s="731"/>
    </row>
    <row r="255" spans="1:19" ht="21" hidden="1" x14ac:dyDescent="0.3">
      <c r="A255" s="731"/>
      <c r="B255" s="732"/>
      <c r="C255" s="72" t="s">
        <v>58</v>
      </c>
      <c r="D255" s="73"/>
      <c r="E255" s="74">
        <v>29</v>
      </c>
      <c r="F255" s="117"/>
      <c r="G255" s="201" t="s">
        <v>2023</v>
      </c>
      <c r="H255" s="731"/>
      <c r="I255" s="731"/>
      <c r="J255" s="734"/>
      <c r="K255" s="731"/>
      <c r="L255" s="731"/>
      <c r="M255" s="731"/>
    </row>
    <row r="256" spans="1:19" ht="21" hidden="1" x14ac:dyDescent="0.3">
      <c r="A256" s="731"/>
      <c r="B256" s="732"/>
      <c r="C256" s="72" t="s">
        <v>68</v>
      </c>
      <c r="D256" s="73"/>
      <c r="E256" s="74">
        <v>23</v>
      </c>
      <c r="F256" s="117"/>
      <c r="G256" s="201"/>
      <c r="H256" s="731"/>
      <c r="I256" s="731"/>
      <c r="J256" s="734"/>
      <c r="K256" s="731"/>
      <c r="L256" s="731"/>
      <c r="M256" s="731"/>
    </row>
    <row r="257" spans="1:17" ht="21" hidden="1" x14ac:dyDescent="0.3">
      <c r="A257" s="731"/>
      <c r="B257" s="732"/>
      <c r="C257" s="72" t="s">
        <v>67</v>
      </c>
      <c r="D257" s="73"/>
      <c r="E257" s="74">
        <v>12</v>
      </c>
      <c r="F257" s="117"/>
      <c r="G257" s="201"/>
      <c r="H257" s="731"/>
      <c r="I257" s="731"/>
      <c r="J257" s="734"/>
      <c r="K257" s="731"/>
      <c r="L257" s="731"/>
      <c r="M257" s="731"/>
    </row>
    <row r="258" spans="1:17" ht="21" hidden="1" x14ac:dyDescent="0.3">
      <c r="A258" s="731"/>
      <c r="B258" s="732"/>
      <c r="C258" s="72" t="s">
        <v>69</v>
      </c>
      <c r="D258" s="73"/>
      <c r="E258" s="74">
        <v>12</v>
      </c>
      <c r="F258" s="117"/>
      <c r="G258" s="201"/>
      <c r="H258" s="731"/>
      <c r="I258" s="731"/>
      <c r="J258" s="734"/>
      <c r="K258" s="731"/>
      <c r="L258" s="731"/>
      <c r="M258" s="731"/>
    </row>
    <row r="259" spans="1:17" ht="21" hidden="1" x14ac:dyDescent="0.3">
      <c r="A259" s="731"/>
      <c r="B259" s="732"/>
      <c r="C259" s="72" t="s">
        <v>11</v>
      </c>
      <c r="D259" s="73"/>
      <c r="E259" s="74">
        <v>12</v>
      </c>
      <c r="F259" s="117"/>
      <c r="G259" s="201"/>
      <c r="H259" s="731"/>
      <c r="I259" s="731"/>
      <c r="J259" s="734"/>
      <c r="K259" s="731"/>
      <c r="L259" s="731"/>
      <c r="M259" s="731"/>
    </row>
    <row r="260" spans="1:17" ht="21" hidden="1" x14ac:dyDescent="0.3">
      <c r="A260" s="731"/>
      <c r="B260" s="732"/>
      <c r="C260" s="72" t="s">
        <v>87</v>
      </c>
      <c r="D260" s="73"/>
      <c r="E260" s="74">
        <v>12</v>
      </c>
      <c r="F260" s="117"/>
      <c r="G260" s="202"/>
      <c r="H260" s="731"/>
      <c r="I260" s="731"/>
      <c r="J260" s="734"/>
      <c r="K260" s="731"/>
      <c r="L260" s="731"/>
      <c r="M260" s="731"/>
    </row>
    <row r="261" spans="1:17" ht="21" x14ac:dyDescent="0.3">
      <c r="A261" s="731">
        <v>68</v>
      </c>
      <c r="B261" s="732" t="s">
        <v>130</v>
      </c>
      <c r="C261" s="226" t="s">
        <v>131</v>
      </c>
      <c r="D261" s="187">
        <v>4</v>
      </c>
      <c r="E261" s="208" t="s">
        <v>59</v>
      </c>
      <c r="F261" s="118">
        <f>SUM(F263)</f>
        <v>2</v>
      </c>
      <c r="G261" s="200" t="s">
        <v>2024</v>
      </c>
      <c r="H261" s="731" t="s">
        <v>20</v>
      </c>
      <c r="I261" s="731" t="s">
        <v>20</v>
      </c>
      <c r="J261" s="734">
        <v>1</v>
      </c>
      <c r="K261" s="731" t="s">
        <v>73</v>
      </c>
      <c r="L261" s="731" t="s">
        <v>22</v>
      </c>
      <c r="M261" s="731"/>
      <c r="N261" s="56">
        <f>D261*J261</f>
        <v>4</v>
      </c>
      <c r="O261" s="57">
        <f>N261/18</f>
        <v>0.22222222222222221</v>
      </c>
      <c r="P261" s="66">
        <f>O261</f>
        <v>0.22222222222222221</v>
      </c>
      <c r="Q261" s="57">
        <v>0</v>
      </c>
    </row>
    <row r="262" spans="1:17" ht="22.5" x14ac:dyDescent="0.3">
      <c r="A262" s="731"/>
      <c r="B262" s="732"/>
      <c r="C262" s="75" t="s">
        <v>602</v>
      </c>
      <c r="D262" s="76"/>
      <c r="E262" s="100"/>
      <c r="F262" s="161"/>
      <c r="G262" s="201" t="s">
        <v>2021</v>
      </c>
      <c r="H262" s="731"/>
      <c r="I262" s="731"/>
      <c r="J262" s="734"/>
      <c r="K262" s="731"/>
      <c r="L262" s="731"/>
      <c r="M262" s="731"/>
    </row>
    <row r="263" spans="1:17" ht="22.5" x14ac:dyDescent="0.3">
      <c r="A263" s="731"/>
      <c r="B263" s="732"/>
      <c r="C263" s="72" t="s">
        <v>58</v>
      </c>
      <c r="D263" s="73"/>
      <c r="E263" s="74">
        <v>100</v>
      </c>
      <c r="F263" s="117">
        <f>SUM(2*E263)/100</f>
        <v>2</v>
      </c>
      <c r="G263" s="202" t="s">
        <v>2022</v>
      </c>
      <c r="H263" s="731"/>
      <c r="I263" s="731"/>
      <c r="J263" s="734"/>
      <c r="K263" s="731"/>
      <c r="L263" s="731"/>
      <c r="M263" s="731"/>
    </row>
    <row r="264" spans="1:17" ht="21" x14ac:dyDescent="0.3">
      <c r="A264" s="731">
        <v>69</v>
      </c>
      <c r="B264" s="732" t="s">
        <v>136</v>
      </c>
      <c r="C264" s="226" t="s">
        <v>137</v>
      </c>
      <c r="D264" s="187">
        <v>3</v>
      </c>
      <c r="E264" s="208" t="s">
        <v>33</v>
      </c>
      <c r="F264" s="118">
        <f>SUM(F265)</f>
        <v>1.5</v>
      </c>
      <c r="G264" s="201" t="s">
        <v>2025</v>
      </c>
      <c r="H264" s="731" t="s">
        <v>20</v>
      </c>
      <c r="I264" s="731" t="s">
        <v>72</v>
      </c>
      <c r="J264" s="734">
        <v>19</v>
      </c>
      <c r="K264" s="731" t="s">
        <v>20</v>
      </c>
      <c r="L264" s="731" t="s">
        <v>22</v>
      </c>
      <c r="M264" s="731"/>
      <c r="N264" s="56">
        <f>D264*J264</f>
        <v>57</v>
      </c>
      <c r="O264" s="57">
        <f>N264/18</f>
        <v>3.1666666666666665</v>
      </c>
      <c r="P264" s="66">
        <f>O264</f>
        <v>3.1666666666666665</v>
      </c>
      <c r="Q264" s="57">
        <v>0</v>
      </c>
    </row>
    <row r="265" spans="1:17" ht="22.5" x14ac:dyDescent="0.3">
      <c r="A265" s="731"/>
      <c r="B265" s="732"/>
      <c r="C265" s="72" t="s">
        <v>66</v>
      </c>
      <c r="D265" s="73"/>
      <c r="E265" s="74">
        <v>100</v>
      </c>
      <c r="F265" s="117">
        <f>SUM(1.5*E265)/100</f>
        <v>1.5</v>
      </c>
      <c r="G265" s="201" t="s">
        <v>2026</v>
      </c>
      <c r="H265" s="731"/>
      <c r="I265" s="731"/>
      <c r="J265" s="734"/>
      <c r="K265" s="731"/>
      <c r="L265" s="731"/>
      <c r="M265" s="731"/>
    </row>
    <row r="266" spans="1:17" ht="21" hidden="1" x14ac:dyDescent="0.3">
      <c r="A266" s="745">
        <v>70</v>
      </c>
      <c r="B266" s="746" t="s">
        <v>138</v>
      </c>
      <c r="C266" s="209" t="s">
        <v>139</v>
      </c>
      <c r="D266" s="205"/>
      <c r="E266" s="84" t="s">
        <v>33</v>
      </c>
      <c r="F266" s="157"/>
      <c r="G266" s="85" t="s">
        <v>2027</v>
      </c>
      <c r="H266" s="745" t="s">
        <v>20</v>
      </c>
      <c r="I266" s="745" t="s">
        <v>60</v>
      </c>
      <c r="J266" s="748">
        <v>0</v>
      </c>
      <c r="K266" s="745" t="s">
        <v>60</v>
      </c>
      <c r="L266" s="745" t="s">
        <v>74</v>
      </c>
      <c r="M266" s="748" t="s">
        <v>1795</v>
      </c>
      <c r="N266" s="56">
        <f>D266*J266</f>
        <v>0</v>
      </c>
      <c r="O266" s="57">
        <f>N266/18</f>
        <v>0</v>
      </c>
      <c r="P266" s="66">
        <f>O266</f>
        <v>0</v>
      </c>
      <c r="Q266" s="57">
        <v>0</v>
      </c>
    </row>
    <row r="267" spans="1:17" ht="21" hidden="1" x14ac:dyDescent="0.3">
      <c r="A267" s="745"/>
      <c r="B267" s="746"/>
      <c r="C267" s="209" t="s">
        <v>69</v>
      </c>
      <c r="D267" s="205"/>
      <c r="E267" s="103"/>
      <c r="F267" s="292"/>
      <c r="G267" s="87" t="s">
        <v>2028</v>
      </c>
      <c r="H267" s="745"/>
      <c r="I267" s="745"/>
      <c r="J267" s="748"/>
      <c r="K267" s="745"/>
      <c r="L267" s="745"/>
      <c r="M267" s="748"/>
    </row>
    <row r="268" spans="1:17" ht="21" x14ac:dyDescent="0.3">
      <c r="A268" s="731">
        <v>71</v>
      </c>
      <c r="B268" s="732" t="s">
        <v>140</v>
      </c>
      <c r="C268" s="226" t="s">
        <v>141</v>
      </c>
      <c r="D268" s="187">
        <v>3</v>
      </c>
      <c r="E268" s="208" t="s">
        <v>33</v>
      </c>
      <c r="F268" s="118">
        <f>SUM(F269)</f>
        <v>1.5</v>
      </c>
      <c r="G268" s="201" t="s">
        <v>2029</v>
      </c>
      <c r="H268" s="731" t="s">
        <v>20</v>
      </c>
      <c r="I268" s="731" t="s">
        <v>76</v>
      </c>
      <c r="J268" s="734">
        <v>5</v>
      </c>
      <c r="K268" s="731" t="s">
        <v>26</v>
      </c>
      <c r="L268" s="731" t="s">
        <v>22</v>
      </c>
      <c r="M268" s="731"/>
      <c r="N268" s="56">
        <f>D268*J268</f>
        <v>15</v>
      </c>
      <c r="O268" s="57">
        <f>N268/18</f>
        <v>0.83333333333333337</v>
      </c>
      <c r="P268" s="66">
        <f>O268</f>
        <v>0.83333333333333337</v>
      </c>
      <c r="Q268" s="57">
        <v>0</v>
      </c>
    </row>
    <row r="269" spans="1:17" ht="22.5" x14ac:dyDescent="0.3">
      <c r="A269" s="731"/>
      <c r="B269" s="732"/>
      <c r="C269" s="72" t="s">
        <v>68</v>
      </c>
      <c r="D269" s="73"/>
      <c r="E269" s="74">
        <v>100</v>
      </c>
      <c r="F269" s="117">
        <f>SUM(1.5*E269)/100</f>
        <v>1.5</v>
      </c>
      <c r="G269" s="201" t="s">
        <v>2030</v>
      </c>
      <c r="H269" s="731"/>
      <c r="I269" s="731"/>
      <c r="J269" s="734"/>
      <c r="K269" s="731"/>
      <c r="L269" s="731"/>
      <c r="M269" s="731"/>
    </row>
    <row r="270" spans="1:17" ht="21" x14ac:dyDescent="0.3">
      <c r="A270" s="731">
        <v>72</v>
      </c>
      <c r="B270" s="732" t="s">
        <v>142</v>
      </c>
      <c r="C270" s="226" t="s">
        <v>143</v>
      </c>
      <c r="D270" s="187">
        <v>3</v>
      </c>
      <c r="E270" s="208" t="s">
        <v>33</v>
      </c>
      <c r="F270" s="118">
        <f>SUM(F271)</f>
        <v>1.5</v>
      </c>
      <c r="G270" s="200" t="s">
        <v>2031</v>
      </c>
      <c r="H270" s="731" t="s">
        <v>20</v>
      </c>
      <c r="I270" s="731" t="s">
        <v>212</v>
      </c>
      <c r="J270" s="734">
        <v>16</v>
      </c>
      <c r="K270" s="731" t="s">
        <v>95</v>
      </c>
      <c r="L270" s="731" t="s">
        <v>22</v>
      </c>
      <c r="M270" s="731"/>
      <c r="N270" s="56">
        <f>D270*J270</f>
        <v>48</v>
      </c>
      <c r="O270" s="57">
        <f>N270/18</f>
        <v>2.6666666666666665</v>
      </c>
      <c r="P270" s="66">
        <f>O270</f>
        <v>2.6666666666666665</v>
      </c>
      <c r="Q270" s="57">
        <v>0</v>
      </c>
    </row>
    <row r="271" spans="1:17" ht="22.5" x14ac:dyDescent="0.3">
      <c r="A271" s="731"/>
      <c r="B271" s="732"/>
      <c r="C271" s="72" t="s">
        <v>58</v>
      </c>
      <c r="D271" s="73"/>
      <c r="E271" s="74">
        <v>100</v>
      </c>
      <c r="F271" s="117">
        <f>SUM(1.5*E271)/100</f>
        <v>1.5</v>
      </c>
      <c r="G271" s="202" t="s">
        <v>2032</v>
      </c>
      <c r="H271" s="731"/>
      <c r="I271" s="731"/>
      <c r="J271" s="734"/>
      <c r="K271" s="731"/>
      <c r="L271" s="731"/>
      <c r="M271" s="731"/>
    </row>
    <row r="272" spans="1:17" ht="21" x14ac:dyDescent="0.3">
      <c r="A272" s="731">
        <v>73</v>
      </c>
      <c r="B272" s="732" t="s">
        <v>603</v>
      </c>
      <c r="C272" s="226" t="s">
        <v>604</v>
      </c>
      <c r="D272" s="187">
        <v>3</v>
      </c>
      <c r="E272" s="208" t="s">
        <v>33</v>
      </c>
      <c r="F272" s="118">
        <f>SUM(F273)</f>
        <v>1.5</v>
      </c>
      <c r="G272" s="201" t="s">
        <v>2033</v>
      </c>
      <c r="H272" s="731" t="s">
        <v>20</v>
      </c>
      <c r="I272" s="731" t="s">
        <v>72</v>
      </c>
      <c r="J272" s="734">
        <v>14</v>
      </c>
      <c r="K272" s="731" t="s">
        <v>28</v>
      </c>
      <c r="L272" s="731" t="s">
        <v>22</v>
      </c>
      <c r="M272" s="731"/>
      <c r="N272" s="56">
        <f>D272*J272</f>
        <v>42</v>
      </c>
      <c r="O272" s="57">
        <f>N272/18</f>
        <v>2.3333333333333335</v>
      </c>
      <c r="P272" s="66">
        <f>O272</f>
        <v>2.3333333333333335</v>
      </c>
      <c r="Q272" s="57">
        <v>0</v>
      </c>
    </row>
    <row r="273" spans="1:19" ht="22.5" x14ac:dyDescent="0.3">
      <c r="A273" s="731"/>
      <c r="B273" s="732"/>
      <c r="C273" s="72" t="s">
        <v>67</v>
      </c>
      <c r="D273" s="73"/>
      <c r="E273" s="74">
        <v>100</v>
      </c>
      <c r="F273" s="117">
        <f>SUM(1.5*E273)/100</f>
        <v>1.5</v>
      </c>
      <c r="G273" s="201" t="s">
        <v>2034</v>
      </c>
      <c r="H273" s="731"/>
      <c r="I273" s="731"/>
      <c r="J273" s="734"/>
      <c r="K273" s="731"/>
      <c r="L273" s="731"/>
      <c r="M273" s="731"/>
    </row>
    <row r="274" spans="1:19" ht="21" x14ac:dyDescent="0.3">
      <c r="A274" s="731">
        <v>74</v>
      </c>
      <c r="B274" s="732" t="s">
        <v>146</v>
      </c>
      <c r="C274" s="226" t="s">
        <v>147</v>
      </c>
      <c r="D274" s="187">
        <v>3</v>
      </c>
      <c r="E274" s="208" t="s">
        <v>33</v>
      </c>
      <c r="F274" s="118">
        <f>SUM(F275)</f>
        <v>1.5</v>
      </c>
      <c r="G274" s="200" t="s">
        <v>2035</v>
      </c>
      <c r="H274" s="731" t="s">
        <v>20</v>
      </c>
      <c r="I274" s="731" t="s">
        <v>72</v>
      </c>
      <c r="J274" s="734">
        <v>19</v>
      </c>
      <c r="K274" s="731" t="s">
        <v>20</v>
      </c>
      <c r="L274" s="731" t="s">
        <v>22</v>
      </c>
      <c r="M274" s="731"/>
      <c r="N274" s="56">
        <f>D274*J274</f>
        <v>57</v>
      </c>
      <c r="O274" s="57">
        <f>N274/18</f>
        <v>3.1666666666666665</v>
      </c>
      <c r="P274" s="66">
        <f>O274</f>
        <v>3.1666666666666665</v>
      </c>
      <c r="Q274" s="57">
        <v>0</v>
      </c>
    </row>
    <row r="275" spans="1:19" ht="22.5" x14ac:dyDescent="0.3">
      <c r="A275" s="731"/>
      <c r="B275" s="732"/>
      <c r="C275" s="72" t="s">
        <v>11</v>
      </c>
      <c r="D275" s="73"/>
      <c r="E275" s="74">
        <v>100</v>
      </c>
      <c r="F275" s="117">
        <f>SUM(1.5*E275)/100</f>
        <v>1.5</v>
      </c>
      <c r="G275" s="202" t="s">
        <v>2036</v>
      </c>
      <c r="H275" s="731"/>
      <c r="I275" s="731"/>
      <c r="J275" s="734"/>
      <c r="K275" s="731"/>
      <c r="L275" s="731"/>
      <c r="M275" s="731"/>
    </row>
    <row r="276" spans="1:19" ht="21" x14ac:dyDescent="0.3">
      <c r="A276" s="731">
        <v>75</v>
      </c>
      <c r="B276" s="732" t="s">
        <v>148</v>
      </c>
      <c r="C276" s="226" t="s">
        <v>149</v>
      </c>
      <c r="D276" s="187">
        <v>3</v>
      </c>
      <c r="E276" s="208" t="s">
        <v>33</v>
      </c>
      <c r="F276" s="118">
        <f>SUM(F277)</f>
        <v>1.5</v>
      </c>
      <c r="G276" s="201" t="s">
        <v>2037</v>
      </c>
      <c r="H276" s="731" t="s">
        <v>20</v>
      </c>
      <c r="I276" s="731" t="s">
        <v>72</v>
      </c>
      <c r="J276" s="734">
        <v>19</v>
      </c>
      <c r="K276" s="731" t="s">
        <v>20</v>
      </c>
      <c r="L276" s="731" t="s">
        <v>22</v>
      </c>
      <c r="M276" s="731"/>
      <c r="N276" s="56">
        <f>D276*J276</f>
        <v>57</v>
      </c>
      <c r="O276" s="57">
        <f>N276/18</f>
        <v>3.1666666666666665</v>
      </c>
      <c r="P276" s="66">
        <f>O276</f>
        <v>3.1666666666666665</v>
      </c>
      <c r="Q276" s="57">
        <v>0</v>
      </c>
    </row>
    <row r="277" spans="1:19" ht="22.5" x14ac:dyDescent="0.3">
      <c r="A277" s="731"/>
      <c r="B277" s="732"/>
      <c r="C277" s="72" t="s">
        <v>87</v>
      </c>
      <c r="D277" s="73"/>
      <c r="E277" s="74">
        <v>100</v>
      </c>
      <c r="F277" s="117">
        <f>SUM(1.5*E277)/100</f>
        <v>1.5</v>
      </c>
      <c r="G277" s="202" t="s">
        <v>2038</v>
      </c>
      <c r="H277" s="731"/>
      <c r="I277" s="731"/>
      <c r="J277" s="734"/>
      <c r="K277" s="731"/>
      <c r="L277" s="731"/>
      <c r="M277" s="731"/>
    </row>
    <row r="278" spans="1:19" ht="21" x14ac:dyDescent="0.3">
      <c r="A278" s="731">
        <v>76</v>
      </c>
      <c r="B278" s="732" t="s">
        <v>150</v>
      </c>
      <c r="C278" s="226" t="s">
        <v>151</v>
      </c>
      <c r="D278" s="187">
        <v>3</v>
      </c>
      <c r="E278" s="208" t="s">
        <v>33</v>
      </c>
      <c r="F278" s="118">
        <f>SUM(F279)</f>
        <v>1.5</v>
      </c>
      <c r="G278" s="200" t="s">
        <v>2039</v>
      </c>
      <c r="H278" s="731" t="s">
        <v>20</v>
      </c>
      <c r="I278" s="731" t="s">
        <v>34</v>
      </c>
      <c r="J278" s="734">
        <v>22</v>
      </c>
      <c r="K278" s="731" t="s">
        <v>133</v>
      </c>
      <c r="L278" s="731" t="s">
        <v>22</v>
      </c>
      <c r="M278" s="731"/>
      <c r="N278" s="56">
        <f>D278*J278</f>
        <v>66</v>
      </c>
      <c r="O278" s="57">
        <f>N278/18</f>
        <v>3.6666666666666665</v>
      </c>
      <c r="P278" s="66">
        <f>O278</f>
        <v>3.6666666666666665</v>
      </c>
      <c r="Q278" s="57">
        <v>0</v>
      </c>
    </row>
    <row r="279" spans="1:19" ht="22.5" x14ac:dyDescent="0.3">
      <c r="A279" s="731"/>
      <c r="B279" s="732"/>
      <c r="C279" s="72" t="s">
        <v>11</v>
      </c>
      <c r="D279" s="73"/>
      <c r="E279" s="74">
        <v>100</v>
      </c>
      <c r="F279" s="117">
        <f>SUM(1.5*E279)/100</f>
        <v>1.5</v>
      </c>
      <c r="G279" s="202" t="s">
        <v>2040</v>
      </c>
      <c r="H279" s="731"/>
      <c r="I279" s="731"/>
      <c r="J279" s="734"/>
      <c r="K279" s="731"/>
      <c r="L279" s="731"/>
      <c r="M279" s="731"/>
    </row>
    <row r="280" spans="1:19" ht="21" x14ac:dyDescent="0.3">
      <c r="A280" s="760">
        <v>77</v>
      </c>
      <c r="B280" s="761" t="s">
        <v>163</v>
      </c>
      <c r="C280" s="181" t="s">
        <v>164</v>
      </c>
      <c r="D280" s="195">
        <v>9</v>
      </c>
      <c r="E280" s="173" t="s">
        <v>166</v>
      </c>
      <c r="F280" s="270">
        <f>SUM(F281:F283)</f>
        <v>1</v>
      </c>
      <c r="G280" s="776"/>
      <c r="H280" s="760" t="s">
        <v>20</v>
      </c>
      <c r="I280" s="760" t="s">
        <v>26</v>
      </c>
      <c r="J280" s="763">
        <v>3</v>
      </c>
      <c r="K280" s="760" t="s">
        <v>23</v>
      </c>
      <c r="L280" s="760" t="s">
        <v>22</v>
      </c>
      <c r="M280" s="760"/>
      <c r="N280" s="56">
        <f>D280*J280</f>
        <v>27</v>
      </c>
      <c r="O280" s="57">
        <f>N280/18</f>
        <v>1.5</v>
      </c>
      <c r="P280" s="66">
        <f>O280</f>
        <v>1.5</v>
      </c>
      <c r="Q280" s="57">
        <v>0</v>
      </c>
    </row>
    <row r="281" spans="1:19" ht="22.5" x14ac:dyDescent="0.3">
      <c r="A281" s="760"/>
      <c r="B281" s="761"/>
      <c r="C281" s="182" t="s">
        <v>177</v>
      </c>
      <c r="D281" s="175"/>
      <c r="E281" s="173"/>
      <c r="F281" s="270"/>
      <c r="G281" s="776"/>
      <c r="H281" s="760"/>
      <c r="I281" s="760"/>
      <c r="J281" s="763"/>
      <c r="K281" s="760"/>
      <c r="L281" s="760"/>
      <c r="M281" s="760"/>
    </row>
    <row r="282" spans="1:19" x14ac:dyDescent="0.15">
      <c r="A282" s="760"/>
      <c r="B282" s="761"/>
      <c r="C282" s="183" t="s">
        <v>2041</v>
      </c>
      <c r="D282" s="177"/>
      <c r="E282" s="178">
        <f>100/2</f>
        <v>50</v>
      </c>
      <c r="F282" s="279">
        <f>SUM(1*E282)/100</f>
        <v>0.5</v>
      </c>
      <c r="G282" s="776"/>
      <c r="H282" s="760"/>
      <c r="I282" s="760"/>
      <c r="J282" s="763"/>
      <c r="K282" s="760"/>
      <c r="L282" s="760"/>
      <c r="M282" s="760"/>
    </row>
    <row r="283" spans="1:19" x14ac:dyDescent="0.15">
      <c r="A283" s="760"/>
      <c r="B283" s="761"/>
      <c r="C283" s="183" t="s">
        <v>2042</v>
      </c>
      <c r="D283" s="177"/>
      <c r="E283" s="178">
        <f>100/2</f>
        <v>50</v>
      </c>
      <c r="F283" s="279">
        <f>SUM(1*E283)/100</f>
        <v>0.5</v>
      </c>
      <c r="G283" s="776"/>
      <c r="H283" s="760"/>
      <c r="I283" s="760"/>
      <c r="J283" s="763"/>
      <c r="K283" s="760"/>
      <c r="L283" s="760"/>
      <c r="M283" s="760"/>
    </row>
    <row r="284" spans="1:19" ht="22.5" x14ac:dyDescent="0.3">
      <c r="A284" s="779">
        <v>78</v>
      </c>
      <c r="B284" s="782" t="s">
        <v>175</v>
      </c>
      <c r="C284" s="493" t="s">
        <v>176</v>
      </c>
      <c r="D284" s="487">
        <v>9</v>
      </c>
      <c r="E284" s="282" t="s">
        <v>166</v>
      </c>
      <c r="F284" s="290">
        <f>SUM(F286)</f>
        <v>1</v>
      </c>
      <c r="G284" s="803"/>
      <c r="H284" s="779" t="s">
        <v>23</v>
      </c>
      <c r="I284" s="779">
        <v>5</v>
      </c>
      <c r="J284" s="786">
        <v>3</v>
      </c>
      <c r="K284" s="779"/>
      <c r="L284" s="779" t="s">
        <v>22</v>
      </c>
      <c r="M284" s="779"/>
      <c r="N284" s="56">
        <f>D284*J284</f>
        <v>27</v>
      </c>
      <c r="O284" s="57">
        <f>N284/18</f>
        <v>1.5</v>
      </c>
      <c r="P284" s="66">
        <f>O284</f>
        <v>1.5</v>
      </c>
      <c r="Q284" s="57">
        <v>0</v>
      </c>
    </row>
    <row r="285" spans="1:19" ht="43.5" x14ac:dyDescent="0.3">
      <c r="A285" s="779"/>
      <c r="B285" s="782"/>
      <c r="C285" s="507" t="s">
        <v>610</v>
      </c>
      <c r="D285" s="360"/>
      <c r="E285" s="282"/>
      <c r="F285" s="290"/>
      <c r="G285" s="804"/>
      <c r="H285" s="779"/>
      <c r="I285" s="779"/>
      <c r="J285" s="786"/>
      <c r="K285" s="779"/>
      <c r="L285" s="779"/>
      <c r="M285" s="779"/>
    </row>
    <row r="286" spans="1:19" ht="22.5" x14ac:dyDescent="0.3">
      <c r="A286" s="779"/>
      <c r="B286" s="782"/>
      <c r="C286" s="283" t="s">
        <v>68</v>
      </c>
      <c r="D286" s="284"/>
      <c r="E286" s="285">
        <v>100</v>
      </c>
      <c r="F286" s="291">
        <f>SUM(1*E286)/100</f>
        <v>1</v>
      </c>
      <c r="G286" s="805"/>
      <c r="H286" s="779"/>
      <c r="I286" s="779"/>
      <c r="J286" s="786"/>
      <c r="K286" s="779"/>
      <c r="L286" s="779"/>
      <c r="M286" s="779"/>
    </row>
    <row r="287" spans="1:19" ht="24.75" customHeight="1" x14ac:dyDescent="0.15">
      <c r="A287" s="652" t="s">
        <v>846</v>
      </c>
      <c r="B287" s="652"/>
      <c r="C287" s="652"/>
      <c r="D287" s="652"/>
      <c r="E287" s="652"/>
      <c r="F287" s="652"/>
      <c r="G287" s="652"/>
      <c r="H287" s="652"/>
      <c r="I287" s="652"/>
      <c r="J287" s="652"/>
      <c r="K287" s="652"/>
      <c r="L287" s="652"/>
      <c r="M287" s="652"/>
      <c r="N287" s="56">
        <f>N288+N349+N373+N397</f>
        <v>3660</v>
      </c>
      <c r="O287" s="57">
        <f>O288+O349+O373+O397</f>
        <v>203.33333333333334</v>
      </c>
      <c r="P287" s="66">
        <f t="shared" ref="P287:P290" si="5">O287</f>
        <v>203.33333333333334</v>
      </c>
      <c r="Q287" s="57">
        <v>0</v>
      </c>
      <c r="R287" s="66">
        <f>P287+Q287</f>
        <v>203.33333333333334</v>
      </c>
      <c r="S287" s="66">
        <f>P287/20</f>
        <v>10.166666666666668</v>
      </c>
    </row>
    <row r="288" spans="1:19" ht="24.75" customHeight="1" x14ac:dyDescent="0.15">
      <c r="A288" s="720" t="s">
        <v>1905</v>
      </c>
      <c r="B288" s="721"/>
      <c r="C288" s="721"/>
      <c r="D288" s="721"/>
      <c r="E288" s="721"/>
      <c r="F288" s="721"/>
      <c r="G288" s="721"/>
      <c r="H288" s="721"/>
      <c r="I288" s="721"/>
      <c r="J288" s="721"/>
      <c r="K288" s="721"/>
      <c r="L288" s="721"/>
      <c r="M288" s="722"/>
      <c r="N288" s="56">
        <f>N289+N342</f>
        <v>1204</v>
      </c>
      <c r="O288" s="57">
        <f>O289+O342</f>
        <v>66.888888888888886</v>
      </c>
      <c r="P288" s="66">
        <f t="shared" si="5"/>
        <v>66.888888888888886</v>
      </c>
      <c r="Q288" s="57">
        <v>0</v>
      </c>
      <c r="R288" s="66">
        <f>P288+Q288</f>
        <v>66.888888888888886</v>
      </c>
      <c r="S288" s="66">
        <f>P288/20</f>
        <v>3.3444444444444441</v>
      </c>
    </row>
    <row r="289" spans="1:17" ht="24.75" customHeight="1" x14ac:dyDescent="0.15">
      <c r="A289" s="653" t="s">
        <v>885</v>
      </c>
      <c r="B289" s="653"/>
      <c r="C289" s="653"/>
      <c r="D289" s="653"/>
      <c r="E289" s="653"/>
      <c r="F289" s="653"/>
      <c r="G289" s="653"/>
      <c r="H289" s="653"/>
      <c r="I289" s="653"/>
      <c r="J289" s="653"/>
      <c r="K289" s="653"/>
      <c r="L289" s="653"/>
      <c r="M289" s="653"/>
      <c r="N289" s="56">
        <f>SUM(N290:N341)</f>
        <v>1150</v>
      </c>
      <c r="O289" s="57">
        <f>SUM(O290:O341)</f>
        <v>63.888888888888893</v>
      </c>
      <c r="P289" s="66">
        <f t="shared" si="5"/>
        <v>63.888888888888893</v>
      </c>
      <c r="Q289" s="57">
        <v>0</v>
      </c>
    </row>
    <row r="290" spans="1:17" ht="21" x14ac:dyDescent="0.3">
      <c r="A290" s="757">
        <v>79</v>
      </c>
      <c r="B290" s="758" t="s">
        <v>557</v>
      </c>
      <c r="C290" s="251" t="s">
        <v>558</v>
      </c>
      <c r="D290" s="252">
        <v>3</v>
      </c>
      <c r="E290" s="253" t="s">
        <v>33</v>
      </c>
      <c r="F290" s="271">
        <f>SUM(F291:F296)</f>
        <v>1.5000000000000002</v>
      </c>
      <c r="G290" s="267" t="s">
        <v>2043</v>
      </c>
      <c r="H290" s="757" t="s">
        <v>20</v>
      </c>
      <c r="I290" s="757" t="s">
        <v>243</v>
      </c>
      <c r="J290" s="744">
        <v>67</v>
      </c>
      <c r="K290" s="757" t="s">
        <v>47</v>
      </c>
      <c r="L290" s="757" t="s">
        <v>22</v>
      </c>
      <c r="M290" s="757"/>
      <c r="N290" s="56">
        <f>D290*J290</f>
        <v>201</v>
      </c>
      <c r="O290" s="57">
        <f>N290/18</f>
        <v>11.166666666666666</v>
      </c>
      <c r="P290" s="66">
        <f t="shared" si="5"/>
        <v>11.166666666666666</v>
      </c>
      <c r="Q290" s="57">
        <v>0</v>
      </c>
    </row>
    <row r="291" spans="1:17" ht="21" x14ac:dyDescent="0.15">
      <c r="A291" s="757"/>
      <c r="B291" s="758"/>
      <c r="C291" s="272" t="s">
        <v>188</v>
      </c>
      <c r="D291" s="273"/>
      <c r="E291" s="253"/>
      <c r="F291" s="271"/>
      <c r="G291" s="268" t="s">
        <v>2044</v>
      </c>
      <c r="H291" s="757"/>
      <c r="I291" s="757"/>
      <c r="J291" s="744"/>
      <c r="K291" s="757"/>
      <c r="L291" s="757"/>
      <c r="M291" s="757"/>
    </row>
    <row r="292" spans="1:17" ht="22.5" x14ac:dyDescent="0.3">
      <c r="A292" s="757"/>
      <c r="B292" s="758"/>
      <c r="C292" s="254" t="s">
        <v>117</v>
      </c>
      <c r="D292" s="255"/>
      <c r="E292" s="147">
        <v>40</v>
      </c>
      <c r="F292" s="148">
        <f>SUM(1.5*E292)/100</f>
        <v>0.6</v>
      </c>
      <c r="G292" s="268"/>
      <c r="H292" s="757"/>
      <c r="I292" s="757"/>
      <c r="J292" s="744"/>
      <c r="K292" s="757"/>
      <c r="L292" s="757"/>
      <c r="M292" s="757"/>
    </row>
    <row r="293" spans="1:17" ht="22.5" x14ac:dyDescent="0.3">
      <c r="A293" s="757"/>
      <c r="B293" s="758"/>
      <c r="C293" s="254" t="s">
        <v>320</v>
      </c>
      <c r="D293" s="255"/>
      <c r="E293" s="147">
        <v>15</v>
      </c>
      <c r="F293" s="148">
        <f>SUM(1.5*E293)/100</f>
        <v>0.22500000000000001</v>
      </c>
      <c r="G293" s="268"/>
      <c r="H293" s="757"/>
      <c r="I293" s="757"/>
      <c r="J293" s="744"/>
      <c r="K293" s="757"/>
      <c r="L293" s="757"/>
      <c r="M293" s="757"/>
    </row>
    <row r="294" spans="1:17" ht="22.5" x14ac:dyDescent="0.3">
      <c r="A294" s="757"/>
      <c r="B294" s="758"/>
      <c r="C294" s="254" t="s">
        <v>174</v>
      </c>
      <c r="D294" s="255"/>
      <c r="E294" s="147">
        <v>15</v>
      </c>
      <c r="F294" s="148">
        <f>SUM(1.5*E294)/100</f>
        <v>0.22500000000000001</v>
      </c>
      <c r="G294" s="268"/>
      <c r="H294" s="757"/>
      <c r="I294" s="757"/>
      <c r="J294" s="744"/>
      <c r="K294" s="757"/>
      <c r="L294" s="757"/>
      <c r="M294" s="757"/>
    </row>
    <row r="295" spans="1:17" ht="22.5" x14ac:dyDescent="0.3">
      <c r="A295" s="757"/>
      <c r="B295" s="758"/>
      <c r="C295" s="254" t="s">
        <v>123</v>
      </c>
      <c r="D295" s="255"/>
      <c r="E295" s="147">
        <v>15</v>
      </c>
      <c r="F295" s="148">
        <f>SUM(1.5*E295)/100</f>
        <v>0.22500000000000001</v>
      </c>
      <c r="G295" s="268"/>
      <c r="H295" s="757"/>
      <c r="I295" s="757"/>
      <c r="J295" s="744"/>
      <c r="K295" s="757"/>
      <c r="L295" s="757"/>
      <c r="M295" s="757"/>
    </row>
    <row r="296" spans="1:17" ht="22.5" x14ac:dyDescent="0.3">
      <c r="A296" s="757"/>
      <c r="B296" s="758"/>
      <c r="C296" s="254" t="s">
        <v>97</v>
      </c>
      <c r="D296" s="255"/>
      <c r="E296" s="147">
        <v>15</v>
      </c>
      <c r="F296" s="148">
        <f>SUM(1.5*E296)/100</f>
        <v>0.22500000000000001</v>
      </c>
      <c r="G296" s="269"/>
      <c r="H296" s="757"/>
      <c r="I296" s="757"/>
      <c r="J296" s="744"/>
      <c r="K296" s="757"/>
      <c r="L296" s="757"/>
      <c r="M296" s="757"/>
    </row>
    <row r="297" spans="1:17" ht="21" hidden="1" x14ac:dyDescent="0.3">
      <c r="A297" s="731">
        <v>80</v>
      </c>
      <c r="B297" s="732" t="s">
        <v>557</v>
      </c>
      <c r="C297" s="226" t="s">
        <v>558</v>
      </c>
      <c r="D297" s="187">
        <v>3</v>
      </c>
      <c r="E297" s="208" t="s">
        <v>33</v>
      </c>
      <c r="F297" s="118"/>
      <c r="G297" s="201" t="s">
        <v>2043</v>
      </c>
      <c r="H297" s="731" t="s">
        <v>23</v>
      </c>
      <c r="I297" s="731" t="s">
        <v>243</v>
      </c>
      <c r="J297" s="734">
        <v>27</v>
      </c>
      <c r="K297" s="731" t="s">
        <v>299</v>
      </c>
      <c r="L297" s="731" t="s">
        <v>22</v>
      </c>
      <c r="M297" s="731"/>
      <c r="N297" s="56">
        <f>D297*J297</f>
        <v>81</v>
      </c>
      <c r="O297" s="57">
        <f>N297/18</f>
        <v>4.5</v>
      </c>
      <c r="P297" s="66">
        <f>O297</f>
        <v>4.5</v>
      </c>
      <c r="Q297" s="57">
        <v>0</v>
      </c>
    </row>
    <row r="298" spans="1:17" ht="21" hidden="1" x14ac:dyDescent="0.15">
      <c r="A298" s="731"/>
      <c r="B298" s="732"/>
      <c r="C298" s="75" t="s">
        <v>188</v>
      </c>
      <c r="D298" s="76"/>
      <c r="E298" s="100"/>
      <c r="F298" s="161"/>
      <c r="G298" s="201" t="s">
        <v>2045</v>
      </c>
      <c r="H298" s="731"/>
      <c r="I298" s="731"/>
      <c r="J298" s="734"/>
      <c r="K298" s="731"/>
      <c r="L298" s="731"/>
      <c r="M298" s="731"/>
    </row>
    <row r="299" spans="1:17" ht="21" hidden="1" x14ac:dyDescent="0.3">
      <c r="A299" s="731"/>
      <c r="B299" s="732"/>
      <c r="C299" s="72" t="s">
        <v>117</v>
      </c>
      <c r="D299" s="73"/>
      <c r="E299" s="74">
        <v>40</v>
      </c>
      <c r="F299" s="117"/>
      <c r="G299" s="201"/>
      <c r="H299" s="731"/>
      <c r="I299" s="731"/>
      <c r="J299" s="734"/>
      <c r="K299" s="731"/>
      <c r="L299" s="731"/>
      <c r="M299" s="731"/>
    </row>
    <row r="300" spans="1:17" ht="21" hidden="1" x14ac:dyDescent="0.3">
      <c r="A300" s="731"/>
      <c r="B300" s="732"/>
      <c r="C300" s="72" t="s">
        <v>320</v>
      </c>
      <c r="D300" s="73"/>
      <c r="E300" s="74">
        <v>15</v>
      </c>
      <c r="F300" s="117"/>
      <c r="G300" s="201"/>
      <c r="H300" s="731"/>
      <c r="I300" s="731"/>
      <c r="J300" s="734"/>
      <c r="K300" s="731"/>
      <c r="L300" s="731"/>
      <c r="M300" s="731"/>
    </row>
    <row r="301" spans="1:17" ht="21" hidden="1" x14ac:dyDescent="0.3">
      <c r="A301" s="731"/>
      <c r="B301" s="732"/>
      <c r="C301" s="72" t="s">
        <v>174</v>
      </c>
      <c r="D301" s="73"/>
      <c r="E301" s="74">
        <v>15</v>
      </c>
      <c r="F301" s="117"/>
      <c r="G301" s="201"/>
      <c r="H301" s="731"/>
      <c r="I301" s="731"/>
      <c r="J301" s="734"/>
      <c r="K301" s="731"/>
      <c r="L301" s="731"/>
      <c r="M301" s="731"/>
    </row>
    <row r="302" spans="1:17" ht="21" hidden="1" x14ac:dyDescent="0.3">
      <c r="A302" s="731"/>
      <c r="B302" s="732"/>
      <c r="C302" s="72" t="s">
        <v>123</v>
      </c>
      <c r="D302" s="73"/>
      <c r="E302" s="74">
        <v>15</v>
      </c>
      <c r="F302" s="117"/>
      <c r="G302" s="201"/>
      <c r="H302" s="731"/>
      <c r="I302" s="731"/>
      <c r="J302" s="734"/>
      <c r="K302" s="731"/>
      <c r="L302" s="731"/>
      <c r="M302" s="731"/>
    </row>
    <row r="303" spans="1:17" ht="21" hidden="1" x14ac:dyDescent="0.3">
      <c r="A303" s="731"/>
      <c r="B303" s="732"/>
      <c r="C303" s="72" t="s">
        <v>97</v>
      </c>
      <c r="D303" s="73"/>
      <c r="E303" s="74">
        <v>15</v>
      </c>
      <c r="F303" s="117"/>
      <c r="G303" s="201"/>
      <c r="H303" s="731"/>
      <c r="I303" s="731"/>
      <c r="J303" s="734"/>
      <c r="K303" s="731"/>
      <c r="L303" s="731"/>
      <c r="M303" s="731"/>
    </row>
    <row r="304" spans="1:17" ht="21" hidden="1" x14ac:dyDescent="0.3">
      <c r="A304" s="731">
        <v>81</v>
      </c>
      <c r="B304" s="732" t="s">
        <v>557</v>
      </c>
      <c r="C304" s="226" t="s">
        <v>558</v>
      </c>
      <c r="D304" s="187">
        <v>3</v>
      </c>
      <c r="E304" s="208" t="s">
        <v>33</v>
      </c>
      <c r="F304" s="118"/>
      <c r="G304" s="200" t="s">
        <v>2046</v>
      </c>
      <c r="H304" s="731" t="s">
        <v>21</v>
      </c>
      <c r="I304" s="731" t="s">
        <v>243</v>
      </c>
      <c r="J304" s="734">
        <v>74</v>
      </c>
      <c r="K304" s="731" t="s">
        <v>20</v>
      </c>
      <c r="L304" s="731" t="s">
        <v>22</v>
      </c>
      <c r="M304" s="731"/>
      <c r="N304" s="56">
        <f>D304*J304</f>
        <v>222</v>
      </c>
      <c r="O304" s="57">
        <f>N304/18</f>
        <v>12.333333333333334</v>
      </c>
      <c r="P304" s="66">
        <f>O304</f>
        <v>12.333333333333334</v>
      </c>
      <c r="Q304" s="57">
        <v>0</v>
      </c>
    </row>
    <row r="305" spans="1:17" ht="21" hidden="1" x14ac:dyDescent="0.15">
      <c r="A305" s="731"/>
      <c r="B305" s="732"/>
      <c r="C305" s="75" t="s">
        <v>188</v>
      </c>
      <c r="D305" s="76"/>
      <c r="E305" s="100"/>
      <c r="F305" s="161"/>
      <c r="G305" s="201" t="s">
        <v>2047</v>
      </c>
      <c r="H305" s="731"/>
      <c r="I305" s="731"/>
      <c r="J305" s="734"/>
      <c r="K305" s="731"/>
      <c r="L305" s="731"/>
      <c r="M305" s="731"/>
    </row>
    <row r="306" spans="1:17" ht="21" hidden="1" x14ac:dyDescent="0.3">
      <c r="A306" s="731"/>
      <c r="B306" s="732"/>
      <c r="C306" s="72" t="s">
        <v>117</v>
      </c>
      <c r="D306" s="73"/>
      <c r="E306" s="74">
        <v>40</v>
      </c>
      <c r="F306" s="117"/>
      <c r="G306" s="201"/>
      <c r="H306" s="731"/>
      <c r="I306" s="731"/>
      <c r="J306" s="734"/>
      <c r="K306" s="731"/>
      <c r="L306" s="731"/>
      <c r="M306" s="731"/>
    </row>
    <row r="307" spans="1:17" ht="21" hidden="1" x14ac:dyDescent="0.3">
      <c r="A307" s="731"/>
      <c r="B307" s="732"/>
      <c r="C307" s="72" t="s">
        <v>320</v>
      </c>
      <c r="D307" s="73"/>
      <c r="E307" s="74">
        <v>15</v>
      </c>
      <c r="F307" s="117"/>
      <c r="G307" s="201"/>
      <c r="H307" s="731"/>
      <c r="I307" s="731"/>
      <c r="J307" s="734"/>
      <c r="K307" s="731"/>
      <c r="L307" s="731"/>
      <c r="M307" s="731"/>
    </row>
    <row r="308" spans="1:17" ht="21" hidden="1" x14ac:dyDescent="0.3">
      <c r="A308" s="731"/>
      <c r="B308" s="732"/>
      <c r="C308" s="72" t="s">
        <v>174</v>
      </c>
      <c r="D308" s="73"/>
      <c r="E308" s="74">
        <v>15</v>
      </c>
      <c r="F308" s="117"/>
      <c r="G308" s="201"/>
      <c r="H308" s="731"/>
      <c r="I308" s="731"/>
      <c r="J308" s="734"/>
      <c r="K308" s="731"/>
      <c r="L308" s="731"/>
      <c r="M308" s="731"/>
    </row>
    <row r="309" spans="1:17" ht="21" hidden="1" x14ac:dyDescent="0.3">
      <c r="A309" s="731"/>
      <c r="B309" s="732"/>
      <c r="C309" s="72" t="s">
        <v>123</v>
      </c>
      <c r="D309" s="73"/>
      <c r="E309" s="74">
        <v>15</v>
      </c>
      <c r="F309" s="117"/>
      <c r="G309" s="201"/>
      <c r="H309" s="731"/>
      <c r="I309" s="731"/>
      <c r="J309" s="734"/>
      <c r="K309" s="731"/>
      <c r="L309" s="731"/>
      <c r="M309" s="731"/>
    </row>
    <row r="310" spans="1:17" ht="21" hidden="1" x14ac:dyDescent="0.3">
      <c r="A310" s="731"/>
      <c r="B310" s="732"/>
      <c r="C310" s="72" t="s">
        <v>97</v>
      </c>
      <c r="D310" s="73"/>
      <c r="E310" s="74">
        <v>15</v>
      </c>
      <c r="F310" s="117"/>
      <c r="G310" s="202"/>
      <c r="H310" s="731"/>
      <c r="I310" s="731"/>
      <c r="J310" s="734"/>
      <c r="K310" s="731"/>
      <c r="L310" s="731"/>
      <c r="M310" s="731"/>
    </row>
    <row r="311" spans="1:17" ht="21" hidden="1" x14ac:dyDescent="0.3">
      <c r="A311" s="731">
        <v>82</v>
      </c>
      <c r="B311" s="732" t="s">
        <v>557</v>
      </c>
      <c r="C311" s="226" t="s">
        <v>558</v>
      </c>
      <c r="D311" s="187">
        <v>3</v>
      </c>
      <c r="E311" s="208" t="s">
        <v>33</v>
      </c>
      <c r="F311" s="118"/>
      <c r="G311" s="201" t="s">
        <v>2047</v>
      </c>
      <c r="H311" s="731" t="s">
        <v>25</v>
      </c>
      <c r="I311" s="731" t="s">
        <v>243</v>
      </c>
      <c r="J311" s="734">
        <v>74</v>
      </c>
      <c r="K311" s="731" t="s">
        <v>20</v>
      </c>
      <c r="L311" s="731" t="s">
        <v>22</v>
      </c>
      <c r="M311" s="731"/>
      <c r="N311" s="56">
        <f>D311*J311</f>
        <v>222</v>
      </c>
      <c r="O311" s="57">
        <f>N311/18</f>
        <v>12.333333333333334</v>
      </c>
      <c r="P311" s="66">
        <f>O311</f>
        <v>12.333333333333334</v>
      </c>
      <c r="Q311" s="57">
        <v>0</v>
      </c>
    </row>
    <row r="312" spans="1:17" ht="21" hidden="1" x14ac:dyDescent="0.3">
      <c r="A312" s="731"/>
      <c r="B312" s="732"/>
      <c r="C312" s="72" t="s">
        <v>117</v>
      </c>
      <c r="D312" s="73"/>
      <c r="E312" s="74">
        <v>40</v>
      </c>
      <c r="F312" s="117"/>
      <c r="G312" s="201" t="s">
        <v>2048</v>
      </c>
      <c r="H312" s="731"/>
      <c r="I312" s="731"/>
      <c r="J312" s="734"/>
      <c r="K312" s="731"/>
      <c r="L312" s="731"/>
      <c r="M312" s="731"/>
    </row>
    <row r="313" spans="1:17" ht="21" hidden="1" x14ac:dyDescent="0.3">
      <c r="A313" s="731"/>
      <c r="B313" s="732"/>
      <c r="C313" s="72" t="s">
        <v>320</v>
      </c>
      <c r="D313" s="73"/>
      <c r="E313" s="74">
        <v>15</v>
      </c>
      <c r="F313" s="117"/>
      <c r="G313" s="201"/>
      <c r="H313" s="731"/>
      <c r="I313" s="731"/>
      <c r="J313" s="734"/>
      <c r="K313" s="731"/>
      <c r="L313" s="731"/>
      <c r="M313" s="731"/>
    </row>
    <row r="314" spans="1:17" ht="21" hidden="1" x14ac:dyDescent="0.3">
      <c r="A314" s="731"/>
      <c r="B314" s="732"/>
      <c r="C314" s="72" t="s">
        <v>174</v>
      </c>
      <c r="D314" s="73"/>
      <c r="E314" s="74">
        <v>15</v>
      </c>
      <c r="F314" s="117"/>
      <c r="G314" s="201"/>
      <c r="H314" s="731"/>
      <c r="I314" s="731"/>
      <c r="J314" s="734"/>
      <c r="K314" s="731"/>
      <c r="L314" s="731"/>
      <c r="M314" s="731"/>
    </row>
    <row r="315" spans="1:17" ht="21" hidden="1" x14ac:dyDescent="0.3">
      <c r="A315" s="731"/>
      <c r="B315" s="732"/>
      <c r="C315" s="72" t="s">
        <v>123</v>
      </c>
      <c r="D315" s="73"/>
      <c r="E315" s="74">
        <v>15</v>
      </c>
      <c r="F315" s="117"/>
      <c r="G315" s="201"/>
      <c r="H315" s="731"/>
      <c r="I315" s="731"/>
      <c r="J315" s="734"/>
      <c r="K315" s="731"/>
      <c r="L315" s="731"/>
      <c r="M315" s="731"/>
    </row>
    <row r="316" spans="1:17" ht="21" hidden="1" x14ac:dyDescent="0.3">
      <c r="A316" s="731"/>
      <c r="B316" s="732"/>
      <c r="C316" s="72" t="s">
        <v>97</v>
      </c>
      <c r="D316" s="73"/>
      <c r="E316" s="74">
        <v>15</v>
      </c>
      <c r="F316" s="117"/>
      <c r="G316" s="201"/>
      <c r="H316" s="731"/>
      <c r="I316" s="731"/>
      <c r="J316" s="734"/>
      <c r="K316" s="731"/>
      <c r="L316" s="731"/>
      <c r="M316" s="731"/>
    </row>
    <row r="317" spans="1:17" ht="21" hidden="1" x14ac:dyDescent="0.3">
      <c r="A317" s="731">
        <v>83</v>
      </c>
      <c r="B317" s="732" t="s">
        <v>557</v>
      </c>
      <c r="C317" s="226" t="s">
        <v>558</v>
      </c>
      <c r="D317" s="187">
        <v>3</v>
      </c>
      <c r="E317" s="208" t="s">
        <v>33</v>
      </c>
      <c r="F317" s="118"/>
      <c r="G317" s="200" t="s">
        <v>2049</v>
      </c>
      <c r="H317" s="731" t="s">
        <v>26</v>
      </c>
      <c r="I317" s="731" t="s">
        <v>298</v>
      </c>
      <c r="J317" s="734">
        <v>30</v>
      </c>
      <c r="K317" s="731" t="s">
        <v>23</v>
      </c>
      <c r="L317" s="731" t="s">
        <v>22</v>
      </c>
      <c r="M317" s="731"/>
      <c r="N317" s="56">
        <f>D317*J317</f>
        <v>90</v>
      </c>
      <c r="O317" s="57">
        <f>N317/18</f>
        <v>5</v>
      </c>
      <c r="P317" s="66">
        <f>O317</f>
        <v>5</v>
      </c>
      <c r="Q317" s="57">
        <v>0</v>
      </c>
    </row>
    <row r="318" spans="1:17" ht="21" hidden="1" x14ac:dyDescent="0.3">
      <c r="A318" s="731"/>
      <c r="B318" s="732"/>
      <c r="C318" s="72" t="s">
        <v>117</v>
      </c>
      <c r="D318" s="73"/>
      <c r="E318" s="74">
        <v>40</v>
      </c>
      <c r="F318" s="117"/>
      <c r="G318" s="201" t="s">
        <v>2045</v>
      </c>
      <c r="H318" s="731"/>
      <c r="I318" s="731"/>
      <c r="J318" s="734"/>
      <c r="K318" s="731"/>
      <c r="L318" s="731"/>
      <c r="M318" s="731"/>
    </row>
    <row r="319" spans="1:17" ht="21" hidden="1" x14ac:dyDescent="0.3">
      <c r="A319" s="731"/>
      <c r="B319" s="732"/>
      <c r="C319" s="72" t="s">
        <v>320</v>
      </c>
      <c r="D319" s="73"/>
      <c r="E319" s="74">
        <v>15</v>
      </c>
      <c r="F319" s="117"/>
      <c r="G319" s="201"/>
      <c r="H319" s="731"/>
      <c r="I319" s="731"/>
      <c r="J319" s="734"/>
      <c r="K319" s="731"/>
      <c r="L319" s="731"/>
      <c r="M319" s="731"/>
    </row>
    <row r="320" spans="1:17" ht="21" hidden="1" x14ac:dyDescent="0.3">
      <c r="A320" s="731"/>
      <c r="B320" s="732"/>
      <c r="C320" s="72" t="s">
        <v>174</v>
      </c>
      <c r="D320" s="73"/>
      <c r="E320" s="74">
        <v>15</v>
      </c>
      <c r="F320" s="117"/>
      <c r="G320" s="201"/>
      <c r="H320" s="731"/>
      <c r="I320" s="731"/>
      <c r="J320" s="734"/>
      <c r="K320" s="731"/>
      <c r="L320" s="731"/>
      <c r="M320" s="731"/>
    </row>
    <row r="321" spans="1:17" ht="21" hidden="1" x14ac:dyDescent="0.3">
      <c r="A321" s="731"/>
      <c r="B321" s="732"/>
      <c r="C321" s="72" t="s">
        <v>123</v>
      </c>
      <c r="D321" s="73"/>
      <c r="E321" s="74">
        <v>15</v>
      </c>
      <c r="F321" s="117"/>
      <c r="G321" s="201"/>
      <c r="H321" s="731"/>
      <c r="I321" s="731"/>
      <c r="J321" s="734"/>
      <c r="K321" s="731"/>
      <c r="L321" s="731"/>
      <c r="M321" s="731"/>
    </row>
    <row r="322" spans="1:17" ht="21" hidden="1" x14ac:dyDescent="0.3">
      <c r="A322" s="731"/>
      <c r="B322" s="732"/>
      <c r="C322" s="72" t="s">
        <v>97</v>
      </c>
      <c r="D322" s="73"/>
      <c r="E322" s="74">
        <v>15</v>
      </c>
      <c r="F322" s="117"/>
      <c r="G322" s="202"/>
      <c r="H322" s="731"/>
      <c r="I322" s="731"/>
      <c r="J322" s="734"/>
      <c r="K322" s="731"/>
      <c r="L322" s="731"/>
      <c r="M322" s="731"/>
    </row>
    <row r="323" spans="1:17" ht="21" x14ac:dyDescent="0.3">
      <c r="A323" s="731">
        <v>84</v>
      </c>
      <c r="B323" s="732" t="s">
        <v>121</v>
      </c>
      <c r="C323" s="226" t="s">
        <v>122</v>
      </c>
      <c r="D323" s="187">
        <v>3</v>
      </c>
      <c r="E323" s="208" t="s">
        <v>33</v>
      </c>
      <c r="F323" s="118">
        <f>SUM(F324:F326)</f>
        <v>1.5</v>
      </c>
      <c r="G323" s="201" t="s">
        <v>2050</v>
      </c>
      <c r="H323" s="731" t="s">
        <v>20</v>
      </c>
      <c r="I323" s="731" t="s">
        <v>124</v>
      </c>
      <c r="J323" s="734">
        <v>57</v>
      </c>
      <c r="K323" s="731" t="s">
        <v>73</v>
      </c>
      <c r="L323" s="731" t="s">
        <v>22</v>
      </c>
      <c r="M323" s="731"/>
      <c r="N323" s="56">
        <f>D323*J323</f>
        <v>171</v>
      </c>
      <c r="O323" s="57">
        <f>N323/18</f>
        <v>9.5</v>
      </c>
      <c r="P323" s="66">
        <f>O323</f>
        <v>9.5</v>
      </c>
      <c r="Q323" s="57">
        <v>0</v>
      </c>
    </row>
    <row r="324" spans="1:17" ht="22.5" x14ac:dyDescent="0.3">
      <c r="A324" s="731"/>
      <c r="B324" s="732"/>
      <c r="C324" s="72" t="s">
        <v>117</v>
      </c>
      <c r="D324" s="73"/>
      <c r="E324" s="74">
        <v>40</v>
      </c>
      <c r="F324" s="117">
        <f>SUM(1.5*E324)/100</f>
        <v>0.6</v>
      </c>
      <c r="G324" s="201" t="s">
        <v>2051</v>
      </c>
      <c r="H324" s="731"/>
      <c r="I324" s="731"/>
      <c r="J324" s="734"/>
      <c r="K324" s="731"/>
      <c r="L324" s="731"/>
      <c r="M324" s="731"/>
    </row>
    <row r="325" spans="1:17" ht="22.5" x14ac:dyDescent="0.3">
      <c r="A325" s="731"/>
      <c r="B325" s="732"/>
      <c r="C325" s="72" t="s">
        <v>32</v>
      </c>
      <c r="D325" s="73"/>
      <c r="E325" s="74">
        <v>30</v>
      </c>
      <c r="F325" s="117">
        <f>SUM(1.5*E325)/100</f>
        <v>0.45</v>
      </c>
      <c r="G325" s="201"/>
      <c r="H325" s="731"/>
      <c r="I325" s="731"/>
      <c r="J325" s="734"/>
      <c r="K325" s="731"/>
      <c r="L325" s="731"/>
      <c r="M325" s="731"/>
    </row>
    <row r="326" spans="1:17" ht="22.5" x14ac:dyDescent="0.3">
      <c r="A326" s="731"/>
      <c r="B326" s="732"/>
      <c r="C326" s="72" t="s">
        <v>123</v>
      </c>
      <c r="D326" s="73"/>
      <c r="E326" s="74">
        <v>30</v>
      </c>
      <c r="F326" s="117">
        <f>SUM(1.5*E326)/100</f>
        <v>0.45</v>
      </c>
      <c r="G326" s="202"/>
      <c r="H326" s="731"/>
      <c r="I326" s="731"/>
      <c r="J326" s="734"/>
      <c r="K326" s="731"/>
      <c r="L326" s="731"/>
      <c r="M326" s="731"/>
    </row>
    <row r="327" spans="1:17" ht="21" x14ac:dyDescent="0.3">
      <c r="A327" s="731">
        <v>85</v>
      </c>
      <c r="B327" s="732" t="s">
        <v>634</v>
      </c>
      <c r="C327" s="226" t="s">
        <v>635</v>
      </c>
      <c r="D327" s="187">
        <v>1</v>
      </c>
      <c r="E327" s="208" t="s">
        <v>104</v>
      </c>
      <c r="F327" s="118">
        <f>SUM(F328)</f>
        <v>0.33</v>
      </c>
      <c r="G327" s="780" t="s">
        <v>2052</v>
      </c>
      <c r="H327" s="731" t="s">
        <v>20</v>
      </c>
      <c r="I327" s="731" t="s">
        <v>134</v>
      </c>
      <c r="J327" s="734">
        <v>17</v>
      </c>
      <c r="K327" s="731" t="s">
        <v>73</v>
      </c>
      <c r="L327" s="731" t="s">
        <v>22</v>
      </c>
      <c r="M327" s="731"/>
      <c r="N327" s="56">
        <f>D327*J327</f>
        <v>17</v>
      </c>
      <c r="O327" s="57">
        <f>N327/18</f>
        <v>0.94444444444444442</v>
      </c>
      <c r="P327" s="66">
        <f>O327</f>
        <v>0.94444444444444442</v>
      </c>
      <c r="Q327" s="57">
        <v>0</v>
      </c>
    </row>
    <row r="328" spans="1:17" ht="22.5" x14ac:dyDescent="0.3">
      <c r="A328" s="731"/>
      <c r="B328" s="732"/>
      <c r="C328" s="72" t="s">
        <v>70</v>
      </c>
      <c r="D328" s="73"/>
      <c r="E328" s="74">
        <v>100</v>
      </c>
      <c r="F328" s="117">
        <f>SUM(0.33*E328)/100</f>
        <v>0.33</v>
      </c>
      <c r="G328" s="781"/>
      <c r="H328" s="731"/>
      <c r="I328" s="731"/>
      <c r="J328" s="734"/>
      <c r="K328" s="731"/>
      <c r="L328" s="731"/>
      <c r="M328" s="731"/>
    </row>
    <row r="329" spans="1:17" ht="21" x14ac:dyDescent="0.3">
      <c r="A329" s="731">
        <v>86</v>
      </c>
      <c r="B329" s="732" t="s">
        <v>384</v>
      </c>
      <c r="C329" s="226" t="s">
        <v>385</v>
      </c>
      <c r="D329" s="187">
        <v>3</v>
      </c>
      <c r="E329" s="208" t="s">
        <v>33</v>
      </c>
      <c r="F329" s="118">
        <f>SUM(F330:F332)</f>
        <v>1.5</v>
      </c>
      <c r="G329" s="201" t="s">
        <v>2053</v>
      </c>
      <c r="H329" s="731" t="s">
        <v>20</v>
      </c>
      <c r="I329" s="731" t="s">
        <v>152</v>
      </c>
      <c r="J329" s="734">
        <v>37</v>
      </c>
      <c r="K329" s="731" t="s">
        <v>23</v>
      </c>
      <c r="L329" s="731" t="s">
        <v>22</v>
      </c>
      <c r="M329" s="731"/>
      <c r="N329" s="56">
        <f>D329*J329</f>
        <v>111</v>
      </c>
      <c r="O329" s="57">
        <f>N329/18</f>
        <v>6.166666666666667</v>
      </c>
      <c r="P329" s="66">
        <f>O329</f>
        <v>6.166666666666667</v>
      </c>
      <c r="Q329" s="57">
        <v>0</v>
      </c>
    </row>
    <row r="330" spans="1:17" ht="22.5" x14ac:dyDescent="0.3">
      <c r="A330" s="731"/>
      <c r="B330" s="732"/>
      <c r="C330" s="72" t="s">
        <v>117</v>
      </c>
      <c r="D330" s="73"/>
      <c r="E330" s="74">
        <v>50</v>
      </c>
      <c r="F330" s="117">
        <f>SUM(1.5*E330)/100</f>
        <v>0.75</v>
      </c>
      <c r="G330" s="201" t="s">
        <v>2050</v>
      </c>
      <c r="H330" s="731"/>
      <c r="I330" s="731"/>
      <c r="J330" s="734"/>
      <c r="K330" s="731"/>
      <c r="L330" s="731"/>
      <c r="M330" s="731"/>
    </row>
    <row r="331" spans="1:17" ht="22.5" x14ac:dyDescent="0.3">
      <c r="A331" s="731"/>
      <c r="B331" s="732"/>
      <c r="C331" s="72" t="s">
        <v>123</v>
      </c>
      <c r="D331" s="73"/>
      <c r="E331" s="74">
        <v>25</v>
      </c>
      <c r="F331" s="117">
        <f>SUM(1.5*E331)/100</f>
        <v>0.375</v>
      </c>
      <c r="G331" s="201"/>
      <c r="H331" s="731"/>
      <c r="I331" s="731"/>
      <c r="J331" s="734"/>
      <c r="K331" s="731"/>
      <c r="L331" s="731"/>
      <c r="M331" s="731"/>
    </row>
    <row r="332" spans="1:17" ht="22.5" x14ac:dyDescent="0.3">
      <c r="A332" s="731"/>
      <c r="B332" s="732"/>
      <c r="C332" s="72" t="s">
        <v>32</v>
      </c>
      <c r="D332" s="73"/>
      <c r="E332" s="74">
        <v>25</v>
      </c>
      <c r="F332" s="117">
        <f>SUM(1.5*E332)/100</f>
        <v>0.375</v>
      </c>
      <c r="G332" s="202"/>
      <c r="H332" s="731"/>
      <c r="I332" s="731"/>
      <c r="J332" s="734"/>
      <c r="K332" s="731"/>
      <c r="L332" s="731"/>
      <c r="M332" s="731"/>
    </row>
    <row r="333" spans="1:17" ht="21" x14ac:dyDescent="0.3">
      <c r="A333" s="779">
        <v>87</v>
      </c>
      <c r="B333" s="782" t="s">
        <v>386</v>
      </c>
      <c r="C333" s="389" t="s">
        <v>154</v>
      </c>
      <c r="D333" s="386">
        <v>1</v>
      </c>
      <c r="E333" s="282" t="s">
        <v>82</v>
      </c>
      <c r="F333" s="290">
        <f>SUM(F335)</f>
        <v>0.25</v>
      </c>
      <c r="G333" s="783" t="s">
        <v>2054</v>
      </c>
      <c r="H333" s="779" t="s">
        <v>20</v>
      </c>
      <c r="I333" s="779" t="s">
        <v>94</v>
      </c>
      <c r="J333" s="786">
        <v>11</v>
      </c>
      <c r="K333" s="779" t="s">
        <v>73</v>
      </c>
      <c r="L333" s="779" t="s">
        <v>22</v>
      </c>
      <c r="M333" s="779"/>
      <c r="N333" s="56">
        <f>D333*J333</f>
        <v>11</v>
      </c>
      <c r="O333" s="57">
        <f>N333/18</f>
        <v>0.61111111111111116</v>
      </c>
      <c r="P333" s="66">
        <f>O333</f>
        <v>0.61111111111111116</v>
      </c>
      <c r="Q333" s="57">
        <v>0</v>
      </c>
    </row>
    <row r="334" spans="1:17" ht="22.5" x14ac:dyDescent="0.3">
      <c r="A334" s="779"/>
      <c r="B334" s="782"/>
      <c r="C334" s="507" t="s">
        <v>387</v>
      </c>
      <c r="D334" s="360"/>
      <c r="E334" s="282"/>
      <c r="F334" s="290"/>
      <c r="G334" s="784"/>
      <c r="H334" s="779"/>
      <c r="I334" s="779"/>
      <c r="J334" s="786"/>
      <c r="K334" s="779"/>
      <c r="L334" s="779"/>
      <c r="M334" s="779"/>
    </row>
    <row r="335" spans="1:17" ht="22.5" x14ac:dyDescent="0.3">
      <c r="A335" s="779"/>
      <c r="B335" s="782"/>
      <c r="C335" s="283" t="s">
        <v>70</v>
      </c>
      <c r="D335" s="284"/>
      <c r="E335" s="285">
        <v>100</v>
      </c>
      <c r="F335" s="291">
        <f>SUM(0.25*E335)/100</f>
        <v>0.25</v>
      </c>
      <c r="G335" s="785"/>
      <c r="H335" s="779"/>
      <c r="I335" s="779"/>
      <c r="J335" s="786"/>
      <c r="K335" s="779"/>
      <c r="L335" s="779"/>
      <c r="M335" s="779"/>
    </row>
    <row r="336" spans="1:17" ht="21" x14ac:dyDescent="0.3">
      <c r="A336" s="779">
        <v>88</v>
      </c>
      <c r="B336" s="782" t="s">
        <v>386</v>
      </c>
      <c r="C336" s="389" t="s">
        <v>154</v>
      </c>
      <c r="D336" s="386">
        <v>1</v>
      </c>
      <c r="E336" s="282" t="s">
        <v>82</v>
      </c>
      <c r="F336" s="290">
        <f>SUM(F338)</f>
        <v>0.25</v>
      </c>
      <c r="G336" s="783" t="s">
        <v>2055</v>
      </c>
      <c r="H336" s="779" t="s">
        <v>23</v>
      </c>
      <c r="I336" s="779" t="s">
        <v>39</v>
      </c>
      <c r="J336" s="786">
        <v>13</v>
      </c>
      <c r="K336" s="779" t="s">
        <v>23</v>
      </c>
      <c r="L336" s="779" t="s">
        <v>22</v>
      </c>
      <c r="M336" s="779"/>
      <c r="N336" s="56">
        <f>D336*J336</f>
        <v>13</v>
      </c>
      <c r="O336" s="57">
        <f>N336/18</f>
        <v>0.72222222222222221</v>
      </c>
      <c r="P336" s="66">
        <f>O336</f>
        <v>0.72222222222222221</v>
      </c>
      <c r="Q336" s="57">
        <v>0</v>
      </c>
    </row>
    <row r="337" spans="1:19" ht="22.5" x14ac:dyDescent="0.3">
      <c r="A337" s="779"/>
      <c r="B337" s="782"/>
      <c r="C337" s="507" t="s">
        <v>388</v>
      </c>
      <c r="D337" s="360"/>
      <c r="E337" s="282"/>
      <c r="F337" s="290"/>
      <c r="G337" s="784"/>
      <c r="H337" s="779"/>
      <c r="I337" s="779"/>
      <c r="J337" s="786"/>
      <c r="K337" s="779"/>
      <c r="L337" s="779"/>
      <c r="M337" s="779"/>
    </row>
    <row r="338" spans="1:19" ht="22.5" x14ac:dyDescent="0.3">
      <c r="A338" s="779"/>
      <c r="B338" s="782"/>
      <c r="C338" s="283" t="s">
        <v>307</v>
      </c>
      <c r="D338" s="284"/>
      <c r="E338" s="285">
        <v>100</v>
      </c>
      <c r="F338" s="291">
        <f>SUM(0.25*E338)/100</f>
        <v>0.25</v>
      </c>
      <c r="G338" s="785"/>
      <c r="H338" s="779"/>
      <c r="I338" s="779"/>
      <c r="J338" s="786"/>
      <c r="K338" s="779"/>
      <c r="L338" s="779"/>
      <c r="M338" s="779"/>
    </row>
    <row r="339" spans="1:19" ht="21" x14ac:dyDescent="0.3">
      <c r="A339" s="779">
        <v>89</v>
      </c>
      <c r="B339" s="782" t="s">
        <v>386</v>
      </c>
      <c r="C339" s="389" t="s">
        <v>154</v>
      </c>
      <c r="D339" s="386">
        <v>1</v>
      </c>
      <c r="E339" s="282" t="s">
        <v>82</v>
      </c>
      <c r="F339" s="290">
        <f>SUM(F341)</f>
        <v>0.25</v>
      </c>
      <c r="G339" s="784" t="s">
        <v>2056</v>
      </c>
      <c r="H339" s="779" t="s">
        <v>21</v>
      </c>
      <c r="I339" s="779" t="s">
        <v>114</v>
      </c>
      <c r="J339" s="786">
        <v>11</v>
      </c>
      <c r="K339" s="779" t="s">
        <v>23</v>
      </c>
      <c r="L339" s="779" t="s">
        <v>22</v>
      </c>
      <c r="M339" s="787"/>
      <c r="N339" s="56">
        <f>D339*J339</f>
        <v>11</v>
      </c>
      <c r="O339" s="57">
        <f>N339/18</f>
        <v>0.61111111111111116</v>
      </c>
      <c r="P339" s="66">
        <f>O339</f>
        <v>0.61111111111111116</v>
      </c>
      <c r="Q339" s="57">
        <v>0</v>
      </c>
    </row>
    <row r="340" spans="1:19" ht="22.5" x14ac:dyDescent="0.3">
      <c r="A340" s="779"/>
      <c r="B340" s="782"/>
      <c r="C340" s="507" t="s">
        <v>389</v>
      </c>
      <c r="D340" s="360"/>
      <c r="E340" s="282"/>
      <c r="F340" s="290"/>
      <c r="G340" s="784"/>
      <c r="H340" s="779"/>
      <c r="I340" s="779"/>
      <c r="J340" s="786"/>
      <c r="K340" s="779"/>
      <c r="L340" s="779"/>
      <c r="M340" s="788"/>
    </row>
    <row r="341" spans="1:19" ht="22.5" x14ac:dyDescent="0.3">
      <c r="A341" s="779"/>
      <c r="B341" s="782"/>
      <c r="C341" s="283" t="s">
        <v>97</v>
      </c>
      <c r="D341" s="284"/>
      <c r="E341" s="285">
        <v>100</v>
      </c>
      <c r="F341" s="291">
        <f>SUM(0.25*E341)/100</f>
        <v>0.25</v>
      </c>
      <c r="G341" s="785"/>
      <c r="H341" s="779"/>
      <c r="I341" s="779"/>
      <c r="J341" s="786"/>
      <c r="K341" s="779"/>
      <c r="L341" s="779"/>
      <c r="M341" s="789"/>
    </row>
    <row r="342" spans="1:19" ht="24.75" customHeight="1" x14ac:dyDescent="0.15">
      <c r="A342" s="653" t="s">
        <v>884</v>
      </c>
      <c r="B342" s="653"/>
      <c r="C342" s="653"/>
      <c r="D342" s="653"/>
      <c r="E342" s="653"/>
      <c r="F342" s="653"/>
      <c r="G342" s="653"/>
      <c r="H342" s="653"/>
      <c r="I342" s="653"/>
      <c r="J342" s="653"/>
      <c r="K342" s="653"/>
      <c r="L342" s="653"/>
      <c r="M342" s="653"/>
      <c r="N342" s="56">
        <f>SUM(N343:N348)</f>
        <v>54</v>
      </c>
      <c r="O342" s="57">
        <f>SUM(O343:O348)</f>
        <v>3</v>
      </c>
      <c r="P342" s="66">
        <f t="shared" ref="P342:P343" si="6">O342</f>
        <v>3</v>
      </c>
      <c r="Q342" s="57">
        <v>0</v>
      </c>
    </row>
    <row r="343" spans="1:19" ht="21" hidden="1" x14ac:dyDescent="0.3">
      <c r="A343" s="765">
        <v>90</v>
      </c>
      <c r="B343" s="767" t="s">
        <v>121</v>
      </c>
      <c r="C343" s="131" t="s">
        <v>122</v>
      </c>
      <c r="D343" s="132">
        <v>3</v>
      </c>
      <c r="E343" s="133" t="s">
        <v>876</v>
      </c>
      <c r="F343" s="162"/>
      <c r="G343" s="134" t="s">
        <v>2057</v>
      </c>
      <c r="H343" s="765" t="s">
        <v>20</v>
      </c>
      <c r="I343" s="765" t="s">
        <v>72</v>
      </c>
      <c r="J343" s="769">
        <v>18</v>
      </c>
      <c r="K343" s="765" t="s">
        <v>23</v>
      </c>
      <c r="L343" s="765" t="s">
        <v>22</v>
      </c>
      <c r="M343" s="790"/>
      <c r="N343" s="56">
        <f>D343*J343</f>
        <v>54</v>
      </c>
      <c r="O343" s="57">
        <f>N343/18</f>
        <v>3</v>
      </c>
      <c r="P343" s="66">
        <f t="shared" si="6"/>
        <v>3</v>
      </c>
      <c r="Q343" s="57">
        <v>0</v>
      </c>
    </row>
    <row r="344" spans="1:19" ht="21" hidden="1" x14ac:dyDescent="0.3">
      <c r="A344" s="766"/>
      <c r="B344" s="768"/>
      <c r="C344" s="135" t="s">
        <v>126</v>
      </c>
      <c r="D344" s="136"/>
      <c r="E344" s="137"/>
      <c r="F344" s="162"/>
      <c r="G344" s="138" t="s">
        <v>2058</v>
      </c>
      <c r="H344" s="766"/>
      <c r="I344" s="766"/>
      <c r="J344" s="770"/>
      <c r="K344" s="766"/>
      <c r="L344" s="766"/>
      <c r="M344" s="764"/>
    </row>
    <row r="345" spans="1:19" ht="21" hidden="1" x14ac:dyDescent="0.3">
      <c r="A345" s="766"/>
      <c r="B345" s="768"/>
      <c r="C345" s="139" t="s">
        <v>118</v>
      </c>
      <c r="D345" s="140"/>
      <c r="E345" s="141">
        <v>15</v>
      </c>
      <c r="F345" s="163"/>
      <c r="G345" s="138"/>
      <c r="H345" s="766"/>
      <c r="I345" s="766"/>
      <c r="J345" s="770"/>
      <c r="K345" s="766"/>
      <c r="L345" s="766"/>
      <c r="M345" s="764"/>
    </row>
    <row r="346" spans="1:19" ht="21" hidden="1" x14ac:dyDescent="0.3">
      <c r="A346" s="766"/>
      <c r="B346" s="768"/>
      <c r="C346" s="139" t="s">
        <v>123</v>
      </c>
      <c r="D346" s="140"/>
      <c r="E346" s="141">
        <v>25</v>
      </c>
      <c r="F346" s="163"/>
      <c r="G346" s="138"/>
      <c r="H346" s="766"/>
      <c r="I346" s="766"/>
      <c r="J346" s="770"/>
      <c r="K346" s="766"/>
      <c r="L346" s="766"/>
      <c r="M346" s="764"/>
    </row>
    <row r="347" spans="1:19" ht="21" hidden="1" x14ac:dyDescent="0.3">
      <c r="A347" s="766"/>
      <c r="B347" s="768"/>
      <c r="C347" s="139" t="s">
        <v>117</v>
      </c>
      <c r="D347" s="140"/>
      <c r="E347" s="141">
        <v>35</v>
      </c>
      <c r="F347" s="163"/>
      <c r="G347" s="138"/>
      <c r="H347" s="766"/>
      <c r="I347" s="766"/>
      <c r="J347" s="770"/>
      <c r="K347" s="766"/>
      <c r="L347" s="766"/>
      <c r="M347" s="764"/>
    </row>
    <row r="348" spans="1:19" ht="21" hidden="1" x14ac:dyDescent="0.3">
      <c r="A348" s="766"/>
      <c r="B348" s="768"/>
      <c r="C348" s="139" t="s">
        <v>32</v>
      </c>
      <c r="D348" s="140"/>
      <c r="E348" s="141">
        <v>25</v>
      </c>
      <c r="F348" s="164"/>
      <c r="G348" s="142"/>
      <c r="H348" s="766"/>
      <c r="I348" s="766"/>
      <c r="J348" s="770"/>
      <c r="K348" s="766"/>
      <c r="L348" s="766"/>
      <c r="M348" s="764"/>
    </row>
    <row r="349" spans="1:19" ht="24.75" customHeight="1" x14ac:dyDescent="0.15">
      <c r="A349" s="720" t="s">
        <v>847</v>
      </c>
      <c r="B349" s="721"/>
      <c r="C349" s="721"/>
      <c r="D349" s="721"/>
      <c r="E349" s="721"/>
      <c r="F349" s="721"/>
      <c r="G349" s="721"/>
      <c r="H349" s="721"/>
      <c r="I349" s="721"/>
      <c r="J349" s="721"/>
      <c r="K349" s="721"/>
      <c r="L349" s="721"/>
      <c r="M349" s="722"/>
      <c r="N349" s="56">
        <f>N350</f>
        <v>1077</v>
      </c>
      <c r="O349" s="57">
        <f>O350</f>
        <v>59.833333333333343</v>
      </c>
      <c r="P349" s="66">
        <f t="shared" ref="P349:P351" si="7">O349</f>
        <v>59.833333333333343</v>
      </c>
      <c r="Q349" s="57">
        <v>0</v>
      </c>
      <c r="R349" s="66">
        <f>P349+Q349</f>
        <v>59.833333333333343</v>
      </c>
      <c r="S349" s="66">
        <f>P349/20</f>
        <v>2.9916666666666671</v>
      </c>
    </row>
    <row r="350" spans="1:19" ht="24.75" customHeight="1" x14ac:dyDescent="0.15">
      <c r="A350" s="645" t="s">
        <v>885</v>
      </c>
      <c r="B350" s="646"/>
      <c r="C350" s="646"/>
      <c r="D350" s="646"/>
      <c r="E350" s="646"/>
      <c r="F350" s="646"/>
      <c r="G350" s="646"/>
      <c r="H350" s="646"/>
      <c r="I350" s="646"/>
      <c r="J350" s="646"/>
      <c r="K350" s="646"/>
      <c r="L350" s="646"/>
      <c r="M350" s="647"/>
      <c r="N350" s="56">
        <f>SUM(N351:N372)</f>
        <v>1077</v>
      </c>
      <c r="O350" s="57">
        <f>SUM(O351:O372)</f>
        <v>59.833333333333343</v>
      </c>
      <c r="P350" s="66">
        <f t="shared" si="7"/>
        <v>59.833333333333343</v>
      </c>
      <c r="Q350" s="57">
        <v>0</v>
      </c>
    </row>
    <row r="351" spans="1:19" ht="21" x14ac:dyDescent="0.3">
      <c r="A351" s="731">
        <v>91</v>
      </c>
      <c r="B351" s="732" t="s">
        <v>514</v>
      </c>
      <c r="C351" s="69" t="s">
        <v>515</v>
      </c>
      <c r="D351" s="70">
        <v>3</v>
      </c>
      <c r="E351" s="71" t="s">
        <v>33</v>
      </c>
      <c r="F351" s="118">
        <f>SUM(F353)</f>
        <v>1.5</v>
      </c>
      <c r="G351" s="294" t="s">
        <v>2059</v>
      </c>
      <c r="H351" s="731" t="s">
        <v>20</v>
      </c>
      <c r="I351" s="731" t="s">
        <v>233</v>
      </c>
      <c r="J351" s="734">
        <v>49</v>
      </c>
      <c r="K351" s="731" t="s">
        <v>213</v>
      </c>
      <c r="L351" s="731" t="s">
        <v>22</v>
      </c>
      <c r="M351" s="731"/>
      <c r="N351" s="56">
        <f>D351*J351</f>
        <v>147</v>
      </c>
      <c r="O351" s="57">
        <f>N351/18</f>
        <v>8.1666666666666661</v>
      </c>
      <c r="P351" s="66">
        <f t="shared" si="7"/>
        <v>8.1666666666666661</v>
      </c>
      <c r="Q351" s="57">
        <v>0</v>
      </c>
    </row>
    <row r="352" spans="1:19" ht="22.5" x14ac:dyDescent="0.3">
      <c r="A352" s="731"/>
      <c r="B352" s="732"/>
      <c r="C352" s="75" t="s">
        <v>31</v>
      </c>
      <c r="D352" s="76"/>
      <c r="E352" s="100"/>
      <c r="F352" s="161"/>
      <c r="G352" s="295" t="s">
        <v>2060</v>
      </c>
      <c r="H352" s="731"/>
      <c r="I352" s="731"/>
      <c r="J352" s="734"/>
      <c r="K352" s="731"/>
      <c r="L352" s="731"/>
      <c r="M352" s="731"/>
    </row>
    <row r="353" spans="1:17" ht="22.5" x14ac:dyDescent="0.3">
      <c r="A353" s="731"/>
      <c r="B353" s="732"/>
      <c r="C353" s="72" t="s">
        <v>12</v>
      </c>
      <c r="D353" s="73"/>
      <c r="E353" s="74">
        <v>100</v>
      </c>
      <c r="F353" s="117">
        <f>SUM(1.5*E353)/100</f>
        <v>1.5</v>
      </c>
      <c r="G353" s="296"/>
      <c r="H353" s="731"/>
      <c r="I353" s="731"/>
      <c r="J353" s="734"/>
      <c r="K353" s="731"/>
      <c r="L353" s="731"/>
      <c r="M353" s="731"/>
    </row>
    <row r="354" spans="1:17" ht="22.5" x14ac:dyDescent="0.3">
      <c r="A354" s="731">
        <v>92</v>
      </c>
      <c r="B354" s="732" t="s">
        <v>516</v>
      </c>
      <c r="C354" s="69" t="s">
        <v>517</v>
      </c>
      <c r="D354" s="70">
        <v>3</v>
      </c>
      <c r="E354" s="71" t="s">
        <v>33</v>
      </c>
      <c r="F354" s="118">
        <f>SUM(F356:F357)</f>
        <v>1.5</v>
      </c>
      <c r="G354" s="99" t="s">
        <v>2061</v>
      </c>
      <c r="H354" s="731" t="s">
        <v>20</v>
      </c>
      <c r="I354" s="731" t="s">
        <v>236</v>
      </c>
      <c r="J354" s="734">
        <v>37</v>
      </c>
      <c r="K354" s="731" t="s">
        <v>203</v>
      </c>
      <c r="L354" s="731" t="s">
        <v>22</v>
      </c>
      <c r="M354" s="731"/>
      <c r="N354" s="56">
        <f>D354*J354</f>
        <v>111</v>
      </c>
      <c r="O354" s="57">
        <f>N354/18</f>
        <v>6.166666666666667</v>
      </c>
      <c r="P354" s="66">
        <f t="shared" ref="P354" si="8">O354</f>
        <v>6.166666666666667</v>
      </c>
      <c r="Q354" s="57">
        <v>0</v>
      </c>
    </row>
    <row r="355" spans="1:17" ht="22.5" x14ac:dyDescent="0.3">
      <c r="A355" s="731"/>
      <c r="B355" s="732"/>
      <c r="C355" s="75" t="s">
        <v>518</v>
      </c>
      <c r="D355" s="76"/>
      <c r="E355" s="100"/>
      <c r="F355" s="161"/>
      <c r="G355" s="99" t="s">
        <v>2062</v>
      </c>
      <c r="H355" s="731"/>
      <c r="I355" s="731"/>
      <c r="J355" s="734"/>
      <c r="K355" s="731"/>
      <c r="L355" s="731"/>
      <c r="M355" s="731"/>
    </row>
    <row r="356" spans="1:17" ht="22.5" x14ac:dyDescent="0.3">
      <c r="A356" s="731"/>
      <c r="B356" s="732"/>
      <c r="C356" s="72" t="s">
        <v>38</v>
      </c>
      <c r="D356" s="73"/>
      <c r="E356" s="74">
        <v>50</v>
      </c>
      <c r="F356" s="117">
        <f>SUM(1.5*E356)/100</f>
        <v>0.75</v>
      </c>
      <c r="G356" s="99"/>
      <c r="H356" s="731"/>
      <c r="I356" s="731"/>
      <c r="J356" s="734"/>
      <c r="K356" s="731"/>
      <c r="L356" s="731"/>
      <c r="M356" s="731"/>
    </row>
    <row r="357" spans="1:17" ht="22.5" x14ac:dyDescent="0.3">
      <c r="A357" s="731"/>
      <c r="B357" s="732"/>
      <c r="C357" s="72" t="s">
        <v>519</v>
      </c>
      <c r="D357" s="73"/>
      <c r="E357" s="74">
        <v>50</v>
      </c>
      <c r="F357" s="117">
        <f>SUM(1.5*E357)/100</f>
        <v>0.75</v>
      </c>
      <c r="G357" s="99"/>
      <c r="H357" s="731"/>
      <c r="I357" s="731"/>
      <c r="J357" s="734"/>
      <c r="K357" s="731"/>
      <c r="L357" s="731"/>
      <c r="M357" s="731"/>
    </row>
    <row r="358" spans="1:17" ht="21" x14ac:dyDescent="0.3">
      <c r="A358" s="757">
        <v>93</v>
      </c>
      <c r="B358" s="758" t="s">
        <v>107</v>
      </c>
      <c r="C358" s="251" t="s">
        <v>108</v>
      </c>
      <c r="D358" s="252">
        <v>3</v>
      </c>
      <c r="E358" s="253" t="s">
        <v>19</v>
      </c>
      <c r="F358" s="271">
        <f>SUM(F360)</f>
        <v>1</v>
      </c>
      <c r="G358" s="792" t="s">
        <v>2063</v>
      </c>
      <c r="H358" s="757" t="s">
        <v>20</v>
      </c>
      <c r="I358" s="757" t="s">
        <v>599</v>
      </c>
      <c r="J358" s="744">
        <v>112</v>
      </c>
      <c r="K358" s="757" t="s">
        <v>47</v>
      </c>
      <c r="L358" s="757" t="s">
        <v>22</v>
      </c>
      <c r="M358" s="757"/>
      <c r="N358" s="56">
        <f>D358*J358</f>
        <v>336</v>
      </c>
      <c r="O358" s="57">
        <f>N358/18</f>
        <v>18.666666666666668</v>
      </c>
      <c r="P358" s="66">
        <f t="shared" ref="P358" si="9">O358</f>
        <v>18.666666666666668</v>
      </c>
      <c r="Q358" s="57">
        <v>0</v>
      </c>
    </row>
    <row r="359" spans="1:17" ht="22.5" x14ac:dyDescent="0.3">
      <c r="A359" s="757"/>
      <c r="B359" s="758"/>
      <c r="C359" s="272" t="s">
        <v>31</v>
      </c>
      <c r="D359" s="273"/>
      <c r="E359" s="253"/>
      <c r="F359" s="271"/>
      <c r="G359" s="793"/>
      <c r="H359" s="757"/>
      <c r="I359" s="757"/>
      <c r="J359" s="744"/>
      <c r="K359" s="757"/>
      <c r="L359" s="757"/>
      <c r="M359" s="757"/>
    </row>
    <row r="360" spans="1:17" ht="22.5" x14ac:dyDescent="0.3">
      <c r="A360" s="757"/>
      <c r="B360" s="758"/>
      <c r="C360" s="254" t="s">
        <v>12</v>
      </c>
      <c r="D360" s="255"/>
      <c r="E360" s="147">
        <v>100</v>
      </c>
      <c r="F360" s="148">
        <f>SUM(1*E360)/100</f>
        <v>1</v>
      </c>
      <c r="G360" s="794"/>
      <c r="H360" s="757"/>
      <c r="I360" s="757"/>
      <c r="J360" s="744"/>
      <c r="K360" s="757"/>
      <c r="L360" s="757"/>
      <c r="M360" s="757"/>
    </row>
    <row r="361" spans="1:17" ht="21" hidden="1" x14ac:dyDescent="0.3">
      <c r="A361" s="731">
        <v>94</v>
      </c>
      <c r="B361" s="732" t="s">
        <v>107</v>
      </c>
      <c r="C361" s="69" t="s">
        <v>108</v>
      </c>
      <c r="D361" s="70">
        <v>3</v>
      </c>
      <c r="E361" s="71" t="s">
        <v>19</v>
      </c>
      <c r="F361" s="118"/>
      <c r="G361" s="791" t="s">
        <v>2064</v>
      </c>
      <c r="H361" s="731" t="s">
        <v>23</v>
      </c>
      <c r="I361" s="731" t="s">
        <v>599</v>
      </c>
      <c r="J361" s="734">
        <v>117</v>
      </c>
      <c r="K361" s="731" t="s">
        <v>21</v>
      </c>
      <c r="L361" s="731" t="s">
        <v>22</v>
      </c>
      <c r="M361" s="731"/>
      <c r="N361" s="56">
        <f>D361*J361</f>
        <v>351</v>
      </c>
      <c r="O361" s="57">
        <f>N361/18</f>
        <v>19.5</v>
      </c>
      <c r="P361" s="66">
        <f t="shared" ref="P361" si="10">O361</f>
        <v>19.5</v>
      </c>
      <c r="Q361" s="57">
        <v>0</v>
      </c>
    </row>
    <row r="362" spans="1:17" ht="21" hidden="1" x14ac:dyDescent="0.3">
      <c r="A362" s="731"/>
      <c r="B362" s="732"/>
      <c r="C362" s="75" t="s">
        <v>31</v>
      </c>
      <c r="D362" s="76"/>
      <c r="E362" s="100"/>
      <c r="F362" s="161"/>
      <c r="G362" s="791"/>
      <c r="H362" s="731"/>
      <c r="I362" s="731"/>
      <c r="J362" s="734"/>
      <c r="K362" s="731"/>
      <c r="L362" s="731"/>
      <c r="M362" s="731"/>
    </row>
    <row r="363" spans="1:17" ht="21" hidden="1" x14ac:dyDescent="0.3">
      <c r="A363" s="731"/>
      <c r="B363" s="732"/>
      <c r="C363" s="72" t="s">
        <v>12</v>
      </c>
      <c r="D363" s="73"/>
      <c r="E363" s="74">
        <v>100</v>
      </c>
      <c r="F363" s="117"/>
      <c r="G363" s="791"/>
      <c r="H363" s="731"/>
      <c r="I363" s="731"/>
      <c r="J363" s="734"/>
      <c r="K363" s="731"/>
      <c r="L363" s="731"/>
      <c r="M363" s="731"/>
    </row>
    <row r="364" spans="1:17" ht="21" x14ac:dyDescent="0.3">
      <c r="A364" s="731">
        <v>95</v>
      </c>
      <c r="B364" s="732" t="s">
        <v>112</v>
      </c>
      <c r="C364" s="69" t="s">
        <v>113</v>
      </c>
      <c r="D364" s="70">
        <v>3</v>
      </c>
      <c r="E364" s="71" t="s">
        <v>33</v>
      </c>
      <c r="F364" s="118">
        <f>SUM(F365)</f>
        <v>1.5</v>
      </c>
      <c r="G364" s="297" t="s">
        <v>2065</v>
      </c>
      <c r="H364" s="731" t="s">
        <v>20</v>
      </c>
      <c r="I364" s="731" t="s">
        <v>94</v>
      </c>
      <c r="J364" s="734">
        <v>11</v>
      </c>
      <c r="K364" s="731" t="s">
        <v>73</v>
      </c>
      <c r="L364" s="731" t="s">
        <v>22</v>
      </c>
      <c r="M364" s="731"/>
      <c r="N364" s="56">
        <f>D364*J364</f>
        <v>33</v>
      </c>
      <c r="O364" s="57">
        <f>N364/18</f>
        <v>1.8333333333333333</v>
      </c>
      <c r="P364" s="66">
        <f t="shared" ref="P364" si="11">O364</f>
        <v>1.8333333333333333</v>
      </c>
      <c r="Q364" s="57">
        <v>0</v>
      </c>
    </row>
    <row r="365" spans="1:17" ht="22.5" x14ac:dyDescent="0.3">
      <c r="A365" s="731"/>
      <c r="B365" s="732"/>
      <c r="C365" s="72" t="s">
        <v>38</v>
      </c>
      <c r="D365" s="73"/>
      <c r="E365" s="74">
        <v>100</v>
      </c>
      <c r="F365" s="117">
        <f>SUM(1.5*E365)/100</f>
        <v>1.5</v>
      </c>
      <c r="G365" s="298" t="s">
        <v>2066</v>
      </c>
      <c r="H365" s="731"/>
      <c r="I365" s="731"/>
      <c r="J365" s="734"/>
      <c r="K365" s="731"/>
      <c r="L365" s="731"/>
      <c r="M365" s="731"/>
    </row>
    <row r="366" spans="1:17" ht="21" x14ac:dyDescent="0.3">
      <c r="A366" s="731">
        <v>96</v>
      </c>
      <c r="B366" s="732" t="s">
        <v>115</v>
      </c>
      <c r="C366" s="69" t="s">
        <v>116</v>
      </c>
      <c r="D366" s="70">
        <v>3</v>
      </c>
      <c r="E366" s="71" t="s">
        <v>33</v>
      </c>
      <c r="F366" s="118">
        <f>SUM(F368)</f>
        <v>1.5</v>
      </c>
      <c r="G366" s="99" t="s">
        <v>2067</v>
      </c>
      <c r="H366" s="731" t="s">
        <v>20</v>
      </c>
      <c r="I366" s="731" t="s">
        <v>94</v>
      </c>
      <c r="J366" s="734">
        <v>11</v>
      </c>
      <c r="K366" s="731" t="s">
        <v>73</v>
      </c>
      <c r="L366" s="731" t="s">
        <v>22</v>
      </c>
      <c r="M366" s="731"/>
      <c r="N366" s="56">
        <f>D366*J366</f>
        <v>33</v>
      </c>
      <c r="O366" s="57">
        <f>N366/18</f>
        <v>1.8333333333333333</v>
      </c>
      <c r="P366" s="66">
        <f t="shared" ref="P366" si="12">O366</f>
        <v>1.8333333333333333</v>
      </c>
      <c r="Q366" s="57">
        <v>0</v>
      </c>
    </row>
    <row r="367" spans="1:17" ht="21" x14ac:dyDescent="0.15">
      <c r="A367" s="731"/>
      <c r="B367" s="732"/>
      <c r="C367" s="75" t="s">
        <v>188</v>
      </c>
      <c r="D367" s="76"/>
      <c r="E367" s="100"/>
      <c r="F367" s="161"/>
      <c r="G367" s="99" t="s">
        <v>2068</v>
      </c>
      <c r="H367" s="731"/>
      <c r="I367" s="731"/>
      <c r="J367" s="734"/>
      <c r="K367" s="731"/>
      <c r="L367" s="731"/>
      <c r="M367" s="731"/>
    </row>
    <row r="368" spans="1:17" ht="22.5" x14ac:dyDescent="0.3">
      <c r="A368" s="731"/>
      <c r="B368" s="732"/>
      <c r="C368" s="72" t="s">
        <v>117</v>
      </c>
      <c r="D368" s="73"/>
      <c r="E368" s="74">
        <v>100</v>
      </c>
      <c r="F368" s="117">
        <f>SUM(1.5*E368)/100</f>
        <v>1.5</v>
      </c>
      <c r="G368" s="99"/>
      <c r="H368" s="731"/>
      <c r="I368" s="731"/>
      <c r="J368" s="734"/>
      <c r="K368" s="731"/>
      <c r="L368" s="731"/>
      <c r="M368" s="731"/>
    </row>
    <row r="369" spans="1:19" ht="21" x14ac:dyDescent="0.3">
      <c r="A369" s="731">
        <v>97</v>
      </c>
      <c r="B369" s="732" t="s">
        <v>119</v>
      </c>
      <c r="C369" s="69" t="s">
        <v>120</v>
      </c>
      <c r="D369" s="70">
        <v>3</v>
      </c>
      <c r="E369" s="71" t="s">
        <v>33</v>
      </c>
      <c r="F369" s="118">
        <f>SUM(F370)</f>
        <v>1.5</v>
      </c>
      <c r="G369" s="297" t="s">
        <v>2069</v>
      </c>
      <c r="H369" s="731" t="s">
        <v>20</v>
      </c>
      <c r="I369" s="731" t="s">
        <v>94</v>
      </c>
      <c r="J369" s="734">
        <v>11</v>
      </c>
      <c r="K369" s="731" t="s">
        <v>73</v>
      </c>
      <c r="L369" s="731" t="s">
        <v>22</v>
      </c>
      <c r="M369" s="731"/>
      <c r="N369" s="56">
        <f>D369*J369</f>
        <v>33</v>
      </c>
      <c r="O369" s="57">
        <f>N369/18</f>
        <v>1.8333333333333333</v>
      </c>
      <c r="P369" s="66">
        <f t="shared" ref="P369" si="13">O369</f>
        <v>1.8333333333333333</v>
      </c>
      <c r="Q369" s="57">
        <v>0</v>
      </c>
    </row>
    <row r="370" spans="1:19" ht="22.5" x14ac:dyDescent="0.3">
      <c r="A370" s="731"/>
      <c r="B370" s="732"/>
      <c r="C370" s="72" t="s">
        <v>38</v>
      </c>
      <c r="D370" s="73"/>
      <c r="E370" s="74">
        <v>100</v>
      </c>
      <c r="F370" s="117">
        <f>SUM(1.5*E370)/100</f>
        <v>1.5</v>
      </c>
      <c r="G370" s="298" t="s">
        <v>2070</v>
      </c>
      <c r="H370" s="731"/>
      <c r="I370" s="731"/>
      <c r="J370" s="734"/>
      <c r="K370" s="731"/>
      <c r="L370" s="731"/>
      <c r="M370" s="731"/>
    </row>
    <row r="371" spans="1:19" ht="21" x14ac:dyDescent="0.3">
      <c r="A371" s="731">
        <v>98</v>
      </c>
      <c r="B371" s="732" t="s">
        <v>128</v>
      </c>
      <c r="C371" s="69" t="s">
        <v>129</v>
      </c>
      <c r="D371" s="70">
        <v>3</v>
      </c>
      <c r="E371" s="71" t="s">
        <v>33</v>
      </c>
      <c r="F371" s="118">
        <f>SUM(F372)</f>
        <v>1.5</v>
      </c>
      <c r="G371" s="99" t="s">
        <v>2071</v>
      </c>
      <c r="H371" s="731" t="s">
        <v>20</v>
      </c>
      <c r="I371" s="731" t="s">
        <v>94</v>
      </c>
      <c r="J371" s="734">
        <v>11</v>
      </c>
      <c r="K371" s="731" t="s">
        <v>73</v>
      </c>
      <c r="L371" s="731" t="s">
        <v>22</v>
      </c>
      <c r="M371" s="731"/>
      <c r="N371" s="56">
        <f>D371*J371</f>
        <v>33</v>
      </c>
      <c r="O371" s="57">
        <f>N371/18</f>
        <v>1.8333333333333333</v>
      </c>
      <c r="P371" s="66">
        <f t="shared" ref="P371" si="14">O371</f>
        <v>1.8333333333333333</v>
      </c>
      <c r="Q371" s="57">
        <v>0</v>
      </c>
    </row>
    <row r="372" spans="1:19" ht="22.5" x14ac:dyDescent="0.3">
      <c r="A372" s="795"/>
      <c r="B372" s="796"/>
      <c r="C372" s="101" t="s">
        <v>70</v>
      </c>
      <c r="D372" s="102"/>
      <c r="E372" s="74">
        <v>100</v>
      </c>
      <c r="F372" s="117">
        <f>SUM(1.5*E372)/100</f>
        <v>1.5</v>
      </c>
      <c r="G372" s="99" t="s">
        <v>2072</v>
      </c>
      <c r="H372" s="795"/>
      <c r="I372" s="795"/>
      <c r="J372" s="797"/>
      <c r="K372" s="795"/>
      <c r="L372" s="795"/>
      <c r="M372" s="795"/>
    </row>
    <row r="373" spans="1:19" ht="24.75" customHeight="1" x14ac:dyDescent="0.15">
      <c r="A373" s="723" t="s">
        <v>848</v>
      </c>
      <c r="B373" s="723"/>
      <c r="C373" s="723"/>
      <c r="D373" s="723"/>
      <c r="E373" s="723"/>
      <c r="F373" s="723"/>
      <c r="G373" s="723"/>
      <c r="H373" s="723"/>
      <c r="I373" s="723"/>
      <c r="J373" s="723"/>
      <c r="K373" s="723"/>
      <c r="L373" s="723"/>
      <c r="M373" s="723"/>
      <c r="N373" s="56">
        <f>N374+N392</f>
        <v>693</v>
      </c>
      <c r="O373" s="57">
        <f>O374+O392</f>
        <v>38.5</v>
      </c>
      <c r="P373" s="66">
        <f t="shared" ref="P373:P375" si="15">O373</f>
        <v>38.5</v>
      </c>
      <c r="Q373" s="57">
        <v>0</v>
      </c>
      <c r="R373" s="66">
        <f>P373+Q373</f>
        <v>38.5</v>
      </c>
      <c r="S373" s="66">
        <f>P373/20</f>
        <v>1.925</v>
      </c>
    </row>
    <row r="374" spans="1:19" ht="24.75" customHeight="1" x14ac:dyDescent="0.15">
      <c r="A374" s="653" t="s">
        <v>885</v>
      </c>
      <c r="B374" s="653"/>
      <c r="C374" s="653"/>
      <c r="D374" s="653"/>
      <c r="E374" s="653"/>
      <c r="F374" s="653"/>
      <c r="G374" s="653"/>
      <c r="H374" s="653"/>
      <c r="I374" s="653"/>
      <c r="J374" s="653"/>
      <c r="K374" s="653"/>
      <c r="L374" s="653"/>
      <c r="M374" s="653"/>
      <c r="N374" s="56">
        <f>SUM(N375:N391)</f>
        <v>639</v>
      </c>
      <c r="O374" s="57">
        <f>SUM(O375:O391)</f>
        <v>35.5</v>
      </c>
      <c r="P374" s="66">
        <f t="shared" si="15"/>
        <v>35.5</v>
      </c>
      <c r="Q374" s="57">
        <v>0</v>
      </c>
    </row>
    <row r="375" spans="1:19" ht="21" x14ac:dyDescent="0.3">
      <c r="A375" s="757">
        <v>99</v>
      </c>
      <c r="B375" s="758" t="s">
        <v>305</v>
      </c>
      <c r="C375" s="388" t="s">
        <v>306</v>
      </c>
      <c r="D375" s="385">
        <v>4</v>
      </c>
      <c r="E375" s="387" t="s">
        <v>59</v>
      </c>
      <c r="F375" s="271">
        <f>SUM(F376)</f>
        <v>2</v>
      </c>
      <c r="G375" s="335" t="s">
        <v>2073</v>
      </c>
      <c r="H375" s="757" t="s">
        <v>20</v>
      </c>
      <c r="I375" s="757" t="s">
        <v>321</v>
      </c>
      <c r="J375" s="744">
        <v>36</v>
      </c>
      <c r="K375" s="757" t="s">
        <v>73</v>
      </c>
      <c r="L375" s="757" t="s">
        <v>22</v>
      </c>
      <c r="M375" s="757"/>
      <c r="N375" s="56">
        <f>D375*J375</f>
        <v>144</v>
      </c>
      <c r="O375" s="57">
        <f>N375/18</f>
        <v>8</v>
      </c>
      <c r="P375" s="66">
        <f t="shared" si="15"/>
        <v>8</v>
      </c>
      <c r="Q375" s="57">
        <v>0</v>
      </c>
    </row>
    <row r="376" spans="1:19" ht="22.5" x14ac:dyDescent="0.3">
      <c r="A376" s="757"/>
      <c r="B376" s="758"/>
      <c r="C376" s="254" t="s">
        <v>307</v>
      </c>
      <c r="D376" s="255"/>
      <c r="E376" s="147">
        <v>100</v>
      </c>
      <c r="F376" s="148">
        <f>SUM(2*E376)/100</f>
        <v>2</v>
      </c>
      <c r="G376" s="335" t="s">
        <v>2074</v>
      </c>
      <c r="H376" s="757"/>
      <c r="I376" s="757"/>
      <c r="J376" s="744"/>
      <c r="K376" s="757"/>
      <c r="L376" s="757"/>
      <c r="M376" s="757"/>
    </row>
    <row r="377" spans="1:19" ht="21" x14ac:dyDescent="0.15">
      <c r="A377" s="757"/>
      <c r="B377" s="758"/>
      <c r="C377" s="508"/>
      <c r="D377" s="509"/>
      <c r="E377" s="387"/>
      <c r="F377" s="271"/>
      <c r="G377" s="335" t="s">
        <v>2075</v>
      </c>
      <c r="H377" s="757"/>
      <c r="I377" s="757"/>
      <c r="J377" s="744"/>
      <c r="K377" s="757"/>
      <c r="L377" s="757"/>
      <c r="M377" s="757"/>
    </row>
    <row r="378" spans="1:19" ht="21" hidden="1" x14ac:dyDescent="0.3">
      <c r="A378" s="731">
        <v>100</v>
      </c>
      <c r="B378" s="732" t="s">
        <v>305</v>
      </c>
      <c r="C378" s="69" t="s">
        <v>306</v>
      </c>
      <c r="D378" s="70">
        <v>4</v>
      </c>
      <c r="E378" s="71" t="s">
        <v>59</v>
      </c>
      <c r="F378" s="118"/>
      <c r="G378" s="297" t="s">
        <v>2074</v>
      </c>
      <c r="H378" s="731" t="s">
        <v>23</v>
      </c>
      <c r="I378" s="731" t="s">
        <v>213</v>
      </c>
      <c r="J378" s="734">
        <v>27</v>
      </c>
      <c r="K378" s="731" t="s">
        <v>25</v>
      </c>
      <c r="L378" s="731" t="s">
        <v>22</v>
      </c>
      <c r="M378" s="731"/>
      <c r="N378" s="56">
        <f>D378*J378</f>
        <v>108</v>
      </c>
      <c r="O378" s="57">
        <f>N378/18</f>
        <v>6</v>
      </c>
      <c r="P378" s="66">
        <f t="shared" ref="P378" si="16">O378</f>
        <v>6</v>
      </c>
      <c r="Q378" s="57">
        <v>0</v>
      </c>
    </row>
    <row r="379" spans="1:19" ht="21" hidden="1" x14ac:dyDescent="0.3">
      <c r="A379" s="731"/>
      <c r="B379" s="732"/>
      <c r="C379" s="72" t="s">
        <v>307</v>
      </c>
      <c r="D379" s="73"/>
      <c r="E379" s="74">
        <v>100</v>
      </c>
      <c r="F379" s="117"/>
      <c r="G379" s="299" t="s">
        <v>2075</v>
      </c>
      <c r="H379" s="731"/>
      <c r="I379" s="731"/>
      <c r="J379" s="734"/>
      <c r="K379" s="731"/>
      <c r="L379" s="731"/>
      <c r="M379" s="731"/>
    </row>
    <row r="380" spans="1:19" ht="21" hidden="1" x14ac:dyDescent="0.15">
      <c r="A380" s="731"/>
      <c r="B380" s="732"/>
      <c r="C380" s="106"/>
      <c r="D380" s="107"/>
      <c r="E380" s="100"/>
      <c r="F380" s="161"/>
      <c r="G380" s="298" t="s">
        <v>2076</v>
      </c>
      <c r="H380" s="731"/>
      <c r="I380" s="731"/>
      <c r="J380" s="734"/>
      <c r="K380" s="731"/>
      <c r="L380" s="731"/>
      <c r="M380" s="731"/>
    </row>
    <row r="381" spans="1:19" ht="21" x14ac:dyDescent="0.3">
      <c r="A381" s="731">
        <v>101</v>
      </c>
      <c r="B381" s="732" t="s">
        <v>308</v>
      </c>
      <c r="C381" s="69" t="s">
        <v>309</v>
      </c>
      <c r="D381" s="70">
        <v>3</v>
      </c>
      <c r="E381" s="71" t="s">
        <v>33</v>
      </c>
      <c r="F381" s="118">
        <f>SUM(F382:F383)</f>
        <v>1.5</v>
      </c>
      <c r="G381" s="99" t="s">
        <v>2077</v>
      </c>
      <c r="H381" s="731" t="s">
        <v>20</v>
      </c>
      <c r="I381" s="731" t="s">
        <v>540</v>
      </c>
      <c r="J381" s="734">
        <v>77</v>
      </c>
      <c r="K381" s="731" t="s">
        <v>20</v>
      </c>
      <c r="L381" s="731" t="s">
        <v>22</v>
      </c>
      <c r="M381" s="731"/>
      <c r="N381" s="56">
        <f>D381*J381</f>
        <v>231</v>
      </c>
      <c r="O381" s="57">
        <f>N381/18</f>
        <v>12.833333333333334</v>
      </c>
      <c r="P381" s="66">
        <f t="shared" ref="P381" si="17">O381</f>
        <v>12.833333333333334</v>
      </c>
      <c r="Q381" s="57">
        <v>0</v>
      </c>
    </row>
    <row r="382" spans="1:19" ht="22.5" x14ac:dyDescent="0.3">
      <c r="A382" s="731"/>
      <c r="B382" s="732"/>
      <c r="C382" s="72" t="s">
        <v>123</v>
      </c>
      <c r="D382" s="73"/>
      <c r="E382" s="74">
        <v>50</v>
      </c>
      <c r="F382" s="117">
        <f>SUM(1.5*E382)/100</f>
        <v>0.75</v>
      </c>
      <c r="G382" s="99" t="s">
        <v>2078</v>
      </c>
      <c r="H382" s="731"/>
      <c r="I382" s="731"/>
      <c r="J382" s="734"/>
      <c r="K382" s="731"/>
      <c r="L382" s="731"/>
      <c r="M382" s="731"/>
    </row>
    <row r="383" spans="1:19" ht="22.5" x14ac:dyDescent="0.3">
      <c r="A383" s="731"/>
      <c r="B383" s="732"/>
      <c r="C383" s="72" t="s">
        <v>174</v>
      </c>
      <c r="D383" s="73"/>
      <c r="E383" s="74">
        <v>50</v>
      </c>
      <c r="F383" s="117">
        <f>SUM(1.5*E383)/100</f>
        <v>0.75</v>
      </c>
      <c r="G383" s="99"/>
      <c r="H383" s="731"/>
      <c r="I383" s="731"/>
      <c r="J383" s="734"/>
      <c r="K383" s="731"/>
      <c r="L383" s="731"/>
      <c r="M383" s="731"/>
    </row>
    <row r="384" spans="1:19" ht="21" x14ac:dyDescent="0.3">
      <c r="A384" s="731">
        <v>102</v>
      </c>
      <c r="B384" s="732" t="s">
        <v>310</v>
      </c>
      <c r="C384" s="69" t="s">
        <v>311</v>
      </c>
      <c r="D384" s="70">
        <v>3</v>
      </c>
      <c r="E384" s="71" t="s">
        <v>33</v>
      </c>
      <c r="F384" s="118">
        <f>SUM(F385)</f>
        <v>1.5</v>
      </c>
      <c r="G384" s="297" t="s">
        <v>2079</v>
      </c>
      <c r="H384" s="731" t="s">
        <v>20</v>
      </c>
      <c r="I384" s="731" t="s">
        <v>114</v>
      </c>
      <c r="J384" s="734">
        <v>13</v>
      </c>
      <c r="K384" s="731" t="s">
        <v>73</v>
      </c>
      <c r="L384" s="731" t="s">
        <v>22</v>
      </c>
      <c r="M384" s="731"/>
      <c r="N384" s="56">
        <f>D384*J384</f>
        <v>39</v>
      </c>
      <c r="O384" s="57">
        <f>N384/18</f>
        <v>2.1666666666666665</v>
      </c>
      <c r="P384" s="66">
        <f t="shared" ref="P384" si="18">O384</f>
        <v>2.1666666666666665</v>
      </c>
      <c r="Q384" s="57">
        <v>0</v>
      </c>
    </row>
    <row r="385" spans="1:19" ht="22.5" x14ac:dyDescent="0.3">
      <c r="A385" s="731"/>
      <c r="B385" s="732"/>
      <c r="C385" s="72" t="s">
        <v>307</v>
      </c>
      <c r="D385" s="73"/>
      <c r="E385" s="74">
        <v>100</v>
      </c>
      <c r="F385" s="117">
        <f>SUM(1.5*E385)/100</f>
        <v>1.5</v>
      </c>
      <c r="G385" s="298" t="s">
        <v>2080</v>
      </c>
      <c r="H385" s="731"/>
      <c r="I385" s="731"/>
      <c r="J385" s="734"/>
      <c r="K385" s="731"/>
      <c r="L385" s="731"/>
      <c r="M385" s="731"/>
    </row>
    <row r="386" spans="1:19" ht="21" x14ac:dyDescent="0.3">
      <c r="A386" s="731">
        <v>103</v>
      </c>
      <c r="B386" s="732" t="s">
        <v>312</v>
      </c>
      <c r="C386" s="69" t="s">
        <v>313</v>
      </c>
      <c r="D386" s="70">
        <v>3</v>
      </c>
      <c r="E386" s="71" t="s">
        <v>33</v>
      </c>
      <c r="F386" s="118">
        <f>SUM(F387)</f>
        <v>1.5</v>
      </c>
      <c r="G386" s="99" t="s">
        <v>2081</v>
      </c>
      <c r="H386" s="731" t="s">
        <v>20</v>
      </c>
      <c r="I386" s="731" t="s">
        <v>114</v>
      </c>
      <c r="J386" s="734">
        <v>13</v>
      </c>
      <c r="K386" s="731" t="s">
        <v>73</v>
      </c>
      <c r="L386" s="731" t="s">
        <v>22</v>
      </c>
      <c r="M386" s="731"/>
      <c r="N386" s="56">
        <f>D386*J386</f>
        <v>39</v>
      </c>
      <c r="O386" s="57">
        <f>N386/18</f>
        <v>2.1666666666666665</v>
      </c>
      <c r="P386" s="66">
        <f t="shared" ref="P386" si="19">O386</f>
        <v>2.1666666666666665</v>
      </c>
      <c r="Q386" s="57">
        <v>0</v>
      </c>
    </row>
    <row r="387" spans="1:19" ht="22.5" x14ac:dyDescent="0.3">
      <c r="A387" s="731"/>
      <c r="B387" s="732"/>
      <c r="C387" s="72" t="s">
        <v>174</v>
      </c>
      <c r="D387" s="73"/>
      <c r="E387" s="74">
        <v>100</v>
      </c>
      <c r="F387" s="117">
        <f>SUM(1.5*E387)/100</f>
        <v>1.5</v>
      </c>
      <c r="G387" s="99" t="s">
        <v>2082</v>
      </c>
      <c r="H387" s="731"/>
      <c r="I387" s="731"/>
      <c r="J387" s="734"/>
      <c r="K387" s="731"/>
      <c r="L387" s="731"/>
      <c r="M387" s="731"/>
    </row>
    <row r="388" spans="1:19" ht="21" x14ac:dyDescent="0.3">
      <c r="A388" s="731">
        <v>104</v>
      </c>
      <c r="B388" s="732" t="s">
        <v>314</v>
      </c>
      <c r="C388" s="69" t="s">
        <v>315</v>
      </c>
      <c r="D388" s="70">
        <v>3</v>
      </c>
      <c r="E388" s="71" t="s">
        <v>33</v>
      </c>
      <c r="F388" s="118">
        <f>SUM(F389)</f>
        <v>1.5</v>
      </c>
      <c r="G388" s="297" t="s">
        <v>2083</v>
      </c>
      <c r="H388" s="731" t="s">
        <v>20</v>
      </c>
      <c r="I388" s="731" t="s">
        <v>114</v>
      </c>
      <c r="J388" s="734">
        <v>13</v>
      </c>
      <c r="K388" s="731" t="s">
        <v>73</v>
      </c>
      <c r="L388" s="731" t="s">
        <v>22</v>
      </c>
      <c r="M388" s="731"/>
      <c r="N388" s="56">
        <f>D388*J388</f>
        <v>39</v>
      </c>
      <c r="O388" s="57">
        <f>N388/18</f>
        <v>2.1666666666666665</v>
      </c>
      <c r="P388" s="66">
        <f t="shared" ref="P388" si="20">O388</f>
        <v>2.1666666666666665</v>
      </c>
      <c r="Q388" s="57">
        <v>0</v>
      </c>
    </row>
    <row r="389" spans="1:19" ht="22.5" x14ac:dyDescent="0.3">
      <c r="A389" s="731"/>
      <c r="B389" s="732"/>
      <c r="C389" s="72" t="s">
        <v>123</v>
      </c>
      <c r="D389" s="73"/>
      <c r="E389" s="74">
        <v>100</v>
      </c>
      <c r="F389" s="117">
        <f>SUM(1.5*E389)/100</f>
        <v>1.5</v>
      </c>
      <c r="G389" s="298" t="s">
        <v>2084</v>
      </c>
      <c r="H389" s="731"/>
      <c r="I389" s="731"/>
      <c r="J389" s="734"/>
      <c r="K389" s="731"/>
      <c r="L389" s="731"/>
      <c r="M389" s="731"/>
    </row>
    <row r="390" spans="1:19" ht="21" x14ac:dyDescent="0.3">
      <c r="A390" s="731">
        <v>105</v>
      </c>
      <c r="B390" s="732" t="s">
        <v>316</v>
      </c>
      <c r="C390" s="69" t="s">
        <v>317</v>
      </c>
      <c r="D390" s="70">
        <v>3</v>
      </c>
      <c r="E390" s="71" t="s">
        <v>33</v>
      </c>
      <c r="F390" s="118">
        <f>SUM(F391)</f>
        <v>1.5</v>
      </c>
      <c r="G390" s="99" t="s">
        <v>2085</v>
      </c>
      <c r="H390" s="731" t="s">
        <v>20</v>
      </c>
      <c r="I390" s="731" t="s">
        <v>114</v>
      </c>
      <c r="J390" s="734">
        <v>13</v>
      </c>
      <c r="K390" s="731" t="s">
        <v>73</v>
      </c>
      <c r="L390" s="731" t="s">
        <v>22</v>
      </c>
      <c r="M390" s="731"/>
      <c r="N390" s="56">
        <f>D390*J390</f>
        <v>39</v>
      </c>
      <c r="O390" s="57">
        <f>N390/18</f>
        <v>2.1666666666666665</v>
      </c>
      <c r="P390" s="66">
        <f t="shared" ref="P390" si="21">O390</f>
        <v>2.1666666666666665</v>
      </c>
      <c r="Q390" s="57">
        <v>0</v>
      </c>
    </row>
    <row r="391" spans="1:19" ht="22.5" x14ac:dyDescent="0.3">
      <c r="A391" s="795"/>
      <c r="B391" s="796"/>
      <c r="C391" s="101" t="s">
        <v>307</v>
      </c>
      <c r="D391" s="102"/>
      <c r="E391" s="74">
        <v>100</v>
      </c>
      <c r="F391" s="117">
        <f>SUM(1.5*E391)/100</f>
        <v>1.5</v>
      </c>
      <c r="G391" s="99" t="s">
        <v>2086</v>
      </c>
      <c r="H391" s="795"/>
      <c r="I391" s="795"/>
      <c r="J391" s="797"/>
      <c r="K391" s="795"/>
      <c r="L391" s="795"/>
      <c r="M391" s="795"/>
    </row>
    <row r="392" spans="1:19" ht="24.75" customHeight="1" x14ac:dyDescent="0.15">
      <c r="A392" s="653" t="s">
        <v>884</v>
      </c>
      <c r="B392" s="653"/>
      <c r="C392" s="653"/>
      <c r="D392" s="653"/>
      <c r="E392" s="653"/>
      <c r="F392" s="653"/>
      <c r="G392" s="653"/>
      <c r="H392" s="653"/>
      <c r="I392" s="653"/>
      <c r="J392" s="653"/>
      <c r="K392" s="653"/>
      <c r="L392" s="653"/>
      <c r="M392" s="653"/>
      <c r="N392" s="56">
        <f>SUM(N393:N396)</f>
        <v>54</v>
      </c>
      <c r="O392" s="57">
        <f>SUM(O393:O396)</f>
        <v>3</v>
      </c>
      <c r="P392" s="66">
        <f t="shared" ref="P392:P393" si="22">O392</f>
        <v>3</v>
      </c>
      <c r="Q392" s="57">
        <v>0</v>
      </c>
    </row>
    <row r="393" spans="1:19" ht="21" hidden="1" x14ac:dyDescent="0.3">
      <c r="A393" s="766">
        <v>106</v>
      </c>
      <c r="B393" s="768" t="s">
        <v>308</v>
      </c>
      <c r="C393" s="243" t="s">
        <v>309</v>
      </c>
      <c r="D393" s="204">
        <v>3</v>
      </c>
      <c r="E393" s="137" t="s">
        <v>33</v>
      </c>
      <c r="F393" s="244"/>
      <c r="G393" s="245" t="s">
        <v>2087</v>
      </c>
      <c r="H393" s="765" t="s">
        <v>20</v>
      </c>
      <c r="I393" s="765" t="s">
        <v>72</v>
      </c>
      <c r="J393" s="769">
        <v>18</v>
      </c>
      <c r="K393" s="765" t="s">
        <v>23</v>
      </c>
      <c r="L393" s="765" t="s">
        <v>22</v>
      </c>
      <c r="M393" s="790"/>
      <c r="N393" s="56">
        <f>D393*J393</f>
        <v>54</v>
      </c>
      <c r="O393" s="57">
        <f>N393/18</f>
        <v>3</v>
      </c>
      <c r="P393" s="66">
        <f t="shared" si="22"/>
        <v>3</v>
      </c>
      <c r="Q393" s="57">
        <v>0</v>
      </c>
    </row>
    <row r="394" spans="1:19" ht="21" hidden="1" x14ac:dyDescent="0.3">
      <c r="A394" s="766"/>
      <c r="B394" s="768"/>
      <c r="C394" s="135" t="s">
        <v>126</v>
      </c>
      <c r="D394" s="136"/>
      <c r="E394" s="137"/>
      <c r="F394" s="244"/>
      <c r="G394" s="245" t="s">
        <v>2088</v>
      </c>
      <c r="H394" s="766"/>
      <c r="I394" s="766"/>
      <c r="J394" s="770"/>
      <c r="K394" s="766"/>
      <c r="L394" s="766"/>
      <c r="M394" s="764"/>
    </row>
    <row r="395" spans="1:19" ht="21" hidden="1" x14ac:dyDescent="0.3">
      <c r="A395" s="766"/>
      <c r="B395" s="768"/>
      <c r="C395" s="139" t="s">
        <v>123</v>
      </c>
      <c r="D395" s="140"/>
      <c r="E395" s="141">
        <v>50</v>
      </c>
      <c r="F395" s="163"/>
      <c r="G395" s="245"/>
      <c r="H395" s="766"/>
      <c r="I395" s="766"/>
      <c r="J395" s="770"/>
      <c r="K395" s="766"/>
      <c r="L395" s="766"/>
      <c r="M395" s="764"/>
    </row>
    <row r="396" spans="1:19" ht="21" hidden="1" x14ac:dyDescent="0.3">
      <c r="A396" s="766"/>
      <c r="B396" s="768"/>
      <c r="C396" s="139" t="s">
        <v>174</v>
      </c>
      <c r="D396" s="140"/>
      <c r="E396" s="141">
        <v>50</v>
      </c>
      <c r="F396" s="163"/>
      <c r="G396" s="245"/>
      <c r="H396" s="798"/>
      <c r="I396" s="798"/>
      <c r="J396" s="799"/>
      <c r="K396" s="798"/>
      <c r="L396" s="798"/>
      <c r="M396" s="800"/>
    </row>
    <row r="397" spans="1:19" ht="24.75" customHeight="1" x14ac:dyDescent="0.15">
      <c r="A397" s="723" t="s">
        <v>849</v>
      </c>
      <c r="B397" s="723"/>
      <c r="C397" s="723"/>
      <c r="D397" s="723"/>
      <c r="E397" s="723"/>
      <c r="F397" s="723"/>
      <c r="G397" s="723"/>
      <c r="H397" s="723"/>
      <c r="I397" s="723"/>
      <c r="J397" s="723"/>
      <c r="K397" s="723"/>
      <c r="L397" s="723"/>
      <c r="M397" s="723"/>
      <c r="N397" s="56">
        <f>N398</f>
        <v>686</v>
      </c>
      <c r="O397" s="57">
        <f>O398</f>
        <v>38.111111111111107</v>
      </c>
      <c r="P397" s="66">
        <f t="shared" ref="P397:P399" si="23">O397</f>
        <v>38.111111111111107</v>
      </c>
      <c r="Q397" s="57">
        <v>0</v>
      </c>
      <c r="R397" s="66">
        <f>P397+Q397</f>
        <v>38.111111111111107</v>
      </c>
      <c r="S397" s="66">
        <f>P397/20</f>
        <v>1.9055555555555554</v>
      </c>
    </row>
    <row r="398" spans="1:19" ht="24.75" customHeight="1" x14ac:dyDescent="0.15">
      <c r="A398" s="653" t="s">
        <v>885</v>
      </c>
      <c r="B398" s="653"/>
      <c r="C398" s="653"/>
      <c r="D398" s="653"/>
      <c r="E398" s="653"/>
      <c r="F398" s="653"/>
      <c r="G398" s="653"/>
      <c r="H398" s="653"/>
      <c r="I398" s="653"/>
      <c r="J398" s="653"/>
      <c r="K398" s="653"/>
      <c r="L398" s="653"/>
      <c r="M398" s="653"/>
      <c r="N398" s="56">
        <f>SUM(N399:N421)</f>
        <v>686</v>
      </c>
      <c r="O398" s="57">
        <f>SUM(O399:O421)</f>
        <v>38.111111111111107</v>
      </c>
      <c r="P398" s="66">
        <f t="shared" si="23"/>
        <v>38.111111111111107</v>
      </c>
      <c r="Q398" s="57">
        <v>0</v>
      </c>
    </row>
    <row r="399" spans="1:19" ht="21" x14ac:dyDescent="0.3">
      <c r="A399" s="757">
        <v>107</v>
      </c>
      <c r="B399" s="758" t="s">
        <v>29</v>
      </c>
      <c r="C399" s="388" t="s">
        <v>30</v>
      </c>
      <c r="D399" s="385">
        <v>3</v>
      </c>
      <c r="E399" s="387" t="s">
        <v>33</v>
      </c>
      <c r="F399" s="271">
        <f>SUM(F401)</f>
        <v>1.5</v>
      </c>
      <c r="G399" s="335" t="s">
        <v>2089</v>
      </c>
      <c r="H399" s="757" t="s">
        <v>20</v>
      </c>
      <c r="I399" s="757" t="s">
        <v>196</v>
      </c>
      <c r="J399" s="744">
        <v>39</v>
      </c>
      <c r="K399" s="757" t="s">
        <v>20</v>
      </c>
      <c r="L399" s="757" t="s">
        <v>22</v>
      </c>
      <c r="M399" s="757"/>
      <c r="N399" s="56">
        <f>D399*J399</f>
        <v>117</v>
      </c>
      <c r="O399" s="57">
        <f>N399/18</f>
        <v>6.5</v>
      </c>
      <c r="P399" s="66">
        <f t="shared" si="23"/>
        <v>6.5</v>
      </c>
      <c r="Q399" s="57">
        <v>0</v>
      </c>
    </row>
    <row r="400" spans="1:19" ht="22.5" x14ac:dyDescent="0.3">
      <c r="A400" s="757"/>
      <c r="B400" s="758"/>
      <c r="C400" s="272" t="s">
        <v>31</v>
      </c>
      <c r="D400" s="273"/>
      <c r="E400" s="387"/>
      <c r="F400" s="271"/>
      <c r="G400" s="335" t="s">
        <v>2090</v>
      </c>
      <c r="H400" s="757"/>
      <c r="I400" s="757"/>
      <c r="J400" s="744"/>
      <c r="K400" s="757"/>
      <c r="L400" s="757"/>
      <c r="M400" s="757"/>
    </row>
    <row r="401" spans="1:17" ht="22.5" x14ac:dyDescent="0.3">
      <c r="A401" s="757"/>
      <c r="B401" s="758"/>
      <c r="C401" s="254" t="s">
        <v>32</v>
      </c>
      <c r="D401" s="255"/>
      <c r="E401" s="147">
        <v>100</v>
      </c>
      <c r="F401" s="148">
        <f>SUM(1.5*E401)/100</f>
        <v>1.5</v>
      </c>
      <c r="G401" s="335"/>
      <c r="H401" s="757"/>
      <c r="I401" s="757"/>
      <c r="J401" s="744"/>
      <c r="K401" s="757"/>
      <c r="L401" s="757"/>
      <c r="M401" s="757"/>
    </row>
    <row r="402" spans="1:17" ht="21" hidden="1" x14ac:dyDescent="0.3">
      <c r="A402" s="731">
        <v>108</v>
      </c>
      <c r="B402" s="732" t="s">
        <v>29</v>
      </c>
      <c r="C402" s="69" t="s">
        <v>30</v>
      </c>
      <c r="D402" s="70">
        <v>3</v>
      </c>
      <c r="E402" s="71" t="s">
        <v>33</v>
      </c>
      <c r="F402" s="118"/>
      <c r="G402" s="297" t="s">
        <v>2091</v>
      </c>
      <c r="H402" s="731" t="s">
        <v>23</v>
      </c>
      <c r="I402" s="731" t="s">
        <v>196</v>
      </c>
      <c r="J402" s="734">
        <v>40</v>
      </c>
      <c r="K402" s="731" t="s">
        <v>73</v>
      </c>
      <c r="L402" s="731" t="s">
        <v>22</v>
      </c>
      <c r="M402" s="731"/>
      <c r="N402" s="56">
        <f>D402*J402</f>
        <v>120</v>
      </c>
      <c r="O402" s="57">
        <f>N402/18</f>
        <v>6.666666666666667</v>
      </c>
      <c r="P402" s="66">
        <f t="shared" ref="P402" si="24">O402</f>
        <v>6.666666666666667</v>
      </c>
      <c r="Q402" s="57">
        <v>0</v>
      </c>
    </row>
    <row r="403" spans="1:17" ht="21" hidden="1" x14ac:dyDescent="0.3">
      <c r="A403" s="731"/>
      <c r="B403" s="732"/>
      <c r="C403" s="75" t="s">
        <v>31</v>
      </c>
      <c r="D403" s="76"/>
      <c r="E403" s="100"/>
      <c r="F403" s="161"/>
      <c r="G403" s="299" t="s">
        <v>2089</v>
      </c>
      <c r="H403" s="731"/>
      <c r="I403" s="731"/>
      <c r="J403" s="734"/>
      <c r="K403" s="731"/>
      <c r="L403" s="731"/>
      <c r="M403" s="731"/>
    </row>
    <row r="404" spans="1:17" ht="21" hidden="1" x14ac:dyDescent="0.3">
      <c r="A404" s="731"/>
      <c r="B404" s="732"/>
      <c r="C404" s="72" t="s">
        <v>32</v>
      </c>
      <c r="D404" s="73"/>
      <c r="E404" s="74">
        <v>100</v>
      </c>
      <c r="F404" s="117"/>
      <c r="G404" s="298"/>
      <c r="H404" s="731"/>
      <c r="I404" s="731"/>
      <c r="J404" s="734"/>
      <c r="K404" s="731"/>
      <c r="L404" s="731"/>
      <c r="M404" s="731"/>
    </row>
    <row r="405" spans="1:17" ht="21" hidden="1" x14ac:dyDescent="0.3">
      <c r="A405" s="731">
        <v>109</v>
      </c>
      <c r="B405" s="732" t="s">
        <v>29</v>
      </c>
      <c r="C405" s="69" t="s">
        <v>30</v>
      </c>
      <c r="D405" s="70">
        <v>3</v>
      </c>
      <c r="E405" s="71" t="s">
        <v>33</v>
      </c>
      <c r="F405" s="118"/>
      <c r="G405" s="94" t="s">
        <v>2092</v>
      </c>
      <c r="H405" s="731" t="s">
        <v>21</v>
      </c>
      <c r="I405" s="731" t="s">
        <v>196</v>
      </c>
      <c r="J405" s="734">
        <v>36</v>
      </c>
      <c r="K405" s="731" t="s">
        <v>25</v>
      </c>
      <c r="L405" s="731" t="s">
        <v>22</v>
      </c>
      <c r="M405" s="731"/>
      <c r="N405" s="56">
        <f>D405*J405</f>
        <v>108</v>
      </c>
      <c r="O405" s="57">
        <f>N405/18</f>
        <v>6</v>
      </c>
      <c r="P405" s="66">
        <f t="shared" ref="P405" si="25">O405</f>
        <v>6</v>
      </c>
      <c r="Q405" s="57">
        <v>0</v>
      </c>
    </row>
    <row r="406" spans="1:17" ht="21" hidden="1" x14ac:dyDescent="0.3">
      <c r="A406" s="731"/>
      <c r="B406" s="732"/>
      <c r="C406" s="72" t="s">
        <v>32</v>
      </c>
      <c r="D406" s="73"/>
      <c r="E406" s="74">
        <v>100</v>
      </c>
      <c r="F406" s="117"/>
      <c r="G406" s="99" t="s">
        <v>2089</v>
      </c>
      <c r="H406" s="731"/>
      <c r="I406" s="731"/>
      <c r="J406" s="734"/>
      <c r="K406" s="731"/>
      <c r="L406" s="731"/>
      <c r="M406" s="731"/>
    </row>
    <row r="407" spans="1:17" ht="21" x14ac:dyDescent="0.3">
      <c r="A407" s="731">
        <v>110</v>
      </c>
      <c r="B407" s="732" t="s">
        <v>318</v>
      </c>
      <c r="C407" s="69" t="s">
        <v>319</v>
      </c>
      <c r="D407" s="70">
        <v>4</v>
      </c>
      <c r="E407" s="71" t="s">
        <v>59</v>
      </c>
      <c r="F407" s="118">
        <f>SUM(F408:F410)</f>
        <v>2</v>
      </c>
      <c r="G407" s="297" t="s">
        <v>2093</v>
      </c>
      <c r="H407" s="731" t="s">
        <v>20</v>
      </c>
      <c r="I407" s="731" t="s">
        <v>134</v>
      </c>
      <c r="J407" s="734">
        <v>17</v>
      </c>
      <c r="K407" s="731" t="s">
        <v>73</v>
      </c>
      <c r="L407" s="731" t="s">
        <v>22</v>
      </c>
      <c r="M407" s="731"/>
      <c r="N407" s="56">
        <f>D407*J407</f>
        <v>68</v>
      </c>
      <c r="O407" s="57">
        <f>N407/18</f>
        <v>3.7777777777777777</v>
      </c>
      <c r="P407" s="66">
        <f t="shared" ref="P407" si="26">O407</f>
        <v>3.7777777777777777</v>
      </c>
      <c r="Q407" s="57">
        <v>0</v>
      </c>
    </row>
    <row r="408" spans="1:17" ht="22.5" x14ac:dyDescent="0.3">
      <c r="A408" s="731"/>
      <c r="B408" s="732"/>
      <c r="C408" s="72" t="s">
        <v>32</v>
      </c>
      <c r="D408" s="73"/>
      <c r="E408" s="74">
        <v>30</v>
      </c>
      <c r="F408" s="117">
        <f>SUM(2*E408)/100</f>
        <v>0.6</v>
      </c>
      <c r="G408" s="299" t="s">
        <v>2094</v>
      </c>
      <c r="H408" s="731"/>
      <c r="I408" s="731"/>
      <c r="J408" s="734"/>
      <c r="K408" s="731"/>
      <c r="L408" s="731"/>
      <c r="M408" s="731"/>
    </row>
    <row r="409" spans="1:17" ht="22.5" x14ac:dyDescent="0.3">
      <c r="A409" s="731"/>
      <c r="B409" s="732"/>
      <c r="C409" s="72" t="s">
        <v>97</v>
      </c>
      <c r="D409" s="73"/>
      <c r="E409" s="74">
        <v>30</v>
      </c>
      <c r="F409" s="117">
        <f t="shared" ref="F409:F410" si="27">SUM(2*E409)/100</f>
        <v>0.6</v>
      </c>
      <c r="G409" s="299" t="s">
        <v>2095</v>
      </c>
      <c r="H409" s="731"/>
      <c r="I409" s="731"/>
      <c r="J409" s="734"/>
      <c r="K409" s="731"/>
      <c r="L409" s="731"/>
      <c r="M409" s="731"/>
    </row>
    <row r="410" spans="1:17" ht="22.5" x14ac:dyDescent="0.3">
      <c r="A410" s="731"/>
      <c r="B410" s="732"/>
      <c r="C410" s="72" t="s">
        <v>320</v>
      </c>
      <c r="D410" s="73"/>
      <c r="E410" s="74">
        <v>40</v>
      </c>
      <c r="F410" s="117">
        <f t="shared" si="27"/>
        <v>0.8</v>
      </c>
      <c r="G410" s="298"/>
      <c r="H410" s="731"/>
      <c r="I410" s="731"/>
      <c r="J410" s="734"/>
      <c r="K410" s="731"/>
      <c r="L410" s="731"/>
      <c r="M410" s="731"/>
    </row>
    <row r="411" spans="1:17" ht="21" x14ac:dyDescent="0.3">
      <c r="A411" s="731">
        <v>111</v>
      </c>
      <c r="B411" s="732" t="s">
        <v>322</v>
      </c>
      <c r="C411" s="69" t="s">
        <v>323</v>
      </c>
      <c r="D411" s="70">
        <v>3</v>
      </c>
      <c r="E411" s="71" t="s">
        <v>33</v>
      </c>
      <c r="F411" s="118">
        <f>SUM(F412)</f>
        <v>1.5</v>
      </c>
      <c r="G411" s="99" t="s">
        <v>2096</v>
      </c>
      <c r="H411" s="731" t="s">
        <v>20</v>
      </c>
      <c r="I411" s="731" t="s">
        <v>95</v>
      </c>
      <c r="J411" s="734">
        <v>11</v>
      </c>
      <c r="K411" s="731" t="s">
        <v>21</v>
      </c>
      <c r="L411" s="731" t="s">
        <v>22</v>
      </c>
      <c r="M411" s="731"/>
      <c r="N411" s="56">
        <f>D411*J411</f>
        <v>33</v>
      </c>
      <c r="O411" s="57">
        <f>N411/18</f>
        <v>1.8333333333333333</v>
      </c>
      <c r="P411" s="66">
        <f t="shared" ref="P411" si="28">O411</f>
        <v>1.8333333333333333</v>
      </c>
      <c r="Q411" s="57">
        <v>0</v>
      </c>
    </row>
    <row r="412" spans="1:17" ht="22.5" x14ac:dyDescent="0.3">
      <c r="A412" s="731"/>
      <c r="B412" s="732"/>
      <c r="C412" s="72" t="s">
        <v>320</v>
      </c>
      <c r="D412" s="73"/>
      <c r="E412" s="74">
        <v>100</v>
      </c>
      <c r="F412" s="117">
        <f>SUM(1.5*E412)/100</f>
        <v>1.5</v>
      </c>
      <c r="G412" s="99" t="s">
        <v>2097</v>
      </c>
      <c r="H412" s="731"/>
      <c r="I412" s="731"/>
      <c r="J412" s="734"/>
      <c r="K412" s="731"/>
      <c r="L412" s="731"/>
      <c r="M412" s="731"/>
    </row>
    <row r="413" spans="1:17" ht="21" x14ac:dyDescent="0.3">
      <c r="A413" s="731">
        <v>112</v>
      </c>
      <c r="B413" s="732" t="s">
        <v>324</v>
      </c>
      <c r="C413" s="69" t="s">
        <v>325</v>
      </c>
      <c r="D413" s="70">
        <v>3</v>
      </c>
      <c r="E413" s="71" t="s">
        <v>33</v>
      </c>
      <c r="F413" s="118">
        <f>SUM(F414)</f>
        <v>1.5</v>
      </c>
      <c r="G413" s="297" t="s">
        <v>2098</v>
      </c>
      <c r="H413" s="731" t="s">
        <v>20</v>
      </c>
      <c r="I413" s="731" t="s">
        <v>98</v>
      </c>
      <c r="J413" s="734">
        <v>21</v>
      </c>
      <c r="K413" s="731" t="s">
        <v>20</v>
      </c>
      <c r="L413" s="731" t="s">
        <v>22</v>
      </c>
      <c r="M413" s="731"/>
      <c r="N413" s="56">
        <f>D413*J413</f>
        <v>63</v>
      </c>
      <c r="O413" s="57">
        <f>N413/18</f>
        <v>3.5</v>
      </c>
      <c r="P413" s="66">
        <f t="shared" ref="P413" si="29">O413</f>
        <v>3.5</v>
      </c>
      <c r="Q413" s="57">
        <v>0</v>
      </c>
    </row>
    <row r="414" spans="1:17" ht="22.5" x14ac:dyDescent="0.3">
      <c r="A414" s="731"/>
      <c r="B414" s="732"/>
      <c r="C414" s="72" t="s">
        <v>320</v>
      </c>
      <c r="D414" s="73"/>
      <c r="E414" s="74">
        <v>100</v>
      </c>
      <c r="F414" s="117">
        <f>SUM(1.5*E414)/100</f>
        <v>1.5</v>
      </c>
      <c r="G414" s="298" t="s">
        <v>2099</v>
      </c>
      <c r="H414" s="731"/>
      <c r="I414" s="731"/>
      <c r="J414" s="734"/>
      <c r="K414" s="731"/>
      <c r="L414" s="731"/>
      <c r="M414" s="731"/>
    </row>
    <row r="415" spans="1:17" ht="21" x14ac:dyDescent="0.3">
      <c r="A415" s="731">
        <v>113</v>
      </c>
      <c r="B415" s="732" t="s">
        <v>326</v>
      </c>
      <c r="C415" s="69" t="s">
        <v>327</v>
      </c>
      <c r="D415" s="70">
        <v>3</v>
      </c>
      <c r="E415" s="71" t="s">
        <v>33</v>
      </c>
      <c r="F415" s="118">
        <f>SUM(F416)</f>
        <v>1.5</v>
      </c>
      <c r="G415" s="99" t="s">
        <v>2100</v>
      </c>
      <c r="H415" s="731" t="s">
        <v>20</v>
      </c>
      <c r="I415" s="731" t="s">
        <v>95</v>
      </c>
      <c r="J415" s="734">
        <v>11</v>
      </c>
      <c r="K415" s="731" t="s">
        <v>21</v>
      </c>
      <c r="L415" s="731" t="s">
        <v>22</v>
      </c>
      <c r="M415" s="731"/>
      <c r="N415" s="56">
        <f>D415*J415</f>
        <v>33</v>
      </c>
      <c r="O415" s="57">
        <f>N415/18</f>
        <v>1.8333333333333333</v>
      </c>
      <c r="P415" s="66">
        <f t="shared" ref="P415" si="30">O415</f>
        <v>1.8333333333333333</v>
      </c>
      <c r="Q415" s="57">
        <v>0</v>
      </c>
    </row>
    <row r="416" spans="1:17" ht="22.5" x14ac:dyDescent="0.3">
      <c r="A416" s="731"/>
      <c r="B416" s="732"/>
      <c r="C416" s="72" t="s">
        <v>320</v>
      </c>
      <c r="D416" s="73"/>
      <c r="E416" s="74">
        <v>100</v>
      </c>
      <c r="F416" s="117">
        <f>SUM(1.5*E416)/100</f>
        <v>1.5</v>
      </c>
      <c r="G416" s="99" t="s">
        <v>2101</v>
      </c>
      <c r="H416" s="731"/>
      <c r="I416" s="731"/>
      <c r="J416" s="734"/>
      <c r="K416" s="731"/>
      <c r="L416" s="731"/>
      <c r="M416" s="731"/>
    </row>
    <row r="417" spans="1:19" ht="21" x14ac:dyDescent="0.3">
      <c r="A417" s="731">
        <v>114</v>
      </c>
      <c r="B417" s="732" t="s">
        <v>328</v>
      </c>
      <c r="C417" s="69" t="s">
        <v>329</v>
      </c>
      <c r="D417" s="70">
        <v>3</v>
      </c>
      <c r="E417" s="71" t="s">
        <v>33</v>
      </c>
      <c r="F417" s="118">
        <f>SUM(F418:F419)</f>
        <v>1.5</v>
      </c>
      <c r="G417" s="297" t="s">
        <v>2102</v>
      </c>
      <c r="H417" s="731" t="s">
        <v>20</v>
      </c>
      <c r="I417" s="731" t="s">
        <v>95</v>
      </c>
      <c r="J417" s="734">
        <v>11</v>
      </c>
      <c r="K417" s="731" t="s">
        <v>21</v>
      </c>
      <c r="L417" s="731" t="s">
        <v>22</v>
      </c>
      <c r="M417" s="731"/>
      <c r="N417" s="56">
        <f>D417*J417</f>
        <v>33</v>
      </c>
      <c r="O417" s="57">
        <f>N417/18</f>
        <v>1.8333333333333333</v>
      </c>
      <c r="P417" s="66">
        <f t="shared" ref="P417" si="31">O417</f>
        <v>1.8333333333333333</v>
      </c>
      <c r="Q417" s="57">
        <v>0</v>
      </c>
    </row>
    <row r="418" spans="1:19" ht="22.5" x14ac:dyDescent="0.3">
      <c r="A418" s="731"/>
      <c r="B418" s="732"/>
      <c r="C418" s="72" t="s">
        <v>97</v>
      </c>
      <c r="D418" s="73"/>
      <c r="E418" s="74">
        <v>30</v>
      </c>
      <c r="F418" s="117">
        <f>SUM(1.5*E418)/100</f>
        <v>0.45</v>
      </c>
      <c r="G418" s="299" t="s">
        <v>2103</v>
      </c>
      <c r="H418" s="731"/>
      <c r="I418" s="731"/>
      <c r="J418" s="734"/>
      <c r="K418" s="731"/>
      <c r="L418" s="731"/>
      <c r="M418" s="731"/>
    </row>
    <row r="419" spans="1:19" ht="22.5" x14ac:dyDescent="0.3">
      <c r="A419" s="731"/>
      <c r="B419" s="732"/>
      <c r="C419" s="72" t="s">
        <v>320</v>
      </c>
      <c r="D419" s="73"/>
      <c r="E419" s="74">
        <v>70</v>
      </c>
      <c r="F419" s="117">
        <f>SUM(1.5*E419)/100</f>
        <v>1.05</v>
      </c>
      <c r="G419" s="298"/>
      <c r="H419" s="731"/>
      <c r="I419" s="731"/>
      <c r="J419" s="734"/>
      <c r="K419" s="731"/>
      <c r="L419" s="731"/>
      <c r="M419" s="731"/>
    </row>
    <row r="420" spans="1:19" ht="21" x14ac:dyDescent="0.3">
      <c r="A420" s="731">
        <v>115</v>
      </c>
      <c r="B420" s="732" t="s">
        <v>330</v>
      </c>
      <c r="C420" s="69" t="s">
        <v>331</v>
      </c>
      <c r="D420" s="70">
        <v>3</v>
      </c>
      <c r="E420" s="71" t="s">
        <v>33</v>
      </c>
      <c r="F420" s="118">
        <f>SUM(F421)</f>
        <v>1.5</v>
      </c>
      <c r="G420" s="99" t="s">
        <v>2104</v>
      </c>
      <c r="H420" s="731" t="s">
        <v>20</v>
      </c>
      <c r="I420" s="731" t="s">
        <v>93</v>
      </c>
      <c r="J420" s="734">
        <v>37</v>
      </c>
      <c r="K420" s="731" t="s">
        <v>47</v>
      </c>
      <c r="L420" s="731" t="s">
        <v>22</v>
      </c>
      <c r="M420" s="731"/>
      <c r="N420" s="56">
        <f>D420*J420</f>
        <v>111</v>
      </c>
      <c r="O420" s="57">
        <f>N420/18</f>
        <v>6.166666666666667</v>
      </c>
      <c r="P420" s="66">
        <f t="shared" ref="P420" si="32">O420</f>
        <v>6.166666666666667</v>
      </c>
      <c r="Q420" s="57">
        <v>0</v>
      </c>
    </row>
    <row r="421" spans="1:19" ht="22.5" x14ac:dyDescent="0.3">
      <c r="A421" s="795"/>
      <c r="B421" s="796"/>
      <c r="C421" s="101" t="s">
        <v>32</v>
      </c>
      <c r="D421" s="102"/>
      <c r="E421" s="74">
        <v>100</v>
      </c>
      <c r="F421" s="117">
        <f>SUM(1.5*E421)/100</f>
        <v>1.5</v>
      </c>
      <c r="G421" s="99" t="s">
        <v>2105</v>
      </c>
      <c r="H421" s="795"/>
      <c r="I421" s="795"/>
      <c r="J421" s="797"/>
      <c r="K421" s="795"/>
      <c r="L421" s="795"/>
      <c r="M421" s="795"/>
    </row>
    <row r="422" spans="1:19" ht="24.75" customHeight="1" x14ac:dyDescent="0.15">
      <c r="A422" s="652" t="s">
        <v>850</v>
      </c>
      <c r="B422" s="652"/>
      <c r="C422" s="652"/>
      <c r="D422" s="652"/>
      <c r="E422" s="652"/>
      <c r="F422" s="652"/>
      <c r="G422" s="652"/>
      <c r="H422" s="652"/>
      <c r="I422" s="652"/>
      <c r="J422" s="652"/>
      <c r="K422" s="652"/>
      <c r="L422" s="652"/>
      <c r="M422" s="652"/>
      <c r="N422" s="56">
        <f>N423</f>
        <v>0</v>
      </c>
      <c r="O422" s="57">
        <f>O423</f>
        <v>0</v>
      </c>
      <c r="P422" s="66">
        <f t="shared" ref="P422:P426" si="33">O422</f>
        <v>0</v>
      </c>
      <c r="Q422" s="57">
        <v>0</v>
      </c>
      <c r="R422" s="66">
        <f>P422+Q422</f>
        <v>0</v>
      </c>
      <c r="S422" s="65">
        <f>P422/20</f>
        <v>0</v>
      </c>
    </row>
    <row r="423" spans="1:19" ht="24.75" customHeight="1" x14ac:dyDescent="0.15">
      <c r="A423" s="653" t="s">
        <v>885</v>
      </c>
      <c r="B423" s="653"/>
      <c r="C423" s="653"/>
      <c r="D423" s="653"/>
      <c r="E423" s="653"/>
      <c r="F423" s="653"/>
      <c r="G423" s="653"/>
      <c r="H423" s="653"/>
      <c r="I423" s="653"/>
      <c r="J423" s="653"/>
      <c r="K423" s="653"/>
      <c r="L423" s="653"/>
      <c r="M423" s="653"/>
      <c r="N423" s="56">
        <v>0</v>
      </c>
      <c r="O423" s="56">
        <v>0</v>
      </c>
      <c r="P423" s="66">
        <f t="shared" si="33"/>
        <v>0</v>
      </c>
      <c r="Q423" s="57">
        <v>0</v>
      </c>
    </row>
    <row r="424" spans="1:19" ht="24.75" customHeight="1" x14ac:dyDescent="0.15">
      <c r="A424" s="652" t="s">
        <v>851</v>
      </c>
      <c r="B424" s="652"/>
      <c r="C424" s="652"/>
      <c r="D424" s="652"/>
      <c r="E424" s="652"/>
      <c r="F424" s="652"/>
      <c r="G424" s="652"/>
      <c r="H424" s="652"/>
      <c r="I424" s="652"/>
      <c r="J424" s="652"/>
      <c r="K424" s="652"/>
      <c r="L424" s="652"/>
      <c r="M424" s="652"/>
      <c r="N424" s="56">
        <f>N425</f>
        <v>132</v>
      </c>
      <c r="O424" s="57">
        <f>O425</f>
        <v>7.3333333333333339</v>
      </c>
      <c r="P424" s="66">
        <f t="shared" si="33"/>
        <v>7.3333333333333339</v>
      </c>
      <c r="Q424" s="57">
        <v>0</v>
      </c>
      <c r="R424" s="66">
        <f>P424+Q424</f>
        <v>7.3333333333333339</v>
      </c>
      <c r="S424" s="65">
        <f>P424/20</f>
        <v>0.3666666666666667</v>
      </c>
    </row>
    <row r="425" spans="1:19" ht="24.75" customHeight="1" x14ac:dyDescent="0.15">
      <c r="A425" s="653" t="s">
        <v>885</v>
      </c>
      <c r="B425" s="653"/>
      <c r="C425" s="653"/>
      <c r="D425" s="653"/>
      <c r="E425" s="653"/>
      <c r="F425" s="653"/>
      <c r="G425" s="653"/>
      <c r="H425" s="653"/>
      <c r="I425" s="653"/>
      <c r="J425" s="653"/>
      <c r="K425" s="653"/>
      <c r="L425" s="653"/>
      <c r="M425" s="653"/>
      <c r="N425" s="56">
        <f>SUM(N426:N444)</f>
        <v>132</v>
      </c>
      <c r="O425" s="57">
        <f>SUM(O426:O444)</f>
        <v>7.3333333333333339</v>
      </c>
      <c r="P425" s="66">
        <f t="shared" si="33"/>
        <v>7.3333333333333339</v>
      </c>
      <c r="Q425" s="57">
        <v>0</v>
      </c>
    </row>
    <row r="426" spans="1:19" ht="21" x14ac:dyDescent="0.3">
      <c r="A426" s="731">
        <v>116</v>
      </c>
      <c r="B426" s="732" t="s">
        <v>36</v>
      </c>
      <c r="C426" s="69" t="s">
        <v>37</v>
      </c>
      <c r="D426" s="70">
        <v>3</v>
      </c>
      <c r="E426" s="71" t="s">
        <v>33</v>
      </c>
      <c r="F426" s="118">
        <f>SUM(F427)</f>
        <v>1.5</v>
      </c>
      <c r="G426" s="99" t="s">
        <v>2106</v>
      </c>
      <c r="H426" s="731" t="s">
        <v>20</v>
      </c>
      <c r="I426" s="731" t="s">
        <v>34</v>
      </c>
      <c r="J426" s="734">
        <v>10</v>
      </c>
      <c r="K426" s="731" t="s">
        <v>196</v>
      </c>
      <c r="L426" s="731" t="s">
        <v>22</v>
      </c>
      <c r="M426" s="731"/>
      <c r="N426" s="56">
        <f>D426*J426</f>
        <v>30</v>
      </c>
      <c r="O426" s="57">
        <f>N426/18</f>
        <v>1.6666666666666667</v>
      </c>
      <c r="P426" s="66">
        <f t="shared" si="33"/>
        <v>1.6666666666666667</v>
      </c>
      <c r="Q426" s="57">
        <v>0</v>
      </c>
    </row>
    <row r="427" spans="1:19" ht="22.5" x14ac:dyDescent="0.3">
      <c r="A427" s="731"/>
      <c r="B427" s="732"/>
      <c r="C427" s="72" t="s">
        <v>11</v>
      </c>
      <c r="D427" s="73"/>
      <c r="E427" s="71">
        <v>100</v>
      </c>
      <c r="F427" s="117">
        <f>SUM(1.5*E427)/100</f>
        <v>1.5</v>
      </c>
      <c r="G427" s="99" t="s">
        <v>2107</v>
      </c>
      <c r="H427" s="731"/>
      <c r="I427" s="731"/>
      <c r="J427" s="734"/>
      <c r="K427" s="731"/>
      <c r="L427" s="731"/>
      <c r="M427" s="731"/>
    </row>
    <row r="428" spans="1:19" ht="21" x14ac:dyDescent="0.3">
      <c r="A428" s="731">
        <v>117</v>
      </c>
      <c r="B428" s="732" t="s">
        <v>583</v>
      </c>
      <c r="C428" s="69" t="s">
        <v>584</v>
      </c>
      <c r="D428" s="70">
        <v>3</v>
      </c>
      <c r="E428" s="71" t="s">
        <v>33</v>
      </c>
      <c r="F428" s="118">
        <f>SUM(F430:F431)</f>
        <v>1.5</v>
      </c>
      <c r="G428" s="297" t="s">
        <v>2108</v>
      </c>
      <c r="H428" s="731" t="s">
        <v>20</v>
      </c>
      <c r="I428" s="731" t="s">
        <v>80</v>
      </c>
      <c r="J428" s="734">
        <v>7</v>
      </c>
      <c r="K428" s="731" t="s">
        <v>73</v>
      </c>
      <c r="L428" s="731" t="s">
        <v>22</v>
      </c>
      <c r="M428" s="731"/>
      <c r="N428" s="56">
        <f>D428*J428</f>
        <v>21</v>
      </c>
      <c r="O428" s="57">
        <f>N428/18</f>
        <v>1.1666666666666667</v>
      </c>
      <c r="P428" s="66">
        <f t="shared" ref="P428" si="34">O428</f>
        <v>1.1666666666666667</v>
      </c>
      <c r="Q428" s="57">
        <v>0</v>
      </c>
    </row>
    <row r="429" spans="1:19" ht="43.5" x14ac:dyDescent="0.3">
      <c r="A429" s="731"/>
      <c r="B429" s="732"/>
      <c r="C429" s="75" t="s">
        <v>585</v>
      </c>
      <c r="D429" s="76"/>
      <c r="E429" s="100"/>
      <c r="F429" s="161"/>
      <c r="G429" s="299" t="s">
        <v>2109</v>
      </c>
      <c r="H429" s="731"/>
      <c r="I429" s="731"/>
      <c r="J429" s="734"/>
      <c r="K429" s="731"/>
      <c r="L429" s="731"/>
      <c r="M429" s="731"/>
    </row>
    <row r="430" spans="1:19" ht="22.5" x14ac:dyDescent="0.3">
      <c r="A430" s="731"/>
      <c r="B430" s="732"/>
      <c r="C430" s="72" t="s">
        <v>38</v>
      </c>
      <c r="D430" s="73"/>
      <c r="E430" s="74">
        <v>50</v>
      </c>
      <c r="F430" s="117">
        <f>SUM(1.5*E430)/100</f>
        <v>0.75</v>
      </c>
      <c r="G430" s="299"/>
      <c r="H430" s="731"/>
      <c r="I430" s="731"/>
      <c r="J430" s="734"/>
      <c r="K430" s="731"/>
      <c r="L430" s="731"/>
      <c r="M430" s="731"/>
    </row>
    <row r="431" spans="1:19" ht="22.5" x14ac:dyDescent="0.3">
      <c r="A431" s="731"/>
      <c r="B431" s="732"/>
      <c r="C431" s="72" t="s">
        <v>586</v>
      </c>
      <c r="D431" s="73"/>
      <c r="E431" s="74">
        <v>50</v>
      </c>
      <c r="F431" s="117">
        <f>SUM(1.5*E431)/100</f>
        <v>0.75</v>
      </c>
      <c r="G431" s="298"/>
      <c r="H431" s="731"/>
      <c r="I431" s="731"/>
      <c r="J431" s="734"/>
      <c r="K431" s="731"/>
      <c r="L431" s="731"/>
      <c r="M431" s="731"/>
    </row>
    <row r="432" spans="1:19" ht="21" x14ac:dyDescent="0.3">
      <c r="A432" s="731">
        <v>118</v>
      </c>
      <c r="B432" s="732" t="s">
        <v>587</v>
      </c>
      <c r="C432" s="69" t="s">
        <v>588</v>
      </c>
      <c r="D432" s="70">
        <v>3</v>
      </c>
      <c r="E432" s="71" t="s">
        <v>33</v>
      </c>
      <c r="F432" s="118">
        <f>SUM(F434)</f>
        <v>1.5</v>
      </c>
      <c r="G432" s="99" t="s">
        <v>2110</v>
      </c>
      <c r="H432" s="731" t="s">
        <v>20</v>
      </c>
      <c r="I432" s="731" t="s">
        <v>80</v>
      </c>
      <c r="J432" s="734">
        <v>7</v>
      </c>
      <c r="K432" s="731" t="s">
        <v>73</v>
      </c>
      <c r="L432" s="731" t="s">
        <v>22</v>
      </c>
      <c r="M432" s="731"/>
      <c r="N432" s="56">
        <f>D432*J432</f>
        <v>21</v>
      </c>
      <c r="O432" s="57">
        <f>N432/18</f>
        <v>1.1666666666666667</v>
      </c>
      <c r="P432" s="66">
        <f t="shared" ref="P432" si="35">O432</f>
        <v>1.1666666666666667</v>
      </c>
      <c r="Q432" s="57">
        <v>0</v>
      </c>
    </row>
    <row r="433" spans="1:19" ht="43.5" x14ac:dyDescent="0.3">
      <c r="A433" s="731"/>
      <c r="B433" s="732"/>
      <c r="C433" s="75" t="s">
        <v>585</v>
      </c>
      <c r="D433" s="76"/>
      <c r="E433" s="100"/>
      <c r="F433" s="161"/>
      <c r="G433" s="99" t="s">
        <v>2111</v>
      </c>
      <c r="H433" s="731"/>
      <c r="I433" s="731"/>
      <c r="J433" s="734"/>
      <c r="K433" s="731"/>
      <c r="L433" s="731"/>
      <c r="M433" s="731"/>
    </row>
    <row r="434" spans="1:19" ht="22.5" x14ac:dyDescent="0.3">
      <c r="A434" s="731"/>
      <c r="B434" s="732"/>
      <c r="C434" s="72" t="s">
        <v>38</v>
      </c>
      <c r="D434" s="73"/>
      <c r="E434" s="74">
        <v>100</v>
      </c>
      <c r="F434" s="117">
        <f>SUM(1.5*E434)/100</f>
        <v>1.5</v>
      </c>
      <c r="G434" s="99"/>
      <c r="H434" s="731"/>
      <c r="I434" s="731"/>
      <c r="J434" s="734"/>
      <c r="K434" s="731"/>
      <c r="L434" s="731"/>
      <c r="M434" s="731"/>
    </row>
    <row r="435" spans="1:19" ht="21" x14ac:dyDescent="0.3">
      <c r="A435" s="731">
        <v>119</v>
      </c>
      <c r="B435" s="732" t="s">
        <v>589</v>
      </c>
      <c r="C435" s="69" t="s">
        <v>590</v>
      </c>
      <c r="D435" s="70">
        <v>3</v>
      </c>
      <c r="E435" s="71" t="s">
        <v>33</v>
      </c>
      <c r="F435" s="118">
        <f>SUM(F437)</f>
        <v>1.5</v>
      </c>
      <c r="G435" s="297" t="s">
        <v>2112</v>
      </c>
      <c r="H435" s="731" t="s">
        <v>20</v>
      </c>
      <c r="I435" s="731" t="s">
        <v>80</v>
      </c>
      <c r="J435" s="734">
        <v>7</v>
      </c>
      <c r="K435" s="731" t="s">
        <v>73</v>
      </c>
      <c r="L435" s="731" t="s">
        <v>22</v>
      </c>
      <c r="M435" s="731"/>
      <c r="N435" s="56">
        <f>D435*J435</f>
        <v>21</v>
      </c>
      <c r="O435" s="57">
        <f>N435/18</f>
        <v>1.1666666666666667</v>
      </c>
      <c r="P435" s="66">
        <f t="shared" ref="P435" si="36">O435</f>
        <v>1.1666666666666667</v>
      </c>
      <c r="Q435" s="57">
        <v>0</v>
      </c>
    </row>
    <row r="436" spans="1:19" ht="43.5" x14ac:dyDescent="0.3">
      <c r="A436" s="731"/>
      <c r="B436" s="732"/>
      <c r="C436" s="75" t="s">
        <v>585</v>
      </c>
      <c r="D436" s="76"/>
      <c r="E436" s="100"/>
      <c r="F436" s="161"/>
      <c r="G436" s="299" t="s">
        <v>2113</v>
      </c>
      <c r="H436" s="731"/>
      <c r="I436" s="731"/>
      <c r="J436" s="734"/>
      <c r="K436" s="731"/>
      <c r="L436" s="731"/>
      <c r="M436" s="731"/>
    </row>
    <row r="437" spans="1:19" ht="22.5" x14ac:dyDescent="0.3">
      <c r="A437" s="731"/>
      <c r="B437" s="732"/>
      <c r="C437" s="72" t="s">
        <v>38</v>
      </c>
      <c r="D437" s="73"/>
      <c r="E437" s="74">
        <v>100</v>
      </c>
      <c r="F437" s="117">
        <f>SUM(1.5*E437)/100</f>
        <v>1.5</v>
      </c>
      <c r="G437" s="298"/>
      <c r="H437" s="731"/>
      <c r="I437" s="731"/>
      <c r="J437" s="734"/>
      <c r="K437" s="731"/>
      <c r="L437" s="731"/>
      <c r="M437" s="731"/>
    </row>
    <row r="438" spans="1:19" ht="21" x14ac:dyDescent="0.3">
      <c r="A438" s="731">
        <v>120</v>
      </c>
      <c r="B438" s="732" t="s">
        <v>591</v>
      </c>
      <c r="C438" s="69" t="s">
        <v>592</v>
      </c>
      <c r="D438" s="70">
        <v>3</v>
      </c>
      <c r="E438" s="71" t="s">
        <v>33</v>
      </c>
      <c r="F438" s="118">
        <f>SUM(F440)</f>
        <v>1.5</v>
      </c>
      <c r="G438" s="99" t="s">
        <v>2114</v>
      </c>
      <c r="H438" s="731" t="s">
        <v>20</v>
      </c>
      <c r="I438" s="731" t="s">
        <v>80</v>
      </c>
      <c r="J438" s="734">
        <v>7</v>
      </c>
      <c r="K438" s="731" t="s">
        <v>73</v>
      </c>
      <c r="L438" s="731" t="s">
        <v>22</v>
      </c>
      <c r="M438" s="731"/>
      <c r="N438" s="56">
        <f>D438*J438</f>
        <v>21</v>
      </c>
      <c r="O438" s="57">
        <f>N438/18</f>
        <v>1.1666666666666667</v>
      </c>
      <c r="P438" s="66">
        <f t="shared" ref="P438" si="37">O438</f>
        <v>1.1666666666666667</v>
      </c>
      <c r="Q438" s="57">
        <v>0</v>
      </c>
    </row>
    <row r="439" spans="1:19" ht="43.5" x14ac:dyDescent="0.3">
      <c r="A439" s="731"/>
      <c r="B439" s="732"/>
      <c r="C439" s="75" t="s">
        <v>585</v>
      </c>
      <c r="D439" s="76"/>
      <c r="E439" s="100"/>
      <c r="F439" s="161"/>
      <c r="G439" s="99" t="s">
        <v>2115</v>
      </c>
      <c r="H439" s="731"/>
      <c r="I439" s="731"/>
      <c r="J439" s="734"/>
      <c r="K439" s="731"/>
      <c r="L439" s="731"/>
      <c r="M439" s="731"/>
    </row>
    <row r="440" spans="1:19" ht="22.5" x14ac:dyDescent="0.3">
      <c r="A440" s="731"/>
      <c r="B440" s="732"/>
      <c r="C440" s="72" t="s">
        <v>11</v>
      </c>
      <c r="D440" s="73"/>
      <c r="E440" s="74">
        <v>100</v>
      </c>
      <c r="F440" s="117">
        <f>SUM(1.5*E440)/100</f>
        <v>1.5</v>
      </c>
      <c r="G440" s="99"/>
      <c r="H440" s="731"/>
      <c r="I440" s="731"/>
      <c r="J440" s="734"/>
      <c r="K440" s="731"/>
      <c r="L440" s="731"/>
      <c r="M440" s="731"/>
    </row>
    <row r="441" spans="1:19" ht="21" x14ac:dyDescent="0.3">
      <c r="A441" s="731">
        <v>121</v>
      </c>
      <c r="B441" s="732" t="s">
        <v>593</v>
      </c>
      <c r="C441" s="69" t="s">
        <v>594</v>
      </c>
      <c r="D441" s="70">
        <v>3</v>
      </c>
      <c r="E441" s="71" t="s">
        <v>157</v>
      </c>
      <c r="F441" s="118">
        <f>SUM(F442)</f>
        <v>1</v>
      </c>
      <c r="G441" s="807"/>
      <c r="H441" s="731" t="s">
        <v>20</v>
      </c>
      <c r="I441" s="731" t="s">
        <v>80</v>
      </c>
      <c r="J441" s="734">
        <v>1</v>
      </c>
      <c r="K441" s="731" t="s">
        <v>28</v>
      </c>
      <c r="L441" s="731" t="s">
        <v>22</v>
      </c>
      <c r="M441" s="731"/>
      <c r="N441" s="56">
        <f>D441*J441</f>
        <v>3</v>
      </c>
      <c r="O441" s="57">
        <f>N441/18</f>
        <v>0.16666666666666666</v>
      </c>
      <c r="P441" s="66">
        <f t="shared" ref="P441" si="38">O441</f>
        <v>0.16666666666666666</v>
      </c>
      <c r="Q441" s="57">
        <v>0</v>
      </c>
    </row>
    <row r="442" spans="1:19" ht="22.5" x14ac:dyDescent="0.3">
      <c r="A442" s="731"/>
      <c r="B442" s="732"/>
      <c r="C442" s="72" t="s">
        <v>184</v>
      </c>
      <c r="D442" s="73"/>
      <c r="E442" s="74">
        <v>100</v>
      </c>
      <c r="F442" s="117">
        <f>SUM(1*E442)/100</f>
        <v>1</v>
      </c>
      <c r="G442" s="808"/>
      <c r="H442" s="731"/>
      <c r="I442" s="731"/>
      <c r="J442" s="734"/>
      <c r="K442" s="731"/>
      <c r="L442" s="731"/>
      <c r="M442" s="731"/>
    </row>
    <row r="443" spans="1:19" ht="21" x14ac:dyDescent="0.3">
      <c r="A443" s="731">
        <v>122</v>
      </c>
      <c r="B443" s="732" t="s">
        <v>595</v>
      </c>
      <c r="C443" s="69" t="s">
        <v>596</v>
      </c>
      <c r="D443" s="70">
        <v>3</v>
      </c>
      <c r="E443" s="71" t="s">
        <v>227</v>
      </c>
      <c r="F443" s="118">
        <f>SUM(F444)</f>
        <v>1</v>
      </c>
      <c r="G443" s="806"/>
      <c r="H443" s="731" t="s">
        <v>20</v>
      </c>
      <c r="I443" s="731" t="s">
        <v>80</v>
      </c>
      <c r="J443" s="734">
        <v>5</v>
      </c>
      <c r="K443" s="731" t="s">
        <v>23</v>
      </c>
      <c r="L443" s="731" t="s">
        <v>22</v>
      </c>
      <c r="M443" s="731"/>
      <c r="N443" s="56">
        <f>D443*J443</f>
        <v>15</v>
      </c>
      <c r="O443" s="57">
        <f>N443/18</f>
        <v>0.83333333333333337</v>
      </c>
      <c r="P443" s="66">
        <f t="shared" ref="P443" si="39">O443</f>
        <v>0.83333333333333337</v>
      </c>
      <c r="Q443" s="57">
        <v>0</v>
      </c>
    </row>
    <row r="444" spans="1:19" ht="22.5" x14ac:dyDescent="0.3">
      <c r="A444" s="795"/>
      <c r="B444" s="796"/>
      <c r="C444" s="101" t="s">
        <v>38</v>
      </c>
      <c r="D444" s="102"/>
      <c r="E444" s="74">
        <v>100</v>
      </c>
      <c r="F444" s="117">
        <f>SUM(1*E444)/100</f>
        <v>1</v>
      </c>
      <c r="G444" s="806"/>
      <c r="H444" s="795"/>
      <c r="I444" s="795"/>
      <c r="J444" s="797"/>
      <c r="K444" s="795"/>
      <c r="L444" s="795"/>
      <c r="M444" s="795"/>
    </row>
    <row r="445" spans="1:19" ht="24.75" customHeight="1" x14ac:dyDescent="0.15">
      <c r="A445" s="673" t="s">
        <v>853</v>
      </c>
      <c r="B445" s="673"/>
      <c r="C445" s="673"/>
      <c r="D445" s="673"/>
      <c r="E445" s="673"/>
      <c r="F445" s="673"/>
      <c r="G445" s="673"/>
      <c r="H445" s="673"/>
      <c r="I445" s="673"/>
      <c r="J445" s="673"/>
      <c r="K445" s="673"/>
      <c r="L445" s="673"/>
      <c r="M445" s="673"/>
      <c r="N445" s="56">
        <f>N446</f>
        <v>102</v>
      </c>
      <c r="O445" s="57">
        <f>O446</f>
        <v>8.5</v>
      </c>
      <c r="P445" s="57">
        <f>P446</f>
        <v>0</v>
      </c>
      <c r="Q445" s="57">
        <f>Q446</f>
        <v>17</v>
      </c>
      <c r="R445" s="66">
        <f>P445+Q445</f>
        <v>17</v>
      </c>
      <c r="S445" s="66">
        <f>Q445/20</f>
        <v>0.85</v>
      </c>
    </row>
    <row r="446" spans="1:19" ht="24.75" customHeight="1" x14ac:dyDescent="0.15">
      <c r="A446" s="653" t="s">
        <v>1523</v>
      </c>
      <c r="B446" s="653"/>
      <c r="C446" s="653"/>
      <c r="D446" s="653"/>
      <c r="E446" s="653"/>
      <c r="F446" s="653"/>
      <c r="G446" s="653"/>
      <c r="H446" s="653"/>
      <c r="I446" s="653"/>
      <c r="J446" s="653"/>
      <c r="K446" s="653"/>
      <c r="L446" s="653"/>
      <c r="M446" s="653"/>
      <c r="N446" s="56">
        <f>SUM(N447:N470)</f>
        <v>102</v>
      </c>
      <c r="O446" s="57">
        <f>SUM(O447:O470)</f>
        <v>8.5</v>
      </c>
      <c r="P446" s="57">
        <f>SUM(P447:P470)</f>
        <v>0</v>
      </c>
      <c r="Q446" s="57">
        <f>SUM(Q447:Q470)</f>
        <v>17</v>
      </c>
    </row>
    <row r="447" spans="1:19" s="52" customFormat="1" ht="22.5" x14ac:dyDescent="0.3">
      <c r="A447" s="731">
        <v>123</v>
      </c>
      <c r="B447" s="732" t="s">
        <v>1351</v>
      </c>
      <c r="C447" s="109" t="s">
        <v>1352</v>
      </c>
      <c r="D447" s="70">
        <v>3</v>
      </c>
      <c r="E447" s="71" t="s">
        <v>33</v>
      </c>
      <c r="F447" s="118">
        <f>SUM(F448)</f>
        <v>1.5</v>
      </c>
      <c r="G447" s="802"/>
      <c r="H447" s="731" t="s">
        <v>20</v>
      </c>
      <c r="I447" s="731" t="s">
        <v>26</v>
      </c>
      <c r="J447" s="734">
        <v>1</v>
      </c>
      <c r="K447" s="731" t="s">
        <v>25</v>
      </c>
      <c r="L447" s="731" t="s">
        <v>22</v>
      </c>
      <c r="M447" s="801"/>
      <c r="N447" s="56">
        <f>D447*J447</f>
        <v>3</v>
      </c>
      <c r="O447" s="57">
        <f>N447/12</f>
        <v>0.25</v>
      </c>
      <c r="P447" s="57">
        <v>0</v>
      </c>
      <c r="Q447" s="110">
        <f>O447*2</f>
        <v>0.5</v>
      </c>
    </row>
    <row r="448" spans="1:19" s="52" customFormat="1" ht="22.5" x14ac:dyDescent="0.3">
      <c r="A448" s="731"/>
      <c r="B448" s="732"/>
      <c r="C448" s="111" t="s">
        <v>68</v>
      </c>
      <c r="D448" s="73"/>
      <c r="E448" s="74">
        <v>100</v>
      </c>
      <c r="F448" s="155">
        <f>SUM(1.5*E448)/100</f>
        <v>1.5</v>
      </c>
      <c r="G448" s="802"/>
      <c r="H448" s="731"/>
      <c r="I448" s="731"/>
      <c r="J448" s="734"/>
      <c r="K448" s="731"/>
      <c r="L448" s="731"/>
      <c r="M448" s="801"/>
      <c r="N448" s="56"/>
      <c r="O448" s="57"/>
    </row>
    <row r="449" spans="1:17" s="52" customFormat="1" ht="21" x14ac:dyDescent="0.3">
      <c r="A449" s="731">
        <v>124</v>
      </c>
      <c r="B449" s="732" t="s">
        <v>1353</v>
      </c>
      <c r="C449" s="109" t="s">
        <v>1354</v>
      </c>
      <c r="D449" s="70">
        <v>3</v>
      </c>
      <c r="E449" s="71" t="s">
        <v>33</v>
      </c>
      <c r="F449" s="118">
        <f>SUM(F450)</f>
        <v>1.5</v>
      </c>
      <c r="G449" s="802"/>
      <c r="H449" s="731" t="s">
        <v>20</v>
      </c>
      <c r="I449" s="731" t="s">
        <v>76</v>
      </c>
      <c r="J449" s="734">
        <v>5</v>
      </c>
      <c r="K449" s="731" t="s">
        <v>26</v>
      </c>
      <c r="L449" s="731" t="s">
        <v>22</v>
      </c>
      <c r="M449" s="801"/>
      <c r="N449" s="56">
        <f>D449*J449</f>
        <v>15</v>
      </c>
      <c r="O449" s="57">
        <f>N449/12</f>
        <v>1.25</v>
      </c>
      <c r="P449" s="57">
        <v>0</v>
      </c>
      <c r="Q449" s="110">
        <f>O449*2</f>
        <v>2.5</v>
      </c>
    </row>
    <row r="450" spans="1:17" s="52" customFormat="1" ht="22.5" x14ac:dyDescent="0.3">
      <c r="A450" s="731"/>
      <c r="B450" s="732"/>
      <c r="C450" s="111" t="s">
        <v>66</v>
      </c>
      <c r="D450" s="73"/>
      <c r="E450" s="74">
        <v>100</v>
      </c>
      <c r="F450" s="155">
        <f>SUM(1.5*E450)/100</f>
        <v>1.5</v>
      </c>
      <c r="G450" s="802"/>
      <c r="H450" s="731"/>
      <c r="I450" s="731"/>
      <c r="J450" s="734"/>
      <c r="K450" s="731"/>
      <c r="L450" s="731"/>
      <c r="M450" s="801"/>
      <c r="N450" s="56"/>
      <c r="O450" s="57"/>
    </row>
    <row r="451" spans="1:17" s="52" customFormat="1" ht="21" x14ac:dyDescent="0.3">
      <c r="A451" s="731">
        <v>125</v>
      </c>
      <c r="B451" s="732" t="s">
        <v>1355</v>
      </c>
      <c r="C451" s="109" t="s">
        <v>1356</v>
      </c>
      <c r="D451" s="70">
        <v>3</v>
      </c>
      <c r="E451" s="71" t="s">
        <v>33</v>
      </c>
      <c r="F451" s="118">
        <f>SUM(F452)</f>
        <v>1.5</v>
      </c>
      <c r="G451" s="802"/>
      <c r="H451" s="731" t="s">
        <v>20</v>
      </c>
      <c r="I451" s="731" t="s">
        <v>26</v>
      </c>
      <c r="J451" s="734">
        <v>1</v>
      </c>
      <c r="K451" s="731" t="s">
        <v>25</v>
      </c>
      <c r="L451" s="731" t="s">
        <v>22</v>
      </c>
      <c r="M451" s="801"/>
      <c r="N451" s="56">
        <f>D451*J451</f>
        <v>3</v>
      </c>
      <c r="O451" s="57">
        <f>N451/12</f>
        <v>0.25</v>
      </c>
      <c r="P451" s="57">
        <v>0</v>
      </c>
      <c r="Q451" s="110">
        <f>O451*2</f>
        <v>0.5</v>
      </c>
    </row>
    <row r="452" spans="1:17" s="52" customFormat="1" ht="22.5" x14ac:dyDescent="0.3">
      <c r="A452" s="731"/>
      <c r="B452" s="732"/>
      <c r="C452" s="111" t="s">
        <v>66</v>
      </c>
      <c r="D452" s="73"/>
      <c r="E452" s="74">
        <v>100</v>
      </c>
      <c r="F452" s="155">
        <f>SUM(1.5*E452)/100</f>
        <v>1.5</v>
      </c>
      <c r="G452" s="802"/>
      <c r="H452" s="731"/>
      <c r="I452" s="731"/>
      <c r="J452" s="734"/>
      <c r="K452" s="731"/>
      <c r="L452" s="731"/>
      <c r="M452" s="801"/>
      <c r="N452" s="56"/>
      <c r="O452" s="57"/>
    </row>
    <row r="453" spans="1:17" s="52" customFormat="1" ht="21" x14ac:dyDescent="0.3">
      <c r="A453" s="731">
        <v>126</v>
      </c>
      <c r="B453" s="732" t="s">
        <v>1357</v>
      </c>
      <c r="C453" s="109" t="s">
        <v>1358</v>
      </c>
      <c r="D453" s="70">
        <v>3</v>
      </c>
      <c r="E453" s="71" t="s">
        <v>33</v>
      </c>
      <c r="F453" s="118">
        <f>SUM(F454)</f>
        <v>1.5</v>
      </c>
      <c r="G453" s="802"/>
      <c r="H453" s="731" t="s">
        <v>20</v>
      </c>
      <c r="I453" s="731" t="s">
        <v>26</v>
      </c>
      <c r="J453" s="734">
        <v>1</v>
      </c>
      <c r="K453" s="731" t="s">
        <v>25</v>
      </c>
      <c r="L453" s="731" t="s">
        <v>22</v>
      </c>
      <c r="M453" s="801"/>
      <c r="N453" s="56">
        <f>D453*J453</f>
        <v>3</v>
      </c>
      <c r="O453" s="57">
        <f>N453/12</f>
        <v>0.25</v>
      </c>
      <c r="P453" s="57">
        <v>0</v>
      </c>
      <c r="Q453" s="110">
        <f>O453*2</f>
        <v>0.5</v>
      </c>
    </row>
    <row r="454" spans="1:17" s="52" customFormat="1" ht="22.5" x14ac:dyDescent="0.3">
      <c r="A454" s="731"/>
      <c r="B454" s="732"/>
      <c r="C454" s="111" t="s">
        <v>58</v>
      </c>
      <c r="D454" s="73"/>
      <c r="E454" s="74">
        <v>100</v>
      </c>
      <c r="F454" s="155">
        <f>SUM(1.5*E454)/100</f>
        <v>1.5</v>
      </c>
      <c r="G454" s="802"/>
      <c r="H454" s="731"/>
      <c r="I454" s="731"/>
      <c r="J454" s="734"/>
      <c r="K454" s="731"/>
      <c r="L454" s="731"/>
      <c r="M454" s="801"/>
      <c r="N454" s="56"/>
      <c r="O454" s="57"/>
    </row>
    <row r="455" spans="1:17" s="52" customFormat="1" ht="22.5" x14ac:dyDescent="0.3">
      <c r="A455" s="731">
        <v>127</v>
      </c>
      <c r="B455" s="732" t="s">
        <v>1359</v>
      </c>
      <c r="C455" s="109" t="s">
        <v>1308</v>
      </c>
      <c r="D455" s="70">
        <v>1</v>
      </c>
      <c r="E455" s="71" t="s">
        <v>82</v>
      </c>
      <c r="F455" s="118">
        <f>SUM(F456)</f>
        <v>0.25</v>
      </c>
      <c r="G455" s="802"/>
      <c r="H455" s="731" t="s">
        <v>20</v>
      </c>
      <c r="I455" s="731" t="s">
        <v>20</v>
      </c>
      <c r="J455" s="734">
        <v>1</v>
      </c>
      <c r="K455" s="731" t="s">
        <v>73</v>
      </c>
      <c r="L455" s="731" t="s">
        <v>22</v>
      </c>
      <c r="M455" s="801"/>
      <c r="N455" s="56">
        <f>D455*J455</f>
        <v>1</v>
      </c>
      <c r="O455" s="57">
        <f>N455/12</f>
        <v>8.3333333333333329E-2</v>
      </c>
      <c r="P455" s="57">
        <v>0</v>
      </c>
      <c r="Q455" s="110">
        <f>O455*2</f>
        <v>0.16666666666666666</v>
      </c>
    </row>
    <row r="456" spans="1:17" s="52" customFormat="1" ht="22.5" x14ac:dyDescent="0.3">
      <c r="A456" s="731"/>
      <c r="B456" s="732"/>
      <c r="C456" s="111" t="s">
        <v>68</v>
      </c>
      <c r="D456" s="73"/>
      <c r="E456" s="74">
        <v>100</v>
      </c>
      <c r="F456" s="155">
        <f>SUM(0.25*E456)/100</f>
        <v>0.25</v>
      </c>
      <c r="G456" s="802"/>
      <c r="H456" s="731"/>
      <c r="I456" s="731"/>
      <c r="J456" s="734"/>
      <c r="K456" s="731"/>
      <c r="L456" s="731"/>
      <c r="M456" s="801"/>
      <c r="N456" s="56"/>
      <c r="O456" s="57"/>
    </row>
    <row r="457" spans="1:17" s="52" customFormat="1" ht="22.5" x14ac:dyDescent="0.3">
      <c r="A457" s="731">
        <v>128</v>
      </c>
      <c r="B457" s="732" t="s">
        <v>1360</v>
      </c>
      <c r="C457" s="109" t="s">
        <v>1310</v>
      </c>
      <c r="D457" s="70">
        <v>1</v>
      </c>
      <c r="E457" s="71" t="s">
        <v>82</v>
      </c>
      <c r="F457" s="118">
        <f>SUM(F458)</f>
        <v>0.25</v>
      </c>
      <c r="G457" s="802"/>
      <c r="H457" s="731" t="s">
        <v>20</v>
      </c>
      <c r="I457" s="731" t="s">
        <v>21</v>
      </c>
      <c r="J457" s="734">
        <v>3</v>
      </c>
      <c r="K457" s="731" t="s">
        <v>73</v>
      </c>
      <c r="L457" s="731" t="s">
        <v>22</v>
      </c>
      <c r="M457" s="801"/>
      <c r="N457" s="56">
        <f>D457*J457</f>
        <v>3</v>
      </c>
      <c r="O457" s="57">
        <f>N457/12</f>
        <v>0.25</v>
      </c>
      <c r="P457" s="57">
        <v>0</v>
      </c>
      <c r="Q457" s="110">
        <f>O457*2</f>
        <v>0.5</v>
      </c>
    </row>
    <row r="458" spans="1:17" s="52" customFormat="1" ht="22.5" x14ac:dyDescent="0.3">
      <c r="A458" s="731"/>
      <c r="B458" s="732"/>
      <c r="C458" s="111" t="s">
        <v>68</v>
      </c>
      <c r="D458" s="73"/>
      <c r="E458" s="74">
        <v>100</v>
      </c>
      <c r="F458" s="155">
        <f>SUM(0.25*E458)/100</f>
        <v>0.25</v>
      </c>
      <c r="G458" s="802"/>
      <c r="H458" s="731"/>
      <c r="I458" s="731"/>
      <c r="J458" s="734"/>
      <c r="K458" s="731"/>
      <c r="L458" s="731"/>
      <c r="M458" s="801"/>
      <c r="N458" s="56"/>
      <c r="O458" s="57"/>
    </row>
    <row r="459" spans="1:17" s="52" customFormat="1" ht="22.5" x14ac:dyDescent="0.3">
      <c r="A459" s="731">
        <v>129</v>
      </c>
      <c r="B459" s="732" t="s">
        <v>1361</v>
      </c>
      <c r="C459" s="109" t="s">
        <v>1362</v>
      </c>
      <c r="D459" s="70">
        <v>1</v>
      </c>
      <c r="E459" s="71" t="s">
        <v>82</v>
      </c>
      <c r="F459" s="118">
        <f>SUM(F460)</f>
        <v>0.33</v>
      </c>
      <c r="G459" s="802"/>
      <c r="H459" s="731" t="s">
        <v>20</v>
      </c>
      <c r="I459" s="731" t="s">
        <v>26</v>
      </c>
      <c r="J459" s="734">
        <v>2</v>
      </c>
      <c r="K459" s="731" t="s">
        <v>21</v>
      </c>
      <c r="L459" s="731" t="s">
        <v>22</v>
      </c>
      <c r="M459" s="801"/>
      <c r="N459" s="56">
        <f>D459*J459</f>
        <v>2</v>
      </c>
      <c r="O459" s="57">
        <f>N459/12</f>
        <v>0.16666666666666666</v>
      </c>
      <c r="P459" s="57">
        <v>0</v>
      </c>
      <c r="Q459" s="110">
        <f>O459*2</f>
        <v>0.33333333333333331</v>
      </c>
    </row>
    <row r="460" spans="1:17" s="52" customFormat="1" ht="22.5" x14ac:dyDescent="0.3">
      <c r="A460" s="731"/>
      <c r="B460" s="732"/>
      <c r="C460" s="111" t="s">
        <v>58</v>
      </c>
      <c r="D460" s="73"/>
      <c r="E460" s="74">
        <v>100</v>
      </c>
      <c r="F460" s="155">
        <f>SUM(0.33*E460)/100</f>
        <v>0.33</v>
      </c>
      <c r="G460" s="802"/>
      <c r="H460" s="731"/>
      <c r="I460" s="731"/>
      <c r="J460" s="734"/>
      <c r="K460" s="731"/>
      <c r="L460" s="731"/>
      <c r="M460" s="801"/>
      <c r="N460" s="56"/>
      <c r="O460" s="57"/>
    </row>
    <row r="461" spans="1:17" s="52" customFormat="1" ht="21" x14ac:dyDescent="0.3">
      <c r="A461" s="731">
        <v>130</v>
      </c>
      <c r="B461" s="732" t="s">
        <v>1363</v>
      </c>
      <c r="C461" s="109" t="s">
        <v>1364</v>
      </c>
      <c r="D461" s="70">
        <v>3</v>
      </c>
      <c r="E461" s="71" t="s">
        <v>33</v>
      </c>
      <c r="F461" s="118">
        <f>SUM(F462)</f>
        <v>1.5</v>
      </c>
      <c r="G461" s="802"/>
      <c r="H461" s="731" t="s">
        <v>20</v>
      </c>
      <c r="I461" s="731" t="s">
        <v>26</v>
      </c>
      <c r="J461" s="734">
        <v>4</v>
      </c>
      <c r="K461" s="731" t="s">
        <v>20</v>
      </c>
      <c r="L461" s="731" t="s">
        <v>22</v>
      </c>
      <c r="M461" s="801"/>
      <c r="N461" s="56">
        <f>D461*J461</f>
        <v>12</v>
      </c>
      <c r="O461" s="57">
        <f>N461/12</f>
        <v>1</v>
      </c>
      <c r="P461" s="57">
        <v>0</v>
      </c>
      <c r="Q461" s="110">
        <f>O461*2</f>
        <v>2</v>
      </c>
    </row>
    <row r="462" spans="1:17" s="52" customFormat="1" ht="22.5" x14ac:dyDescent="0.3">
      <c r="A462" s="731"/>
      <c r="B462" s="732"/>
      <c r="C462" s="111" t="s">
        <v>67</v>
      </c>
      <c r="D462" s="73"/>
      <c r="E462" s="74">
        <v>100</v>
      </c>
      <c r="F462" s="155">
        <f>SUM(1.5*E462)/100</f>
        <v>1.5</v>
      </c>
      <c r="G462" s="802"/>
      <c r="H462" s="731"/>
      <c r="I462" s="731"/>
      <c r="J462" s="734"/>
      <c r="K462" s="731"/>
      <c r="L462" s="731"/>
      <c r="M462" s="801"/>
      <c r="N462" s="56"/>
      <c r="O462" s="57"/>
    </row>
    <row r="463" spans="1:17" s="52" customFormat="1" ht="22.5" x14ac:dyDescent="0.3">
      <c r="A463" s="760">
        <v>131</v>
      </c>
      <c r="B463" s="761" t="s">
        <v>1365</v>
      </c>
      <c r="C463" s="172" t="s">
        <v>1312</v>
      </c>
      <c r="D463" s="195">
        <v>6</v>
      </c>
      <c r="E463" s="173" t="s">
        <v>1313</v>
      </c>
      <c r="F463" s="270">
        <f>SUM(F464:F465)</f>
        <v>0.4</v>
      </c>
      <c r="G463" s="810"/>
      <c r="H463" s="760" t="s">
        <v>20</v>
      </c>
      <c r="I463" s="760" t="s">
        <v>21</v>
      </c>
      <c r="J463" s="763">
        <v>3</v>
      </c>
      <c r="K463" s="760" t="s">
        <v>73</v>
      </c>
      <c r="L463" s="760" t="s">
        <v>22</v>
      </c>
      <c r="M463" s="809"/>
      <c r="N463" s="56">
        <f>D463*J463</f>
        <v>18</v>
      </c>
      <c r="O463" s="57">
        <f>N463/12</f>
        <v>1.5</v>
      </c>
      <c r="P463" s="57">
        <v>0</v>
      </c>
      <c r="Q463" s="110">
        <f>O463*2</f>
        <v>3</v>
      </c>
    </row>
    <row r="464" spans="1:17" s="52" customFormat="1" x14ac:dyDescent="0.15">
      <c r="A464" s="760"/>
      <c r="B464" s="761"/>
      <c r="C464" s="176" t="s">
        <v>2116</v>
      </c>
      <c r="D464" s="177"/>
      <c r="E464" s="178">
        <f>100/5</f>
        <v>20</v>
      </c>
      <c r="F464" s="279">
        <f>SUM(1*E464)/100</f>
        <v>0.2</v>
      </c>
      <c r="G464" s="810"/>
      <c r="H464" s="760"/>
      <c r="I464" s="760"/>
      <c r="J464" s="763"/>
      <c r="K464" s="760"/>
      <c r="L464" s="760"/>
      <c r="M464" s="809"/>
      <c r="N464" s="56"/>
      <c r="O464" s="57"/>
    </row>
    <row r="465" spans="1:19" s="52" customFormat="1" x14ac:dyDescent="0.15">
      <c r="A465" s="760"/>
      <c r="B465" s="761"/>
      <c r="C465" s="176" t="s">
        <v>2117</v>
      </c>
      <c r="D465" s="177"/>
      <c r="E465" s="178">
        <f>100/5</f>
        <v>20</v>
      </c>
      <c r="F465" s="279">
        <f>SUM(1*E465)/100</f>
        <v>0.2</v>
      </c>
      <c r="G465" s="810"/>
      <c r="H465" s="760"/>
      <c r="I465" s="760"/>
      <c r="J465" s="763"/>
      <c r="K465" s="760"/>
      <c r="L465" s="760"/>
      <c r="M465" s="809"/>
      <c r="N465" s="56"/>
      <c r="O465" s="57"/>
    </row>
    <row r="466" spans="1:19" s="52" customFormat="1" ht="22.5" x14ac:dyDescent="0.3">
      <c r="A466" s="760">
        <v>132</v>
      </c>
      <c r="B466" s="761" t="s">
        <v>1366</v>
      </c>
      <c r="C466" s="172" t="s">
        <v>1315</v>
      </c>
      <c r="D466" s="195">
        <v>6</v>
      </c>
      <c r="E466" s="173" t="s">
        <v>1313</v>
      </c>
      <c r="F466" s="270">
        <f>SUM(F467)</f>
        <v>0.2</v>
      </c>
      <c r="G466" s="810"/>
      <c r="H466" s="760" t="s">
        <v>20</v>
      </c>
      <c r="I466" s="760" t="s">
        <v>21</v>
      </c>
      <c r="J466" s="763">
        <v>3</v>
      </c>
      <c r="K466" s="760" t="s">
        <v>73</v>
      </c>
      <c r="L466" s="760" t="s">
        <v>22</v>
      </c>
      <c r="M466" s="809"/>
      <c r="N466" s="56">
        <f>D466*J466</f>
        <v>18</v>
      </c>
      <c r="O466" s="57">
        <f>N466/12</f>
        <v>1.5</v>
      </c>
      <c r="P466" s="57">
        <v>0</v>
      </c>
      <c r="Q466" s="110">
        <f>O466*2</f>
        <v>3</v>
      </c>
    </row>
    <row r="467" spans="1:19" s="52" customFormat="1" ht="22.5" x14ac:dyDescent="0.3">
      <c r="A467" s="760"/>
      <c r="B467" s="761"/>
      <c r="C467" s="176" t="s">
        <v>68</v>
      </c>
      <c r="D467" s="177"/>
      <c r="E467" s="178">
        <f>100/5</f>
        <v>20</v>
      </c>
      <c r="F467" s="184">
        <f>SUM(1*E467)/100</f>
        <v>0.2</v>
      </c>
      <c r="G467" s="810"/>
      <c r="H467" s="760"/>
      <c r="I467" s="760"/>
      <c r="J467" s="763"/>
      <c r="K467" s="760"/>
      <c r="L467" s="760"/>
      <c r="M467" s="809"/>
      <c r="N467" s="56"/>
      <c r="O467" s="57"/>
    </row>
    <row r="468" spans="1:19" s="52" customFormat="1" ht="22.5" x14ac:dyDescent="0.3">
      <c r="A468" s="760">
        <v>133</v>
      </c>
      <c r="B468" s="761" t="s">
        <v>1367</v>
      </c>
      <c r="C468" s="172" t="s">
        <v>1368</v>
      </c>
      <c r="D468" s="195">
        <v>12</v>
      </c>
      <c r="E468" s="173" t="s">
        <v>1318</v>
      </c>
      <c r="F468" s="270">
        <f>SUM(F469:F470)</f>
        <v>0.4</v>
      </c>
      <c r="G468" s="810"/>
      <c r="H468" s="760" t="s">
        <v>20</v>
      </c>
      <c r="I468" s="760" t="s">
        <v>23</v>
      </c>
      <c r="J468" s="763">
        <v>2</v>
      </c>
      <c r="K468" s="760" t="s">
        <v>73</v>
      </c>
      <c r="L468" s="760" t="s">
        <v>22</v>
      </c>
      <c r="M468" s="809"/>
      <c r="N468" s="56">
        <f>D468*J468</f>
        <v>24</v>
      </c>
      <c r="O468" s="57">
        <f>N468/12</f>
        <v>2</v>
      </c>
      <c r="P468" s="57">
        <v>0</v>
      </c>
      <c r="Q468" s="110">
        <f>O468*2</f>
        <v>4</v>
      </c>
    </row>
    <row r="469" spans="1:19" s="52" customFormat="1" x14ac:dyDescent="0.15">
      <c r="A469" s="760"/>
      <c r="B469" s="761"/>
      <c r="C469" s="176" t="s">
        <v>2118</v>
      </c>
      <c r="D469" s="177"/>
      <c r="E469" s="178">
        <f>100/5</f>
        <v>20</v>
      </c>
      <c r="F469" s="279">
        <f>SUM(1*E469)/100</f>
        <v>0.2</v>
      </c>
      <c r="G469" s="810"/>
      <c r="H469" s="760"/>
      <c r="I469" s="760"/>
      <c r="J469" s="763"/>
      <c r="K469" s="760"/>
      <c r="L469" s="760"/>
      <c r="M469" s="809"/>
      <c r="N469" s="56"/>
      <c r="O469" s="57"/>
    </row>
    <row r="470" spans="1:19" s="52" customFormat="1" x14ac:dyDescent="0.15">
      <c r="A470" s="773"/>
      <c r="B470" s="774"/>
      <c r="C470" s="276" t="s">
        <v>2119</v>
      </c>
      <c r="D470" s="186"/>
      <c r="E470" s="178">
        <f>100/5</f>
        <v>20</v>
      </c>
      <c r="F470" s="279">
        <f>SUM(1*E470)/100</f>
        <v>0.2</v>
      </c>
      <c r="G470" s="810"/>
      <c r="H470" s="773"/>
      <c r="I470" s="773"/>
      <c r="J470" s="778"/>
      <c r="K470" s="773"/>
      <c r="L470" s="773"/>
      <c r="M470" s="811"/>
      <c r="N470" s="56"/>
      <c r="O470" s="57"/>
    </row>
    <row r="471" spans="1:19" ht="24.75" customHeight="1" x14ac:dyDescent="0.15">
      <c r="A471" s="673" t="s">
        <v>854</v>
      </c>
      <c r="B471" s="673"/>
      <c r="C471" s="673"/>
      <c r="D471" s="673"/>
      <c r="E471" s="673"/>
      <c r="F471" s="673"/>
      <c r="G471" s="673"/>
      <c r="H471" s="673"/>
      <c r="I471" s="673"/>
      <c r="J471" s="673"/>
      <c r="K471" s="673"/>
      <c r="L471" s="673"/>
      <c r="M471" s="673"/>
      <c r="N471" s="56">
        <f>N472</f>
        <v>75</v>
      </c>
      <c r="O471" s="57">
        <f>O472</f>
        <v>6.25</v>
      </c>
      <c r="P471" s="57">
        <f>P472</f>
        <v>0</v>
      </c>
      <c r="Q471" s="57">
        <f>Q472</f>
        <v>12.5</v>
      </c>
      <c r="R471" s="66">
        <f>P471+Q471</f>
        <v>12.5</v>
      </c>
      <c r="S471" s="66">
        <f>Q471/20</f>
        <v>0.625</v>
      </c>
    </row>
    <row r="472" spans="1:19" ht="24.75" customHeight="1" x14ac:dyDescent="0.15">
      <c r="A472" s="653" t="s">
        <v>1523</v>
      </c>
      <c r="B472" s="653"/>
      <c r="C472" s="653"/>
      <c r="D472" s="653"/>
      <c r="E472" s="653"/>
      <c r="F472" s="653"/>
      <c r="G472" s="653"/>
      <c r="H472" s="653"/>
      <c r="I472" s="653"/>
      <c r="J472" s="653"/>
      <c r="K472" s="653"/>
      <c r="L472" s="653"/>
      <c r="M472" s="653"/>
      <c r="N472" s="56">
        <f>SUM(N473:N525)</f>
        <v>75</v>
      </c>
      <c r="O472" s="57">
        <f>SUM(O473:O525)</f>
        <v>6.25</v>
      </c>
      <c r="P472" s="57">
        <f>SUM(P473:P525)</f>
        <v>0</v>
      </c>
      <c r="Q472" s="57">
        <f>SUM(Q473:Q525)</f>
        <v>12.5</v>
      </c>
    </row>
    <row r="473" spans="1:19" s="52" customFormat="1" ht="21" x14ac:dyDescent="0.3">
      <c r="A473" s="731">
        <v>134</v>
      </c>
      <c r="B473" s="732" t="s">
        <v>1372</v>
      </c>
      <c r="C473" s="109" t="s">
        <v>1373</v>
      </c>
      <c r="D473" s="187">
        <v>3</v>
      </c>
      <c r="E473" s="208" t="s">
        <v>86</v>
      </c>
      <c r="F473" s="118">
        <f>SUM(F474:F476)</f>
        <v>1.5</v>
      </c>
      <c r="G473" s="802"/>
      <c r="H473" s="731" t="s">
        <v>20</v>
      </c>
      <c r="I473" s="731" t="s">
        <v>21</v>
      </c>
      <c r="J473" s="734">
        <v>1</v>
      </c>
      <c r="K473" s="731" t="s">
        <v>23</v>
      </c>
      <c r="L473" s="731" t="s">
        <v>22</v>
      </c>
      <c r="M473" s="801"/>
      <c r="N473" s="56">
        <f>D473*J473</f>
        <v>3</v>
      </c>
      <c r="O473" s="57">
        <f>N473/12</f>
        <v>0.25</v>
      </c>
      <c r="P473" s="57">
        <v>0</v>
      </c>
      <c r="Q473" s="110">
        <f>O473*2</f>
        <v>0.5</v>
      </c>
    </row>
    <row r="474" spans="1:19" s="52" customFormat="1" ht="22.5" x14ac:dyDescent="0.3">
      <c r="A474" s="731"/>
      <c r="B474" s="732"/>
      <c r="C474" s="111" t="s">
        <v>178</v>
      </c>
      <c r="D474" s="73"/>
      <c r="E474" s="74">
        <v>50</v>
      </c>
      <c r="F474" s="117">
        <f>SUM(1.5*E474)/100</f>
        <v>0.75</v>
      </c>
      <c r="G474" s="802"/>
      <c r="H474" s="731"/>
      <c r="I474" s="731"/>
      <c r="J474" s="734"/>
      <c r="K474" s="731"/>
      <c r="L474" s="731"/>
      <c r="M474" s="801"/>
      <c r="N474" s="56"/>
      <c r="O474" s="57"/>
    </row>
    <row r="475" spans="1:19" s="52" customFormat="1" ht="22.5" x14ac:dyDescent="0.3">
      <c r="A475" s="731"/>
      <c r="B475" s="732"/>
      <c r="C475" s="111" t="s">
        <v>184</v>
      </c>
      <c r="D475" s="73"/>
      <c r="E475" s="74">
        <v>25</v>
      </c>
      <c r="F475" s="117">
        <f>SUM(1.5*E475)/100</f>
        <v>0.375</v>
      </c>
      <c r="G475" s="802"/>
      <c r="H475" s="731"/>
      <c r="I475" s="731"/>
      <c r="J475" s="734"/>
      <c r="K475" s="731"/>
      <c r="L475" s="731"/>
      <c r="M475" s="801"/>
      <c r="N475" s="56"/>
      <c r="O475" s="57"/>
    </row>
    <row r="476" spans="1:19" s="52" customFormat="1" ht="22.5" x14ac:dyDescent="0.3">
      <c r="A476" s="731"/>
      <c r="B476" s="732"/>
      <c r="C476" s="111" t="s">
        <v>44</v>
      </c>
      <c r="D476" s="73"/>
      <c r="E476" s="74">
        <v>25</v>
      </c>
      <c r="F476" s="117">
        <f>SUM(1.5*E476)/100</f>
        <v>0.375</v>
      </c>
      <c r="G476" s="802"/>
      <c r="H476" s="731"/>
      <c r="I476" s="731"/>
      <c r="J476" s="734"/>
      <c r="K476" s="731"/>
      <c r="L476" s="731"/>
      <c r="M476" s="801"/>
      <c r="N476" s="56"/>
      <c r="O476" s="57"/>
    </row>
    <row r="477" spans="1:19" s="52" customFormat="1" ht="21" x14ac:dyDescent="0.3">
      <c r="A477" s="731">
        <v>135</v>
      </c>
      <c r="B477" s="732" t="s">
        <v>1374</v>
      </c>
      <c r="C477" s="109" t="s">
        <v>1375</v>
      </c>
      <c r="D477" s="187">
        <v>3</v>
      </c>
      <c r="E477" s="208" t="s">
        <v>33</v>
      </c>
      <c r="F477" s="118">
        <f>SUM(F478)</f>
        <v>1.5</v>
      </c>
      <c r="G477" s="113" t="s">
        <v>2120</v>
      </c>
      <c r="H477" s="731" t="s">
        <v>20</v>
      </c>
      <c r="I477" s="731" t="s">
        <v>21</v>
      </c>
      <c r="J477" s="734">
        <v>1</v>
      </c>
      <c r="K477" s="731" t="s">
        <v>23</v>
      </c>
      <c r="L477" s="731" t="s">
        <v>22</v>
      </c>
      <c r="M477" s="801"/>
      <c r="N477" s="56">
        <f>D477*J477</f>
        <v>3</v>
      </c>
      <c r="O477" s="57">
        <f>N477/12</f>
        <v>0.25</v>
      </c>
      <c r="P477" s="57">
        <v>0</v>
      </c>
      <c r="Q477" s="110">
        <f>O477*2</f>
        <v>0.5</v>
      </c>
    </row>
    <row r="478" spans="1:19" s="52" customFormat="1" ht="22.5" x14ac:dyDescent="0.3">
      <c r="A478" s="731"/>
      <c r="B478" s="732"/>
      <c r="C478" s="111" t="s">
        <v>200</v>
      </c>
      <c r="D478" s="73"/>
      <c r="E478" s="74">
        <v>100</v>
      </c>
      <c r="F478" s="117">
        <f>SUM(1.5*E478)/100</f>
        <v>1.5</v>
      </c>
      <c r="G478" s="114" t="s">
        <v>2121</v>
      </c>
      <c r="H478" s="731"/>
      <c r="I478" s="731"/>
      <c r="J478" s="734"/>
      <c r="K478" s="731"/>
      <c r="L478" s="731"/>
      <c r="M478" s="801"/>
      <c r="N478" s="56"/>
      <c r="O478" s="57"/>
    </row>
    <row r="479" spans="1:19" s="52" customFormat="1" ht="21" x14ac:dyDescent="0.3">
      <c r="A479" s="731">
        <v>136</v>
      </c>
      <c r="B479" s="732" t="s">
        <v>1376</v>
      </c>
      <c r="C479" s="109" t="s">
        <v>1377</v>
      </c>
      <c r="D479" s="187">
        <v>3</v>
      </c>
      <c r="E479" s="208" t="s">
        <v>33</v>
      </c>
      <c r="F479" s="118">
        <f>SUM(F480)</f>
        <v>1.5</v>
      </c>
      <c r="G479" s="115" t="s">
        <v>2120</v>
      </c>
      <c r="H479" s="731" t="s">
        <v>20</v>
      </c>
      <c r="I479" s="731" t="s">
        <v>26</v>
      </c>
      <c r="J479" s="734">
        <v>3</v>
      </c>
      <c r="K479" s="731" t="s">
        <v>23</v>
      </c>
      <c r="L479" s="731" t="s">
        <v>22</v>
      </c>
      <c r="M479" s="801"/>
      <c r="N479" s="56">
        <f>D479*J479</f>
        <v>9</v>
      </c>
      <c r="O479" s="57">
        <f>N479/12</f>
        <v>0.75</v>
      </c>
      <c r="P479" s="57">
        <v>0</v>
      </c>
      <c r="Q479" s="110">
        <f>O479*2</f>
        <v>1.5</v>
      </c>
    </row>
    <row r="480" spans="1:19" s="52" customFormat="1" ht="22.5" x14ac:dyDescent="0.3">
      <c r="A480" s="731"/>
      <c r="B480" s="732"/>
      <c r="C480" s="116" t="s">
        <v>199</v>
      </c>
      <c r="D480" s="188"/>
      <c r="E480" s="74">
        <v>100</v>
      </c>
      <c r="F480" s="117">
        <f>SUM(1.5*E480)/100</f>
        <v>1.5</v>
      </c>
      <c r="G480" s="115" t="s">
        <v>2122</v>
      </c>
      <c r="H480" s="731"/>
      <c r="I480" s="731"/>
      <c r="J480" s="734"/>
      <c r="K480" s="731"/>
      <c r="L480" s="731"/>
      <c r="M480" s="801"/>
      <c r="N480" s="56"/>
      <c r="O480" s="57"/>
    </row>
    <row r="481" spans="1:17" s="52" customFormat="1" ht="21" x14ac:dyDescent="0.3">
      <c r="A481" s="731">
        <v>137</v>
      </c>
      <c r="B481" s="732" t="s">
        <v>1378</v>
      </c>
      <c r="C481" s="109" t="s">
        <v>1379</v>
      </c>
      <c r="D481" s="187">
        <v>3</v>
      </c>
      <c r="E481" s="208" t="s">
        <v>33</v>
      </c>
      <c r="F481" s="118">
        <f>SUM(F482)</f>
        <v>1.5</v>
      </c>
      <c r="G481" s="812"/>
      <c r="H481" s="731" t="s">
        <v>20</v>
      </c>
      <c r="I481" s="731" t="s">
        <v>21</v>
      </c>
      <c r="J481" s="734">
        <v>1</v>
      </c>
      <c r="K481" s="731" t="s">
        <v>23</v>
      </c>
      <c r="L481" s="731" t="s">
        <v>22</v>
      </c>
      <c r="M481" s="801"/>
      <c r="N481" s="56">
        <f>D481*J481</f>
        <v>3</v>
      </c>
      <c r="O481" s="57">
        <f>N481/12</f>
        <v>0.25</v>
      </c>
      <c r="P481" s="57">
        <v>0</v>
      </c>
      <c r="Q481" s="110">
        <f>O481*2</f>
        <v>0.5</v>
      </c>
    </row>
    <row r="482" spans="1:17" s="52" customFormat="1" ht="22.5" x14ac:dyDescent="0.3">
      <c r="A482" s="731"/>
      <c r="B482" s="732"/>
      <c r="C482" s="111" t="s">
        <v>184</v>
      </c>
      <c r="D482" s="73"/>
      <c r="E482" s="74">
        <v>100</v>
      </c>
      <c r="F482" s="117">
        <f>SUM(1.5*E482)/100</f>
        <v>1.5</v>
      </c>
      <c r="G482" s="813"/>
      <c r="H482" s="731"/>
      <c r="I482" s="731"/>
      <c r="J482" s="734"/>
      <c r="K482" s="731"/>
      <c r="L482" s="731"/>
      <c r="M482" s="801"/>
      <c r="N482" s="56"/>
      <c r="O482" s="57"/>
    </row>
    <row r="483" spans="1:17" s="52" customFormat="1" ht="21" x14ac:dyDescent="0.3">
      <c r="A483" s="731">
        <v>138</v>
      </c>
      <c r="B483" s="732" t="s">
        <v>1380</v>
      </c>
      <c r="C483" s="109" t="s">
        <v>1381</v>
      </c>
      <c r="D483" s="187">
        <v>3</v>
      </c>
      <c r="E483" s="208" t="s">
        <v>33</v>
      </c>
      <c r="F483" s="118">
        <f>SUM(F484)</f>
        <v>1.5</v>
      </c>
      <c r="G483" s="812"/>
      <c r="H483" s="731" t="s">
        <v>20</v>
      </c>
      <c r="I483" s="731" t="s">
        <v>21</v>
      </c>
      <c r="J483" s="734">
        <v>1</v>
      </c>
      <c r="K483" s="731" t="s">
        <v>23</v>
      </c>
      <c r="L483" s="731" t="s">
        <v>22</v>
      </c>
      <c r="M483" s="801"/>
      <c r="N483" s="56">
        <f>D483*J483</f>
        <v>3</v>
      </c>
      <c r="O483" s="57">
        <f>N483/12</f>
        <v>0.25</v>
      </c>
      <c r="P483" s="57">
        <v>0</v>
      </c>
      <c r="Q483" s="110">
        <f>O483*2</f>
        <v>0.5</v>
      </c>
    </row>
    <row r="484" spans="1:17" s="52" customFormat="1" ht="22.5" x14ac:dyDescent="0.3">
      <c r="A484" s="731"/>
      <c r="B484" s="732"/>
      <c r="C484" s="111" t="s">
        <v>178</v>
      </c>
      <c r="D484" s="73"/>
      <c r="E484" s="74">
        <v>100</v>
      </c>
      <c r="F484" s="117">
        <f>SUM(1.5*E484)/100</f>
        <v>1.5</v>
      </c>
      <c r="G484" s="813"/>
      <c r="H484" s="731"/>
      <c r="I484" s="731"/>
      <c r="J484" s="734"/>
      <c r="K484" s="731"/>
      <c r="L484" s="731"/>
      <c r="M484" s="801"/>
      <c r="N484" s="56"/>
      <c r="O484" s="57"/>
    </row>
    <row r="485" spans="1:17" s="52" customFormat="1" ht="21" x14ac:dyDescent="0.3">
      <c r="A485" s="731">
        <v>139</v>
      </c>
      <c r="B485" s="732" t="s">
        <v>1382</v>
      </c>
      <c r="C485" s="109" t="s">
        <v>1383</v>
      </c>
      <c r="D485" s="187">
        <v>3</v>
      </c>
      <c r="E485" s="208" t="s">
        <v>33</v>
      </c>
      <c r="F485" s="118">
        <f>SUM(F486)</f>
        <v>1.5</v>
      </c>
      <c r="G485" s="812"/>
      <c r="H485" s="731" t="s">
        <v>20</v>
      </c>
      <c r="I485" s="731" t="s">
        <v>21</v>
      </c>
      <c r="J485" s="734">
        <v>1</v>
      </c>
      <c r="K485" s="731" t="s">
        <v>23</v>
      </c>
      <c r="L485" s="731" t="s">
        <v>22</v>
      </c>
      <c r="M485" s="801"/>
      <c r="N485" s="56">
        <f>D485*J485</f>
        <v>3</v>
      </c>
      <c r="O485" s="57">
        <f>N485/12</f>
        <v>0.25</v>
      </c>
      <c r="P485" s="57">
        <v>0</v>
      </c>
      <c r="Q485" s="110">
        <f>O485*2</f>
        <v>0.5</v>
      </c>
    </row>
    <row r="486" spans="1:17" s="52" customFormat="1" ht="22.5" x14ac:dyDescent="0.3">
      <c r="A486" s="731"/>
      <c r="B486" s="732"/>
      <c r="C486" s="111" t="s">
        <v>43</v>
      </c>
      <c r="D486" s="73"/>
      <c r="E486" s="74">
        <v>100</v>
      </c>
      <c r="F486" s="117">
        <f>SUM(1.5*E486)/100</f>
        <v>1.5</v>
      </c>
      <c r="G486" s="813"/>
      <c r="H486" s="731"/>
      <c r="I486" s="731"/>
      <c r="J486" s="734"/>
      <c r="K486" s="731"/>
      <c r="L486" s="731"/>
      <c r="M486" s="801"/>
      <c r="N486" s="56"/>
      <c r="O486" s="57"/>
    </row>
    <row r="487" spans="1:17" s="52" customFormat="1" ht="21" x14ac:dyDescent="0.3">
      <c r="A487" s="731">
        <v>140</v>
      </c>
      <c r="B487" s="732" t="s">
        <v>1384</v>
      </c>
      <c r="C487" s="109" t="s">
        <v>1385</v>
      </c>
      <c r="D487" s="187">
        <v>3</v>
      </c>
      <c r="E487" s="208" t="s">
        <v>33</v>
      </c>
      <c r="F487" s="118">
        <f>SUM(F488)</f>
        <v>1.5</v>
      </c>
      <c r="G487" s="814" t="s">
        <v>2123</v>
      </c>
      <c r="H487" s="731" t="s">
        <v>20</v>
      </c>
      <c r="I487" s="731" t="s">
        <v>21</v>
      </c>
      <c r="J487" s="734">
        <v>1</v>
      </c>
      <c r="K487" s="731" t="s">
        <v>23</v>
      </c>
      <c r="L487" s="731" t="s">
        <v>22</v>
      </c>
      <c r="M487" s="801"/>
      <c r="N487" s="56">
        <f>D487*J487</f>
        <v>3</v>
      </c>
      <c r="O487" s="57">
        <f>N487/12</f>
        <v>0.25</v>
      </c>
      <c r="P487" s="57">
        <v>0</v>
      </c>
      <c r="Q487" s="110">
        <f>O487*2</f>
        <v>0.5</v>
      </c>
    </row>
    <row r="488" spans="1:17" s="52" customFormat="1" ht="22.5" x14ac:dyDescent="0.3">
      <c r="A488" s="731"/>
      <c r="B488" s="732"/>
      <c r="C488" s="111" t="s">
        <v>201</v>
      </c>
      <c r="D488" s="73"/>
      <c r="E488" s="74">
        <v>100</v>
      </c>
      <c r="F488" s="117">
        <f>SUM(1.5*E488)/100</f>
        <v>1.5</v>
      </c>
      <c r="G488" s="815"/>
      <c r="H488" s="731"/>
      <c r="I488" s="731"/>
      <c r="J488" s="734"/>
      <c r="K488" s="731"/>
      <c r="L488" s="731"/>
      <c r="M488" s="801"/>
      <c r="N488" s="56"/>
      <c r="O488" s="57"/>
    </row>
    <row r="489" spans="1:17" s="52" customFormat="1" ht="22.5" x14ac:dyDescent="0.3">
      <c r="A489" s="731">
        <v>141</v>
      </c>
      <c r="B489" s="732" t="s">
        <v>1386</v>
      </c>
      <c r="C489" s="109" t="s">
        <v>1306</v>
      </c>
      <c r="D489" s="187">
        <v>1</v>
      </c>
      <c r="E489" s="208" t="s">
        <v>82</v>
      </c>
      <c r="F489" s="118">
        <f>SUM(F490:F495)</f>
        <v>0.25</v>
      </c>
      <c r="G489" s="812"/>
      <c r="H489" s="731" t="s">
        <v>20</v>
      </c>
      <c r="I489" s="731" t="s">
        <v>21</v>
      </c>
      <c r="J489" s="734">
        <v>1</v>
      </c>
      <c r="K489" s="731" t="s">
        <v>23</v>
      </c>
      <c r="L489" s="731" t="s">
        <v>22</v>
      </c>
      <c r="M489" s="801"/>
      <c r="N489" s="56">
        <f>D489*J489</f>
        <v>1</v>
      </c>
      <c r="O489" s="57">
        <f>N489/12</f>
        <v>8.3333333333333329E-2</v>
      </c>
      <c r="P489" s="57">
        <v>0</v>
      </c>
      <c r="Q489" s="110">
        <f>O489*2</f>
        <v>0.16666666666666666</v>
      </c>
    </row>
    <row r="490" spans="1:17" s="52" customFormat="1" ht="22.5" x14ac:dyDescent="0.3">
      <c r="A490" s="731"/>
      <c r="B490" s="732"/>
      <c r="C490" s="111" t="s">
        <v>43</v>
      </c>
      <c r="D490" s="73"/>
      <c r="E490" s="74">
        <v>20</v>
      </c>
      <c r="F490" s="117">
        <f>SUM(0.25*E490)/100</f>
        <v>0.05</v>
      </c>
      <c r="G490" s="816"/>
      <c r="H490" s="731"/>
      <c r="I490" s="731"/>
      <c r="J490" s="734"/>
      <c r="K490" s="731"/>
      <c r="L490" s="731"/>
      <c r="M490" s="801"/>
      <c r="N490" s="56"/>
      <c r="O490" s="57"/>
    </row>
    <row r="491" spans="1:17" s="52" customFormat="1" ht="22.5" x14ac:dyDescent="0.3">
      <c r="A491" s="731"/>
      <c r="B491" s="732"/>
      <c r="C491" s="111" t="s">
        <v>178</v>
      </c>
      <c r="D491" s="73"/>
      <c r="E491" s="74">
        <v>16</v>
      </c>
      <c r="F491" s="117">
        <f t="shared" ref="F491:F495" si="40">SUM(0.25*E491)/100</f>
        <v>0.04</v>
      </c>
      <c r="G491" s="816"/>
      <c r="H491" s="731"/>
      <c r="I491" s="731"/>
      <c r="J491" s="734"/>
      <c r="K491" s="731"/>
      <c r="L491" s="731"/>
      <c r="M491" s="801"/>
      <c r="N491" s="56"/>
      <c r="O491" s="57"/>
    </row>
    <row r="492" spans="1:17" s="52" customFormat="1" ht="22.5" x14ac:dyDescent="0.3">
      <c r="A492" s="731"/>
      <c r="B492" s="732"/>
      <c r="C492" s="111" t="s">
        <v>184</v>
      </c>
      <c r="D492" s="73"/>
      <c r="E492" s="74">
        <v>16</v>
      </c>
      <c r="F492" s="117">
        <f t="shared" si="40"/>
        <v>0.04</v>
      </c>
      <c r="G492" s="816"/>
      <c r="H492" s="731"/>
      <c r="I492" s="731"/>
      <c r="J492" s="734"/>
      <c r="K492" s="731"/>
      <c r="L492" s="731"/>
      <c r="M492" s="801"/>
      <c r="N492" s="56"/>
      <c r="O492" s="57"/>
    </row>
    <row r="493" spans="1:17" s="52" customFormat="1" ht="22.5" x14ac:dyDescent="0.3">
      <c r="A493" s="731"/>
      <c r="B493" s="732"/>
      <c r="C493" s="111" t="s">
        <v>44</v>
      </c>
      <c r="D493" s="73"/>
      <c r="E493" s="74">
        <v>16</v>
      </c>
      <c r="F493" s="117">
        <f t="shared" si="40"/>
        <v>0.04</v>
      </c>
      <c r="G493" s="816"/>
      <c r="H493" s="731"/>
      <c r="I493" s="731"/>
      <c r="J493" s="734"/>
      <c r="K493" s="731"/>
      <c r="L493" s="731"/>
      <c r="M493" s="801"/>
      <c r="N493" s="56"/>
      <c r="O493" s="57"/>
    </row>
    <row r="494" spans="1:17" s="52" customFormat="1" ht="22.5" x14ac:dyDescent="0.3">
      <c r="A494" s="731"/>
      <c r="B494" s="732"/>
      <c r="C494" s="111" t="s">
        <v>200</v>
      </c>
      <c r="D494" s="73"/>
      <c r="E494" s="74">
        <v>16</v>
      </c>
      <c r="F494" s="117">
        <f t="shared" si="40"/>
        <v>0.04</v>
      </c>
      <c r="G494" s="816"/>
      <c r="H494" s="731"/>
      <c r="I494" s="731"/>
      <c r="J494" s="734"/>
      <c r="K494" s="731"/>
      <c r="L494" s="731"/>
      <c r="M494" s="801"/>
      <c r="N494" s="56"/>
      <c r="O494" s="57"/>
    </row>
    <row r="495" spans="1:17" s="52" customFormat="1" ht="22.5" x14ac:dyDescent="0.3">
      <c r="A495" s="731"/>
      <c r="B495" s="732"/>
      <c r="C495" s="111" t="s">
        <v>201</v>
      </c>
      <c r="D495" s="73"/>
      <c r="E495" s="74">
        <v>16</v>
      </c>
      <c r="F495" s="117">
        <f t="shared" si="40"/>
        <v>0.04</v>
      </c>
      <c r="G495" s="813"/>
      <c r="H495" s="731"/>
      <c r="I495" s="731"/>
      <c r="J495" s="734"/>
      <c r="K495" s="731"/>
      <c r="L495" s="731"/>
      <c r="M495" s="801"/>
      <c r="N495" s="56"/>
      <c r="O495" s="57"/>
    </row>
    <row r="496" spans="1:17" s="52" customFormat="1" ht="22.5" x14ac:dyDescent="0.3">
      <c r="A496" s="731">
        <v>142</v>
      </c>
      <c r="B496" s="732" t="s">
        <v>1387</v>
      </c>
      <c r="C496" s="109" t="s">
        <v>1308</v>
      </c>
      <c r="D496" s="187">
        <v>1</v>
      </c>
      <c r="E496" s="208" t="s">
        <v>82</v>
      </c>
      <c r="F496" s="118">
        <f>SUM(F497:F502)</f>
        <v>0.25</v>
      </c>
      <c r="G496" s="812"/>
      <c r="H496" s="731" t="s">
        <v>20</v>
      </c>
      <c r="I496" s="731" t="s">
        <v>21</v>
      </c>
      <c r="J496" s="734">
        <v>1</v>
      </c>
      <c r="K496" s="731" t="s">
        <v>23</v>
      </c>
      <c r="L496" s="731" t="s">
        <v>22</v>
      </c>
      <c r="M496" s="801"/>
      <c r="N496" s="56">
        <f>D496*J496</f>
        <v>1</v>
      </c>
      <c r="O496" s="57">
        <f>N496/12</f>
        <v>8.3333333333333329E-2</v>
      </c>
      <c r="P496" s="57">
        <v>0</v>
      </c>
      <c r="Q496" s="110">
        <f>O496*2</f>
        <v>0.16666666666666666</v>
      </c>
    </row>
    <row r="497" spans="1:17" s="52" customFormat="1" ht="22.5" x14ac:dyDescent="0.3">
      <c r="A497" s="731"/>
      <c r="B497" s="732"/>
      <c r="C497" s="111" t="s">
        <v>43</v>
      </c>
      <c r="D497" s="73"/>
      <c r="E497" s="74">
        <v>20</v>
      </c>
      <c r="F497" s="117">
        <f t="shared" ref="F497:F502" si="41">SUM(0.25*E497)/100</f>
        <v>0.05</v>
      </c>
      <c r="G497" s="816"/>
      <c r="H497" s="731"/>
      <c r="I497" s="731"/>
      <c r="J497" s="734"/>
      <c r="K497" s="731"/>
      <c r="L497" s="731"/>
      <c r="M497" s="801"/>
      <c r="N497" s="56"/>
      <c r="O497" s="57"/>
    </row>
    <row r="498" spans="1:17" s="52" customFormat="1" ht="22.5" x14ac:dyDescent="0.3">
      <c r="A498" s="731"/>
      <c r="B498" s="732"/>
      <c r="C498" s="111" t="s">
        <v>178</v>
      </c>
      <c r="D498" s="73"/>
      <c r="E498" s="74">
        <v>16</v>
      </c>
      <c r="F498" s="117">
        <f t="shared" si="41"/>
        <v>0.04</v>
      </c>
      <c r="G498" s="816"/>
      <c r="H498" s="731"/>
      <c r="I498" s="731"/>
      <c r="J498" s="734"/>
      <c r="K498" s="731"/>
      <c r="L498" s="731"/>
      <c r="M498" s="801"/>
      <c r="N498" s="56"/>
      <c r="O498" s="57"/>
    </row>
    <row r="499" spans="1:17" s="52" customFormat="1" ht="22.5" x14ac:dyDescent="0.3">
      <c r="A499" s="731"/>
      <c r="B499" s="732"/>
      <c r="C499" s="111" t="s">
        <v>184</v>
      </c>
      <c r="D499" s="73"/>
      <c r="E499" s="74">
        <v>16</v>
      </c>
      <c r="F499" s="117">
        <f t="shared" si="41"/>
        <v>0.04</v>
      </c>
      <c r="G499" s="816"/>
      <c r="H499" s="731"/>
      <c r="I499" s="731"/>
      <c r="J499" s="734"/>
      <c r="K499" s="731"/>
      <c r="L499" s="731"/>
      <c r="M499" s="801"/>
      <c r="N499" s="56"/>
      <c r="O499" s="57"/>
    </row>
    <row r="500" spans="1:17" s="52" customFormat="1" ht="22.5" x14ac:dyDescent="0.3">
      <c r="A500" s="731"/>
      <c r="B500" s="732"/>
      <c r="C500" s="111" t="s">
        <v>44</v>
      </c>
      <c r="D500" s="73"/>
      <c r="E500" s="74">
        <v>16</v>
      </c>
      <c r="F500" s="117">
        <f t="shared" si="41"/>
        <v>0.04</v>
      </c>
      <c r="G500" s="816"/>
      <c r="H500" s="731"/>
      <c r="I500" s="731"/>
      <c r="J500" s="734"/>
      <c r="K500" s="731"/>
      <c r="L500" s="731"/>
      <c r="M500" s="801"/>
      <c r="N500" s="56"/>
      <c r="O500" s="57"/>
    </row>
    <row r="501" spans="1:17" s="52" customFormat="1" ht="22.5" x14ac:dyDescent="0.3">
      <c r="A501" s="731"/>
      <c r="B501" s="732"/>
      <c r="C501" s="111" t="s">
        <v>200</v>
      </c>
      <c r="D501" s="73"/>
      <c r="E501" s="74">
        <v>16</v>
      </c>
      <c r="F501" s="117">
        <f t="shared" si="41"/>
        <v>0.04</v>
      </c>
      <c r="G501" s="816"/>
      <c r="H501" s="731"/>
      <c r="I501" s="731"/>
      <c r="J501" s="734"/>
      <c r="K501" s="731"/>
      <c r="L501" s="731"/>
      <c r="M501" s="801"/>
      <c r="N501" s="56"/>
      <c r="O501" s="57"/>
    </row>
    <row r="502" spans="1:17" s="52" customFormat="1" ht="22.5" x14ac:dyDescent="0.3">
      <c r="A502" s="731"/>
      <c r="B502" s="732"/>
      <c r="C502" s="111" t="s">
        <v>201</v>
      </c>
      <c r="D502" s="73"/>
      <c r="E502" s="74">
        <v>16</v>
      </c>
      <c r="F502" s="117">
        <f t="shared" si="41"/>
        <v>0.04</v>
      </c>
      <c r="G502" s="813"/>
      <c r="H502" s="731"/>
      <c r="I502" s="731"/>
      <c r="J502" s="734"/>
      <c r="K502" s="731"/>
      <c r="L502" s="731"/>
      <c r="M502" s="801"/>
      <c r="N502" s="56"/>
      <c r="O502" s="57"/>
    </row>
    <row r="503" spans="1:17" s="52" customFormat="1" ht="22.5" x14ac:dyDescent="0.3">
      <c r="A503" s="731">
        <v>143</v>
      </c>
      <c r="B503" s="732" t="s">
        <v>1388</v>
      </c>
      <c r="C503" s="109" t="s">
        <v>1310</v>
      </c>
      <c r="D503" s="187">
        <v>1</v>
      </c>
      <c r="E503" s="208" t="s">
        <v>82</v>
      </c>
      <c r="F503" s="118">
        <f>SUM(F504:F509)</f>
        <v>0.25</v>
      </c>
      <c r="G503" s="812"/>
      <c r="H503" s="731" t="s">
        <v>20</v>
      </c>
      <c r="I503" s="731" t="s">
        <v>21</v>
      </c>
      <c r="J503" s="734">
        <v>2</v>
      </c>
      <c r="K503" s="731" t="s">
        <v>20</v>
      </c>
      <c r="L503" s="731" t="s">
        <v>22</v>
      </c>
      <c r="M503" s="801"/>
      <c r="N503" s="56">
        <f>D503*J503</f>
        <v>2</v>
      </c>
      <c r="O503" s="57">
        <f>N503/12</f>
        <v>0.16666666666666666</v>
      </c>
      <c r="P503" s="57">
        <v>0</v>
      </c>
      <c r="Q503" s="110">
        <f>O503*2</f>
        <v>0.33333333333333331</v>
      </c>
    </row>
    <row r="504" spans="1:17" s="52" customFormat="1" ht="22.5" x14ac:dyDescent="0.3">
      <c r="A504" s="731"/>
      <c r="B504" s="732"/>
      <c r="C504" s="111" t="s">
        <v>43</v>
      </c>
      <c r="D504" s="73"/>
      <c r="E504" s="74">
        <v>20</v>
      </c>
      <c r="F504" s="117">
        <f t="shared" ref="F504:F509" si="42">SUM(0.25*E504)/100</f>
        <v>0.05</v>
      </c>
      <c r="G504" s="816"/>
      <c r="H504" s="731"/>
      <c r="I504" s="731"/>
      <c r="J504" s="734"/>
      <c r="K504" s="731"/>
      <c r="L504" s="731"/>
      <c r="M504" s="801"/>
      <c r="N504" s="56"/>
      <c r="O504" s="57"/>
    </row>
    <row r="505" spans="1:17" s="52" customFormat="1" ht="22.5" x14ac:dyDescent="0.3">
      <c r="A505" s="731"/>
      <c r="B505" s="732"/>
      <c r="C505" s="111" t="s">
        <v>178</v>
      </c>
      <c r="D505" s="73"/>
      <c r="E505" s="74">
        <v>16</v>
      </c>
      <c r="F505" s="117">
        <f t="shared" si="42"/>
        <v>0.04</v>
      </c>
      <c r="G505" s="816"/>
      <c r="H505" s="731"/>
      <c r="I505" s="731"/>
      <c r="J505" s="734"/>
      <c r="K505" s="731"/>
      <c r="L505" s="731"/>
      <c r="M505" s="801"/>
      <c r="N505" s="56"/>
      <c r="O505" s="57"/>
    </row>
    <row r="506" spans="1:17" s="52" customFormat="1" ht="22.5" x14ac:dyDescent="0.3">
      <c r="A506" s="731"/>
      <c r="B506" s="732"/>
      <c r="C506" s="111" t="s">
        <v>184</v>
      </c>
      <c r="D506" s="73"/>
      <c r="E506" s="74">
        <v>16</v>
      </c>
      <c r="F506" s="117">
        <f t="shared" si="42"/>
        <v>0.04</v>
      </c>
      <c r="G506" s="816"/>
      <c r="H506" s="731"/>
      <c r="I506" s="731"/>
      <c r="J506" s="734"/>
      <c r="K506" s="731"/>
      <c r="L506" s="731"/>
      <c r="M506" s="801"/>
      <c r="N506" s="56"/>
      <c r="O506" s="57"/>
    </row>
    <row r="507" spans="1:17" s="52" customFormat="1" ht="22.5" x14ac:dyDescent="0.3">
      <c r="A507" s="731"/>
      <c r="B507" s="732"/>
      <c r="C507" s="111" t="s">
        <v>44</v>
      </c>
      <c r="D507" s="73"/>
      <c r="E507" s="74">
        <v>16</v>
      </c>
      <c r="F507" s="117">
        <f t="shared" si="42"/>
        <v>0.04</v>
      </c>
      <c r="G507" s="816"/>
      <c r="H507" s="731"/>
      <c r="I507" s="731"/>
      <c r="J507" s="734"/>
      <c r="K507" s="731"/>
      <c r="L507" s="731"/>
      <c r="M507" s="801"/>
      <c r="N507" s="56"/>
      <c r="O507" s="57"/>
    </row>
    <row r="508" spans="1:17" s="52" customFormat="1" ht="22.5" x14ac:dyDescent="0.3">
      <c r="A508" s="731"/>
      <c r="B508" s="732"/>
      <c r="C508" s="111" t="s">
        <v>200</v>
      </c>
      <c r="D508" s="73"/>
      <c r="E508" s="74">
        <v>16</v>
      </c>
      <c r="F508" s="117">
        <f t="shared" si="42"/>
        <v>0.04</v>
      </c>
      <c r="G508" s="816"/>
      <c r="H508" s="731"/>
      <c r="I508" s="731"/>
      <c r="J508" s="734"/>
      <c r="K508" s="731"/>
      <c r="L508" s="731"/>
      <c r="M508" s="801"/>
      <c r="N508" s="56"/>
      <c r="O508" s="57"/>
    </row>
    <row r="509" spans="1:17" s="52" customFormat="1" ht="22.5" x14ac:dyDescent="0.3">
      <c r="A509" s="731"/>
      <c r="B509" s="732"/>
      <c r="C509" s="111" t="s">
        <v>201</v>
      </c>
      <c r="D509" s="73"/>
      <c r="E509" s="74">
        <v>16</v>
      </c>
      <c r="F509" s="117">
        <f t="shared" si="42"/>
        <v>0.04</v>
      </c>
      <c r="G509" s="813"/>
      <c r="H509" s="731"/>
      <c r="I509" s="731"/>
      <c r="J509" s="734"/>
      <c r="K509" s="731"/>
      <c r="L509" s="731"/>
      <c r="M509" s="801"/>
      <c r="N509" s="56"/>
      <c r="O509" s="57"/>
    </row>
    <row r="510" spans="1:17" s="52" customFormat="1" ht="22.5" x14ac:dyDescent="0.3">
      <c r="A510" s="731">
        <v>144</v>
      </c>
      <c r="B510" s="732" t="s">
        <v>1389</v>
      </c>
      <c r="C510" s="109" t="s">
        <v>1330</v>
      </c>
      <c r="D510" s="187">
        <v>1</v>
      </c>
      <c r="E510" s="208" t="s">
        <v>82</v>
      </c>
      <c r="F510" s="118">
        <f>SUM(F511:F516)</f>
        <v>0.25</v>
      </c>
      <c r="G510" s="812"/>
      <c r="H510" s="731" t="s">
        <v>20</v>
      </c>
      <c r="I510" s="731" t="s">
        <v>21</v>
      </c>
      <c r="J510" s="734">
        <v>2</v>
      </c>
      <c r="K510" s="731" t="s">
        <v>20</v>
      </c>
      <c r="L510" s="731" t="s">
        <v>22</v>
      </c>
      <c r="M510" s="801"/>
      <c r="N510" s="56">
        <f>D510*J510</f>
        <v>2</v>
      </c>
      <c r="O510" s="57">
        <f>N510/12</f>
        <v>0.16666666666666666</v>
      </c>
      <c r="P510" s="57">
        <v>0</v>
      </c>
      <c r="Q510" s="110">
        <f>O510*2</f>
        <v>0.33333333333333331</v>
      </c>
    </row>
    <row r="511" spans="1:17" s="52" customFormat="1" ht="22.5" x14ac:dyDescent="0.3">
      <c r="A511" s="731"/>
      <c r="B511" s="732"/>
      <c r="C511" s="111" t="s">
        <v>43</v>
      </c>
      <c r="D511" s="73"/>
      <c r="E511" s="74">
        <v>20</v>
      </c>
      <c r="F511" s="117">
        <f t="shared" ref="F511:F516" si="43">SUM(0.25*E511)/100</f>
        <v>0.05</v>
      </c>
      <c r="G511" s="816"/>
      <c r="H511" s="731"/>
      <c r="I511" s="731"/>
      <c r="J511" s="734"/>
      <c r="K511" s="731"/>
      <c r="L511" s="731"/>
      <c r="M511" s="801"/>
      <c r="N511" s="56"/>
      <c r="O511" s="57"/>
    </row>
    <row r="512" spans="1:17" s="52" customFormat="1" ht="22.5" x14ac:dyDescent="0.3">
      <c r="A512" s="731"/>
      <c r="B512" s="732"/>
      <c r="C512" s="111" t="s">
        <v>178</v>
      </c>
      <c r="D512" s="73"/>
      <c r="E512" s="74">
        <v>16</v>
      </c>
      <c r="F512" s="117">
        <f t="shared" si="43"/>
        <v>0.04</v>
      </c>
      <c r="G512" s="816"/>
      <c r="H512" s="731"/>
      <c r="I512" s="731"/>
      <c r="J512" s="734"/>
      <c r="K512" s="731"/>
      <c r="L512" s="731"/>
      <c r="M512" s="801"/>
      <c r="N512" s="56"/>
      <c r="O512" s="57"/>
    </row>
    <row r="513" spans="1:19" s="52" customFormat="1" ht="22.5" x14ac:dyDescent="0.3">
      <c r="A513" s="731"/>
      <c r="B513" s="732"/>
      <c r="C513" s="111" t="s">
        <v>184</v>
      </c>
      <c r="D513" s="73"/>
      <c r="E513" s="74">
        <v>16</v>
      </c>
      <c r="F513" s="117">
        <f t="shared" si="43"/>
        <v>0.04</v>
      </c>
      <c r="G513" s="816"/>
      <c r="H513" s="731"/>
      <c r="I513" s="731"/>
      <c r="J513" s="734"/>
      <c r="K513" s="731"/>
      <c r="L513" s="731"/>
      <c r="M513" s="801"/>
      <c r="N513" s="56"/>
      <c r="O513" s="57"/>
    </row>
    <row r="514" spans="1:19" s="52" customFormat="1" ht="22.5" x14ac:dyDescent="0.3">
      <c r="A514" s="731"/>
      <c r="B514" s="732"/>
      <c r="C514" s="111" t="s">
        <v>44</v>
      </c>
      <c r="D514" s="73"/>
      <c r="E514" s="74">
        <v>16</v>
      </c>
      <c r="F514" s="117">
        <f t="shared" si="43"/>
        <v>0.04</v>
      </c>
      <c r="G514" s="816"/>
      <c r="H514" s="731"/>
      <c r="I514" s="731"/>
      <c r="J514" s="734"/>
      <c r="K514" s="731"/>
      <c r="L514" s="731"/>
      <c r="M514" s="801"/>
      <c r="N514" s="56"/>
      <c r="O514" s="57"/>
    </row>
    <row r="515" spans="1:19" s="52" customFormat="1" ht="22.5" x14ac:dyDescent="0.3">
      <c r="A515" s="731"/>
      <c r="B515" s="732"/>
      <c r="C515" s="111" t="s">
        <v>200</v>
      </c>
      <c r="D515" s="73"/>
      <c r="E515" s="74">
        <v>16</v>
      </c>
      <c r="F515" s="117">
        <f t="shared" si="43"/>
        <v>0.04</v>
      </c>
      <c r="G515" s="816"/>
      <c r="H515" s="731"/>
      <c r="I515" s="731"/>
      <c r="J515" s="734"/>
      <c r="K515" s="731"/>
      <c r="L515" s="731"/>
      <c r="M515" s="801"/>
      <c r="N515" s="56"/>
      <c r="O515" s="57"/>
    </row>
    <row r="516" spans="1:19" s="52" customFormat="1" ht="22.5" x14ac:dyDescent="0.3">
      <c r="A516" s="731"/>
      <c r="B516" s="732"/>
      <c r="C516" s="111" t="s">
        <v>201</v>
      </c>
      <c r="D516" s="73"/>
      <c r="E516" s="74">
        <v>16</v>
      </c>
      <c r="F516" s="117">
        <f t="shared" si="43"/>
        <v>0.04</v>
      </c>
      <c r="G516" s="813"/>
      <c r="H516" s="731"/>
      <c r="I516" s="731"/>
      <c r="J516" s="734"/>
      <c r="K516" s="731"/>
      <c r="L516" s="731"/>
      <c r="M516" s="801"/>
      <c r="N516" s="56"/>
      <c r="O516" s="57"/>
    </row>
    <row r="517" spans="1:19" s="52" customFormat="1" ht="22.5" x14ac:dyDescent="0.3">
      <c r="A517" s="760">
        <v>145</v>
      </c>
      <c r="B517" s="761" t="s">
        <v>1390</v>
      </c>
      <c r="C517" s="172" t="s">
        <v>1312</v>
      </c>
      <c r="D517" s="195">
        <v>6</v>
      </c>
      <c r="E517" s="173" t="s">
        <v>1313</v>
      </c>
      <c r="F517" s="270">
        <f>SUM(F518)</f>
        <v>1</v>
      </c>
      <c r="G517" s="817"/>
      <c r="H517" s="760" t="s">
        <v>20</v>
      </c>
      <c r="I517" s="760" t="s">
        <v>20</v>
      </c>
      <c r="J517" s="763">
        <v>1</v>
      </c>
      <c r="K517" s="760" t="s">
        <v>73</v>
      </c>
      <c r="L517" s="760" t="s">
        <v>22</v>
      </c>
      <c r="M517" s="809"/>
      <c r="N517" s="56">
        <f>D517*J517</f>
        <v>6</v>
      </c>
      <c r="O517" s="57">
        <f>N517/12</f>
        <v>0.5</v>
      </c>
      <c r="P517" s="57">
        <v>0</v>
      </c>
      <c r="Q517" s="110">
        <f>O517*2</f>
        <v>1</v>
      </c>
    </row>
    <row r="518" spans="1:19" s="52" customFormat="1" ht="22.5" x14ac:dyDescent="0.3">
      <c r="A518" s="760"/>
      <c r="B518" s="761"/>
      <c r="C518" s="176" t="s">
        <v>184</v>
      </c>
      <c r="D518" s="177"/>
      <c r="E518" s="173">
        <v>100</v>
      </c>
      <c r="F518" s="279">
        <f>SUM(1*E518)/100</f>
        <v>1</v>
      </c>
      <c r="G518" s="818"/>
      <c r="H518" s="760"/>
      <c r="I518" s="760"/>
      <c r="J518" s="763"/>
      <c r="K518" s="760"/>
      <c r="L518" s="760"/>
      <c r="M518" s="809"/>
      <c r="N518" s="56"/>
      <c r="O518" s="57"/>
    </row>
    <row r="519" spans="1:19" s="52" customFormat="1" ht="22.5" x14ac:dyDescent="0.3">
      <c r="A519" s="773">
        <v>146</v>
      </c>
      <c r="B519" s="774" t="s">
        <v>1391</v>
      </c>
      <c r="C519" s="293" t="s">
        <v>1315</v>
      </c>
      <c r="D519" s="195">
        <v>6</v>
      </c>
      <c r="E519" s="173" t="s">
        <v>1313</v>
      </c>
      <c r="F519" s="270">
        <f>SUM(F520:F521)</f>
        <v>1</v>
      </c>
      <c r="G519" s="823"/>
      <c r="H519" s="773" t="s">
        <v>20</v>
      </c>
      <c r="I519" s="773" t="s">
        <v>26</v>
      </c>
      <c r="J519" s="778">
        <v>2</v>
      </c>
      <c r="K519" s="773" t="s">
        <v>21</v>
      </c>
      <c r="L519" s="773" t="s">
        <v>22</v>
      </c>
      <c r="M519" s="811"/>
      <c r="N519" s="56">
        <f>D519*J519</f>
        <v>12</v>
      </c>
      <c r="O519" s="57">
        <f>N519/12</f>
        <v>1</v>
      </c>
      <c r="P519" s="57">
        <v>0</v>
      </c>
      <c r="Q519" s="110">
        <f>O519*2</f>
        <v>2</v>
      </c>
    </row>
    <row r="520" spans="1:19" s="52" customFormat="1" ht="22.5" x14ac:dyDescent="0.3">
      <c r="A520" s="821"/>
      <c r="B520" s="819"/>
      <c r="C520" s="176" t="s">
        <v>43</v>
      </c>
      <c r="D520" s="195"/>
      <c r="E520" s="173">
        <v>50</v>
      </c>
      <c r="F520" s="279">
        <f>SUM(1*E520)/100</f>
        <v>0.5</v>
      </c>
      <c r="G520" s="824"/>
      <c r="H520" s="821"/>
      <c r="I520" s="821"/>
      <c r="J520" s="828"/>
      <c r="K520" s="821"/>
      <c r="L520" s="821"/>
      <c r="M520" s="826"/>
      <c r="N520" s="56"/>
      <c r="O520" s="57"/>
      <c r="P520" s="57"/>
      <c r="Q520" s="110"/>
    </row>
    <row r="521" spans="1:19" s="52" customFormat="1" ht="22.5" x14ac:dyDescent="0.3">
      <c r="A521" s="822"/>
      <c r="B521" s="820"/>
      <c r="C521" s="176" t="s">
        <v>200</v>
      </c>
      <c r="D521" s="195"/>
      <c r="E521" s="173">
        <v>50</v>
      </c>
      <c r="F521" s="279">
        <f>SUM(1*E521)/100</f>
        <v>0.5</v>
      </c>
      <c r="G521" s="825"/>
      <c r="H521" s="822"/>
      <c r="I521" s="822"/>
      <c r="J521" s="829"/>
      <c r="K521" s="822"/>
      <c r="L521" s="822"/>
      <c r="M521" s="827"/>
      <c r="N521" s="56"/>
      <c r="O521" s="57"/>
      <c r="P521" s="57"/>
      <c r="Q521" s="110"/>
    </row>
    <row r="522" spans="1:19" s="52" customFormat="1" ht="22.5" x14ac:dyDescent="0.3">
      <c r="A522" s="760">
        <v>147</v>
      </c>
      <c r="B522" s="761" t="s">
        <v>1392</v>
      </c>
      <c r="C522" s="172" t="s">
        <v>1317</v>
      </c>
      <c r="D522" s="195">
        <v>12</v>
      </c>
      <c r="E522" s="173" t="s">
        <v>1318</v>
      </c>
      <c r="F522" s="270">
        <f>SUM(F523)</f>
        <v>0.5</v>
      </c>
      <c r="G522" s="817"/>
      <c r="H522" s="760" t="s">
        <v>20</v>
      </c>
      <c r="I522" s="760" t="s">
        <v>20</v>
      </c>
      <c r="J522" s="763">
        <v>1</v>
      </c>
      <c r="K522" s="760" t="s">
        <v>73</v>
      </c>
      <c r="L522" s="760" t="s">
        <v>22</v>
      </c>
      <c r="M522" s="809"/>
      <c r="N522" s="56">
        <f>D522*J522</f>
        <v>12</v>
      </c>
      <c r="O522" s="57">
        <f>N522/12</f>
        <v>1</v>
      </c>
      <c r="P522" s="57">
        <v>0</v>
      </c>
      <c r="Q522" s="110">
        <f>O522*2</f>
        <v>2</v>
      </c>
    </row>
    <row r="523" spans="1:19" s="52" customFormat="1" ht="22.5" x14ac:dyDescent="0.3">
      <c r="A523" s="760"/>
      <c r="B523" s="761"/>
      <c r="C523" s="176" t="s">
        <v>184</v>
      </c>
      <c r="D523" s="177"/>
      <c r="E523" s="178">
        <f>100/2</f>
        <v>50</v>
      </c>
      <c r="F523" s="279">
        <f>SUM(1*E523)/100</f>
        <v>0.5</v>
      </c>
      <c r="G523" s="818"/>
      <c r="H523" s="760"/>
      <c r="I523" s="760"/>
      <c r="J523" s="763"/>
      <c r="K523" s="760"/>
      <c r="L523" s="760"/>
      <c r="M523" s="809"/>
      <c r="N523" s="56"/>
      <c r="O523" s="57"/>
    </row>
    <row r="524" spans="1:19" s="52" customFormat="1" ht="22.5" x14ac:dyDescent="0.3">
      <c r="A524" s="760">
        <v>148</v>
      </c>
      <c r="B524" s="761" t="s">
        <v>1392</v>
      </c>
      <c r="C524" s="172" t="s">
        <v>1317</v>
      </c>
      <c r="D524" s="195">
        <v>12</v>
      </c>
      <c r="E524" s="173" t="s">
        <v>1318</v>
      </c>
      <c r="F524" s="270">
        <f>SUM(F525)</f>
        <v>0.5</v>
      </c>
      <c r="G524" s="817"/>
      <c r="H524" s="760" t="s">
        <v>23</v>
      </c>
      <c r="I524" s="760" t="s">
        <v>20</v>
      </c>
      <c r="J524" s="763">
        <v>1</v>
      </c>
      <c r="K524" s="760" t="s">
        <v>73</v>
      </c>
      <c r="L524" s="760" t="s">
        <v>22</v>
      </c>
      <c r="M524" s="809"/>
      <c r="N524" s="56">
        <f>D524*J524</f>
        <v>12</v>
      </c>
      <c r="O524" s="57">
        <f>N524/12</f>
        <v>1</v>
      </c>
      <c r="P524" s="57">
        <v>0</v>
      </c>
      <c r="Q524" s="110">
        <f>O524*2</f>
        <v>2</v>
      </c>
    </row>
    <row r="525" spans="1:19" s="52" customFormat="1" ht="22.5" x14ac:dyDescent="0.3">
      <c r="A525" s="760"/>
      <c r="B525" s="761"/>
      <c r="C525" s="176" t="s">
        <v>199</v>
      </c>
      <c r="D525" s="177"/>
      <c r="E525" s="178">
        <f>100/2</f>
        <v>50</v>
      </c>
      <c r="F525" s="279">
        <f>SUM(1*E525)/100</f>
        <v>0.5</v>
      </c>
      <c r="G525" s="818"/>
      <c r="H525" s="760"/>
      <c r="I525" s="760"/>
      <c r="J525" s="763"/>
      <c r="K525" s="760"/>
      <c r="L525" s="760"/>
      <c r="M525" s="809"/>
      <c r="N525" s="56"/>
      <c r="O525" s="57"/>
    </row>
    <row r="526" spans="1:19" ht="24.75" customHeight="1" x14ac:dyDescent="0.15">
      <c r="A526" s="673" t="s">
        <v>855</v>
      </c>
      <c r="B526" s="673"/>
      <c r="C526" s="673"/>
      <c r="D526" s="673"/>
      <c r="E526" s="673"/>
      <c r="F526" s="673"/>
      <c r="G526" s="673"/>
      <c r="H526" s="673"/>
      <c r="I526" s="673"/>
      <c r="J526" s="673"/>
      <c r="K526" s="673"/>
      <c r="L526" s="673"/>
      <c r="M526" s="673"/>
      <c r="N526" s="56">
        <f>N527</f>
        <v>13</v>
      </c>
      <c r="O526" s="57">
        <f>O527</f>
        <v>1.0833333333333333</v>
      </c>
      <c r="P526" s="57">
        <f>P527</f>
        <v>0</v>
      </c>
      <c r="Q526" s="57">
        <f>Q527</f>
        <v>2.1666666666666665</v>
      </c>
      <c r="R526" s="66">
        <f>P526+Q526</f>
        <v>2.1666666666666665</v>
      </c>
      <c r="S526" s="66">
        <f>Q526/20</f>
        <v>0.10833333333333332</v>
      </c>
    </row>
    <row r="527" spans="1:19" ht="24.75" customHeight="1" x14ac:dyDescent="0.15">
      <c r="A527" s="653" t="s">
        <v>1601</v>
      </c>
      <c r="B527" s="653"/>
      <c r="C527" s="653"/>
      <c r="D527" s="653"/>
      <c r="E527" s="653"/>
      <c r="F527" s="653"/>
      <c r="G527" s="653"/>
      <c r="H527" s="653"/>
      <c r="I527" s="653"/>
      <c r="J527" s="653"/>
      <c r="K527" s="653"/>
      <c r="L527" s="653"/>
      <c r="M527" s="653"/>
      <c r="N527" s="56">
        <f>SUM(N528:N536)</f>
        <v>13</v>
      </c>
      <c r="O527" s="57">
        <f>SUM(O528:O536)</f>
        <v>1.0833333333333333</v>
      </c>
      <c r="P527" s="57">
        <f>SUM(P528:P536)</f>
        <v>0</v>
      </c>
      <c r="Q527" s="57">
        <f>SUM(Q528:Q536)</f>
        <v>2.1666666666666665</v>
      </c>
    </row>
    <row r="528" spans="1:19" s="52" customFormat="1" ht="22.5" x14ac:dyDescent="0.3">
      <c r="A528" s="731">
        <v>149</v>
      </c>
      <c r="B528" s="732" t="s">
        <v>1564</v>
      </c>
      <c r="C528" s="109" t="s">
        <v>1565</v>
      </c>
      <c r="D528" s="187">
        <v>1</v>
      </c>
      <c r="E528" s="208" t="s">
        <v>82</v>
      </c>
      <c r="F528" s="118">
        <f>SUM(F529:F534)</f>
        <v>0.25</v>
      </c>
      <c r="G528" s="802"/>
      <c r="H528" s="731" t="s">
        <v>20</v>
      </c>
      <c r="I528" s="731" t="s">
        <v>20</v>
      </c>
      <c r="J528" s="734">
        <v>1</v>
      </c>
      <c r="K528" s="731" t="s">
        <v>73</v>
      </c>
      <c r="L528" s="731" t="s">
        <v>22</v>
      </c>
      <c r="M528" s="801"/>
      <c r="N528" s="56">
        <f>D528*J528</f>
        <v>1</v>
      </c>
      <c r="O528" s="57">
        <f>N528/12</f>
        <v>8.3333333333333329E-2</v>
      </c>
      <c r="P528" s="57">
        <v>0</v>
      </c>
      <c r="Q528" s="110">
        <f>O528*2</f>
        <v>0.16666666666666666</v>
      </c>
    </row>
    <row r="529" spans="1:17" s="52" customFormat="1" ht="22.5" x14ac:dyDescent="0.3">
      <c r="A529" s="731"/>
      <c r="B529" s="732"/>
      <c r="C529" s="111" t="s">
        <v>43</v>
      </c>
      <c r="D529" s="73"/>
      <c r="E529" s="74">
        <v>20</v>
      </c>
      <c r="F529" s="117">
        <f>SUM(0.25*E529)/100</f>
        <v>0.05</v>
      </c>
      <c r="G529" s="802"/>
      <c r="H529" s="731"/>
      <c r="I529" s="731"/>
      <c r="J529" s="734"/>
      <c r="K529" s="731"/>
      <c r="L529" s="731"/>
      <c r="M529" s="801"/>
      <c r="N529" s="56"/>
      <c r="O529" s="57"/>
    </row>
    <row r="530" spans="1:17" s="52" customFormat="1" ht="22.5" x14ac:dyDescent="0.3">
      <c r="A530" s="731"/>
      <c r="B530" s="732"/>
      <c r="C530" s="111" t="s">
        <v>178</v>
      </c>
      <c r="D530" s="73"/>
      <c r="E530" s="74">
        <v>16</v>
      </c>
      <c r="F530" s="117">
        <f t="shared" ref="F530:F534" si="44">SUM(0.25*E530)/100</f>
        <v>0.04</v>
      </c>
      <c r="G530" s="802"/>
      <c r="H530" s="731"/>
      <c r="I530" s="731"/>
      <c r="J530" s="734"/>
      <c r="K530" s="731"/>
      <c r="L530" s="731"/>
      <c r="M530" s="801"/>
      <c r="N530" s="56"/>
      <c r="O530" s="57"/>
    </row>
    <row r="531" spans="1:17" s="52" customFormat="1" ht="22.5" x14ac:dyDescent="0.3">
      <c r="A531" s="731"/>
      <c r="B531" s="732"/>
      <c r="C531" s="111" t="s">
        <v>184</v>
      </c>
      <c r="D531" s="73"/>
      <c r="E531" s="74">
        <v>16</v>
      </c>
      <c r="F531" s="117">
        <f t="shared" si="44"/>
        <v>0.04</v>
      </c>
      <c r="G531" s="802"/>
      <c r="H531" s="731"/>
      <c r="I531" s="731"/>
      <c r="J531" s="734"/>
      <c r="K531" s="731"/>
      <c r="L531" s="731"/>
      <c r="M531" s="801"/>
      <c r="N531" s="56"/>
      <c r="O531" s="57"/>
    </row>
    <row r="532" spans="1:17" s="52" customFormat="1" ht="22.5" x14ac:dyDescent="0.3">
      <c r="A532" s="731"/>
      <c r="B532" s="732"/>
      <c r="C532" s="111" t="s">
        <v>44</v>
      </c>
      <c r="D532" s="73"/>
      <c r="E532" s="74">
        <v>16</v>
      </c>
      <c r="F532" s="117">
        <f t="shared" si="44"/>
        <v>0.04</v>
      </c>
      <c r="G532" s="802"/>
      <c r="H532" s="731"/>
      <c r="I532" s="731"/>
      <c r="J532" s="734"/>
      <c r="K532" s="731"/>
      <c r="L532" s="731"/>
      <c r="M532" s="801"/>
      <c r="N532" s="56"/>
      <c r="O532" s="57"/>
    </row>
    <row r="533" spans="1:17" s="52" customFormat="1" ht="22.5" x14ac:dyDescent="0.3">
      <c r="A533" s="731"/>
      <c r="B533" s="732"/>
      <c r="C533" s="111" t="s">
        <v>200</v>
      </c>
      <c r="D533" s="73"/>
      <c r="E533" s="74">
        <v>16</v>
      </c>
      <c r="F533" s="117">
        <f t="shared" si="44"/>
        <v>0.04</v>
      </c>
      <c r="G533" s="802"/>
      <c r="H533" s="731"/>
      <c r="I533" s="731"/>
      <c r="J533" s="734"/>
      <c r="K533" s="731"/>
      <c r="L533" s="731"/>
      <c r="M533" s="801"/>
      <c r="N533" s="56"/>
      <c r="O533" s="57"/>
    </row>
    <row r="534" spans="1:17" s="52" customFormat="1" ht="22.5" x14ac:dyDescent="0.3">
      <c r="A534" s="731"/>
      <c r="B534" s="732"/>
      <c r="C534" s="111" t="s">
        <v>201</v>
      </c>
      <c r="D534" s="73"/>
      <c r="E534" s="74">
        <v>16</v>
      </c>
      <c r="F534" s="117">
        <f t="shared" si="44"/>
        <v>0.04</v>
      </c>
      <c r="G534" s="802"/>
      <c r="H534" s="731"/>
      <c r="I534" s="731"/>
      <c r="J534" s="734"/>
      <c r="K534" s="731"/>
      <c r="L534" s="731"/>
      <c r="M534" s="801"/>
      <c r="N534" s="56"/>
      <c r="O534" s="57"/>
    </row>
    <row r="535" spans="1:17" s="52" customFormat="1" ht="22.5" x14ac:dyDescent="0.3">
      <c r="A535" s="760">
        <v>150</v>
      </c>
      <c r="B535" s="761" t="s">
        <v>1566</v>
      </c>
      <c r="C535" s="172" t="s">
        <v>1554</v>
      </c>
      <c r="D535" s="195">
        <v>12</v>
      </c>
      <c r="E535" s="173" t="s">
        <v>1318</v>
      </c>
      <c r="F535" s="270">
        <f>SUM(F536)</f>
        <v>1</v>
      </c>
      <c r="G535" s="810"/>
      <c r="H535" s="760" t="s">
        <v>20</v>
      </c>
      <c r="I535" s="760" t="s">
        <v>26</v>
      </c>
      <c r="J535" s="763">
        <v>1</v>
      </c>
      <c r="K535" s="760" t="s">
        <v>25</v>
      </c>
      <c r="L535" s="760" t="s">
        <v>22</v>
      </c>
      <c r="M535" s="724"/>
      <c r="N535" s="56">
        <f>D535*J535</f>
        <v>12</v>
      </c>
      <c r="O535" s="57">
        <f>N535/12</f>
        <v>1</v>
      </c>
      <c r="P535" s="57">
        <v>0</v>
      </c>
      <c r="Q535" s="110">
        <f>O535*2</f>
        <v>2</v>
      </c>
    </row>
    <row r="536" spans="1:17" s="52" customFormat="1" ht="22.5" x14ac:dyDescent="0.3">
      <c r="A536" s="760"/>
      <c r="B536" s="761"/>
      <c r="C536" s="176" t="s">
        <v>43</v>
      </c>
      <c r="D536" s="177"/>
      <c r="E536" s="178">
        <v>100</v>
      </c>
      <c r="F536" s="279">
        <f>SUM(1*E536)/100</f>
        <v>1</v>
      </c>
      <c r="G536" s="810"/>
      <c r="H536" s="760"/>
      <c r="I536" s="760"/>
      <c r="J536" s="763"/>
      <c r="K536" s="760"/>
      <c r="L536" s="760"/>
      <c r="M536" s="724"/>
      <c r="N536" s="56"/>
      <c r="O536" s="57"/>
    </row>
    <row r="539" spans="1:17" ht="24.75" customHeight="1" x14ac:dyDescent="0.15">
      <c r="B539" s="249"/>
      <c r="C539" s="55" t="s">
        <v>2329</v>
      </c>
    </row>
    <row r="540" spans="1:17" ht="24.75" customHeight="1" x14ac:dyDescent="0.15">
      <c r="B540" s="250"/>
      <c r="C540" s="55" t="s">
        <v>2330</v>
      </c>
    </row>
    <row r="541" spans="1:17" ht="24.75" customHeight="1" x14ac:dyDescent="0.15">
      <c r="B541" s="262"/>
      <c r="C541" s="55" t="s">
        <v>2331</v>
      </c>
    </row>
  </sheetData>
  <mergeCells count="1241">
    <mergeCell ref="A535:A536"/>
    <mergeCell ref="B535:B536"/>
    <mergeCell ref="G535:G536"/>
    <mergeCell ref="H535:H536"/>
    <mergeCell ref="I535:I536"/>
    <mergeCell ref="J535:J536"/>
    <mergeCell ref="K535:K536"/>
    <mergeCell ref="L535:L536"/>
    <mergeCell ref="M524:M525"/>
    <mergeCell ref="A522:A523"/>
    <mergeCell ref="B522:B523"/>
    <mergeCell ref="G522:G523"/>
    <mergeCell ref="H522:H523"/>
    <mergeCell ref="I522:I523"/>
    <mergeCell ref="J522:J523"/>
    <mergeCell ref="K522:K523"/>
    <mergeCell ref="L522:L523"/>
    <mergeCell ref="M522:M523"/>
    <mergeCell ref="B519:B521"/>
    <mergeCell ref="A519:A521"/>
    <mergeCell ref="G519:G521"/>
    <mergeCell ref="M519:M521"/>
    <mergeCell ref="H519:H521"/>
    <mergeCell ref="I519:I521"/>
    <mergeCell ref="J519:J521"/>
    <mergeCell ref="K519:K521"/>
    <mergeCell ref="L519:L521"/>
    <mergeCell ref="A528:A534"/>
    <mergeCell ref="B528:B534"/>
    <mergeCell ref="G528:G534"/>
    <mergeCell ref="H528:H534"/>
    <mergeCell ref="I528:I534"/>
    <mergeCell ref="J528:J534"/>
    <mergeCell ref="K528:K534"/>
    <mergeCell ref="L528:L534"/>
    <mergeCell ref="M528:M534"/>
    <mergeCell ref="A527:M527"/>
    <mergeCell ref="A524:A525"/>
    <mergeCell ref="B524:B525"/>
    <mergeCell ref="G524:G525"/>
    <mergeCell ref="H524:H525"/>
    <mergeCell ref="I524:I525"/>
    <mergeCell ref="J524:J525"/>
    <mergeCell ref="K524:K525"/>
    <mergeCell ref="L524:L525"/>
    <mergeCell ref="J517:J518"/>
    <mergeCell ref="K517:K518"/>
    <mergeCell ref="L517:L518"/>
    <mergeCell ref="M503:M509"/>
    <mergeCell ref="A510:A516"/>
    <mergeCell ref="B510:B516"/>
    <mergeCell ref="G510:G516"/>
    <mergeCell ref="H510:H516"/>
    <mergeCell ref="I510:I516"/>
    <mergeCell ref="J510:J516"/>
    <mergeCell ref="K510:K516"/>
    <mergeCell ref="L510:L516"/>
    <mergeCell ref="M510:M516"/>
    <mergeCell ref="A503:A509"/>
    <mergeCell ref="B503:B509"/>
    <mergeCell ref="G503:G509"/>
    <mergeCell ref="H503:H509"/>
    <mergeCell ref="I503:I509"/>
    <mergeCell ref="J503:J509"/>
    <mergeCell ref="K503:K509"/>
    <mergeCell ref="L503:L509"/>
    <mergeCell ref="M517:M518"/>
    <mergeCell ref="A517:A518"/>
    <mergeCell ref="B517:B518"/>
    <mergeCell ref="G517:G518"/>
    <mergeCell ref="H517:H518"/>
    <mergeCell ref="I517:I518"/>
    <mergeCell ref="M489:M495"/>
    <mergeCell ref="A496:A502"/>
    <mergeCell ref="B496:B502"/>
    <mergeCell ref="G496:G502"/>
    <mergeCell ref="H496:H502"/>
    <mergeCell ref="I496:I502"/>
    <mergeCell ref="J496:J502"/>
    <mergeCell ref="K496:K502"/>
    <mergeCell ref="L496:L502"/>
    <mergeCell ref="M496:M502"/>
    <mergeCell ref="A489:A495"/>
    <mergeCell ref="B489:B495"/>
    <mergeCell ref="G489:G495"/>
    <mergeCell ref="H489:H495"/>
    <mergeCell ref="I489:I495"/>
    <mergeCell ref="J489:J495"/>
    <mergeCell ref="K489:K495"/>
    <mergeCell ref="L489:L495"/>
    <mergeCell ref="M485:M486"/>
    <mergeCell ref="A487:A488"/>
    <mergeCell ref="B487:B488"/>
    <mergeCell ref="G487:G488"/>
    <mergeCell ref="H487:H488"/>
    <mergeCell ref="I487:I488"/>
    <mergeCell ref="J487:J488"/>
    <mergeCell ref="K487:K488"/>
    <mergeCell ref="L487:L488"/>
    <mergeCell ref="M487:M488"/>
    <mergeCell ref="A485:A486"/>
    <mergeCell ref="B485:B486"/>
    <mergeCell ref="G485:G486"/>
    <mergeCell ref="H485:H486"/>
    <mergeCell ref="I485:I486"/>
    <mergeCell ref="J485:J486"/>
    <mergeCell ref="K485:K486"/>
    <mergeCell ref="L485:L486"/>
    <mergeCell ref="A483:A484"/>
    <mergeCell ref="B483:B484"/>
    <mergeCell ref="G483:G484"/>
    <mergeCell ref="H483:H484"/>
    <mergeCell ref="I483:I484"/>
    <mergeCell ref="J483:J484"/>
    <mergeCell ref="K483:K484"/>
    <mergeCell ref="L483:L484"/>
    <mergeCell ref="M483:M484"/>
    <mergeCell ref="A481:A482"/>
    <mergeCell ref="B481:B482"/>
    <mergeCell ref="G481:G482"/>
    <mergeCell ref="H481:H482"/>
    <mergeCell ref="I481:I482"/>
    <mergeCell ref="J481:J482"/>
    <mergeCell ref="K481:K482"/>
    <mergeCell ref="L481:L482"/>
    <mergeCell ref="A479:A480"/>
    <mergeCell ref="B479:B480"/>
    <mergeCell ref="H479:H480"/>
    <mergeCell ref="I479:I480"/>
    <mergeCell ref="J479:J480"/>
    <mergeCell ref="K479:K480"/>
    <mergeCell ref="L479:L480"/>
    <mergeCell ref="M479:M480"/>
    <mergeCell ref="A477:A478"/>
    <mergeCell ref="B477:B478"/>
    <mergeCell ref="H477:H478"/>
    <mergeCell ref="I477:I478"/>
    <mergeCell ref="J477:J478"/>
    <mergeCell ref="K477:K478"/>
    <mergeCell ref="L477:L478"/>
    <mergeCell ref="M477:M478"/>
    <mergeCell ref="M481:M482"/>
    <mergeCell ref="M468:M470"/>
    <mergeCell ref="A473:A476"/>
    <mergeCell ref="B473:B476"/>
    <mergeCell ref="G473:G476"/>
    <mergeCell ref="H473:H476"/>
    <mergeCell ref="I473:I476"/>
    <mergeCell ref="J473:J476"/>
    <mergeCell ref="K473:K476"/>
    <mergeCell ref="L473:L476"/>
    <mergeCell ref="M473:M476"/>
    <mergeCell ref="A468:A470"/>
    <mergeCell ref="B468:B470"/>
    <mergeCell ref="G468:G470"/>
    <mergeCell ref="H468:H470"/>
    <mergeCell ref="I468:I470"/>
    <mergeCell ref="J468:J470"/>
    <mergeCell ref="K468:K470"/>
    <mergeCell ref="L468:L470"/>
    <mergeCell ref="A472:M472"/>
    <mergeCell ref="M463:M465"/>
    <mergeCell ref="A466:A467"/>
    <mergeCell ref="B466:B467"/>
    <mergeCell ref="G466:G467"/>
    <mergeCell ref="H466:H467"/>
    <mergeCell ref="I466:I467"/>
    <mergeCell ref="J466:J467"/>
    <mergeCell ref="K466:K467"/>
    <mergeCell ref="L466:L467"/>
    <mergeCell ref="M466:M467"/>
    <mergeCell ref="A463:A465"/>
    <mergeCell ref="B463:B465"/>
    <mergeCell ref="G463:G465"/>
    <mergeCell ref="H463:H465"/>
    <mergeCell ref="I463:I465"/>
    <mergeCell ref="J463:J465"/>
    <mergeCell ref="K463:K465"/>
    <mergeCell ref="L463:L465"/>
    <mergeCell ref="M459:M460"/>
    <mergeCell ref="A461:A462"/>
    <mergeCell ref="B461:B462"/>
    <mergeCell ref="G461:G462"/>
    <mergeCell ref="H461:H462"/>
    <mergeCell ref="I461:I462"/>
    <mergeCell ref="J461:J462"/>
    <mergeCell ref="K461:K462"/>
    <mergeCell ref="L461:L462"/>
    <mergeCell ref="M461:M462"/>
    <mergeCell ref="A459:A460"/>
    <mergeCell ref="B459:B460"/>
    <mergeCell ref="G459:G460"/>
    <mergeCell ref="H459:H460"/>
    <mergeCell ref="I459:I460"/>
    <mergeCell ref="J459:J460"/>
    <mergeCell ref="K459:K460"/>
    <mergeCell ref="L459:L460"/>
    <mergeCell ref="M438:M440"/>
    <mergeCell ref="A441:A442"/>
    <mergeCell ref="B441:B442"/>
    <mergeCell ref="G441:G442"/>
    <mergeCell ref="H441:H442"/>
    <mergeCell ref="M455:M456"/>
    <mergeCell ref="A457:A458"/>
    <mergeCell ref="B457:B458"/>
    <mergeCell ref="G457:G458"/>
    <mergeCell ref="H457:H458"/>
    <mergeCell ref="I457:I458"/>
    <mergeCell ref="J457:J458"/>
    <mergeCell ref="K457:K458"/>
    <mergeCell ref="L457:L458"/>
    <mergeCell ref="M457:M458"/>
    <mergeCell ref="A455:A456"/>
    <mergeCell ref="B455:B456"/>
    <mergeCell ref="G455:G456"/>
    <mergeCell ref="H455:H456"/>
    <mergeCell ref="I455:I456"/>
    <mergeCell ref="J455:J456"/>
    <mergeCell ref="K455:K456"/>
    <mergeCell ref="L455:L456"/>
    <mergeCell ref="M451:M452"/>
    <mergeCell ref="A453:A454"/>
    <mergeCell ref="B453:B454"/>
    <mergeCell ref="G453:G454"/>
    <mergeCell ref="H453:H454"/>
    <mergeCell ref="I453:I454"/>
    <mergeCell ref="J453:J454"/>
    <mergeCell ref="K453:K454"/>
    <mergeCell ref="L453:L454"/>
    <mergeCell ref="M453:M454"/>
    <mergeCell ref="A451:A452"/>
    <mergeCell ref="B451:B452"/>
    <mergeCell ref="G451:G452"/>
    <mergeCell ref="H451:H452"/>
    <mergeCell ref="I451:I452"/>
    <mergeCell ref="J451:J452"/>
    <mergeCell ref="K451:K452"/>
    <mergeCell ref="L451:L452"/>
    <mergeCell ref="A438:A440"/>
    <mergeCell ref="B438:B440"/>
    <mergeCell ref="H438:H440"/>
    <mergeCell ref="I438:I440"/>
    <mergeCell ref="J438:J440"/>
    <mergeCell ref="K438:K440"/>
    <mergeCell ref="L438:L440"/>
    <mergeCell ref="A435:A437"/>
    <mergeCell ref="M441:M442"/>
    <mergeCell ref="A443:A444"/>
    <mergeCell ref="B443:B444"/>
    <mergeCell ref="G443:G444"/>
    <mergeCell ref="H443:H444"/>
    <mergeCell ref="I443:I444"/>
    <mergeCell ref="J443:J444"/>
    <mergeCell ref="K443:K444"/>
    <mergeCell ref="L443:L444"/>
    <mergeCell ref="M443:M444"/>
    <mergeCell ref="M447:M448"/>
    <mergeCell ref="A449:A450"/>
    <mergeCell ref="B449:B450"/>
    <mergeCell ref="G449:G450"/>
    <mergeCell ref="H449:H450"/>
    <mergeCell ref="A284:A286"/>
    <mergeCell ref="B284:B286"/>
    <mergeCell ref="G284:G286"/>
    <mergeCell ref="H284:H286"/>
    <mergeCell ref="I284:I286"/>
    <mergeCell ref="J284:J286"/>
    <mergeCell ref="K284:K286"/>
    <mergeCell ref="A426:A427"/>
    <mergeCell ref="B426:B427"/>
    <mergeCell ref="H426:H427"/>
    <mergeCell ref="I426:I427"/>
    <mergeCell ref="B435:B437"/>
    <mergeCell ref="H435:H437"/>
    <mergeCell ref="I435:I437"/>
    <mergeCell ref="J435:J437"/>
    <mergeCell ref="K435:K437"/>
    <mergeCell ref="L435:L437"/>
    <mergeCell ref="L420:L421"/>
    <mergeCell ref="L415:L416"/>
    <mergeCell ref="A407:A410"/>
    <mergeCell ref="J426:J427"/>
    <mergeCell ref="K426:K427"/>
    <mergeCell ref="A420:A421"/>
    <mergeCell ref="B420:B421"/>
    <mergeCell ref="H420:H421"/>
    <mergeCell ref="I420:I421"/>
    <mergeCell ref="J420:J421"/>
    <mergeCell ref="K420:K421"/>
    <mergeCell ref="L426:L427"/>
    <mergeCell ref="B407:B410"/>
    <mergeCell ref="H407:H410"/>
    <mergeCell ref="I407:I410"/>
    <mergeCell ref="I449:I450"/>
    <mergeCell ref="J449:J450"/>
    <mergeCell ref="K449:K450"/>
    <mergeCell ref="L449:L450"/>
    <mergeCell ref="M449:M450"/>
    <mergeCell ref="I441:I442"/>
    <mergeCell ref="J441:J442"/>
    <mergeCell ref="K441:K442"/>
    <mergeCell ref="L441:L442"/>
    <mergeCell ref="A447:A448"/>
    <mergeCell ref="B447:B448"/>
    <mergeCell ref="G447:G448"/>
    <mergeCell ref="H447:H448"/>
    <mergeCell ref="I447:I448"/>
    <mergeCell ref="J447:J448"/>
    <mergeCell ref="K447:K448"/>
    <mergeCell ref="L447:L448"/>
    <mergeCell ref="A446:M446"/>
    <mergeCell ref="M426:M427"/>
    <mergeCell ref="M435:M437"/>
    <mergeCell ref="A432:A434"/>
    <mergeCell ref="B432:B434"/>
    <mergeCell ref="H432:H434"/>
    <mergeCell ref="I432:I434"/>
    <mergeCell ref="J432:J434"/>
    <mergeCell ref="K432:K434"/>
    <mergeCell ref="A428:A431"/>
    <mergeCell ref="B428:B431"/>
    <mergeCell ref="H428:H431"/>
    <mergeCell ref="I428:I431"/>
    <mergeCell ref="J428:J431"/>
    <mergeCell ref="K428:K431"/>
    <mergeCell ref="L428:L431"/>
    <mergeCell ref="M428:M431"/>
    <mergeCell ref="L432:L434"/>
    <mergeCell ref="M432:M434"/>
    <mergeCell ref="M420:M421"/>
    <mergeCell ref="M415:M416"/>
    <mergeCell ref="A417:A419"/>
    <mergeCell ref="B417:B419"/>
    <mergeCell ref="H417:H419"/>
    <mergeCell ref="I417:I419"/>
    <mergeCell ref="J417:J419"/>
    <mergeCell ref="K417:K419"/>
    <mergeCell ref="L417:L419"/>
    <mergeCell ref="M417:M419"/>
    <mergeCell ref="A415:A416"/>
    <mergeCell ref="B415:B416"/>
    <mergeCell ref="H415:H416"/>
    <mergeCell ref="I415:I416"/>
    <mergeCell ref="J415:J416"/>
    <mergeCell ref="K415:K416"/>
    <mergeCell ref="L411:L412"/>
    <mergeCell ref="M411:M412"/>
    <mergeCell ref="A413:A414"/>
    <mergeCell ref="B413:B414"/>
    <mergeCell ref="H413:H414"/>
    <mergeCell ref="I413:I414"/>
    <mergeCell ref="J413:J414"/>
    <mergeCell ref="K413:K414"/>
    <mergeCell ref="L413:L414"/>
    <mergeCell ref="M413:M414"/>
    <mergeCell ref="A411:A412"/>
    <mergeCell ref="B411:B412"/>
    <mergeCell ref="H411:H412"/>
    <mergeCell ref="I411:I412"/>
    <mergeCell ref="J411:J412"/>
    <mergeCell ref="K411:K412"/>
    <mergeCell ref="J407:J410"/>
    <mergeCell ref="K407:K410"/>
    <mergeCell ref="L407:L410"/>
    <mergeCell ref="M407:M410"/>
    <mergeCell ref="A405:A406"/>
    <mergeCell ref="B405:B406"/>
    <mergeCell ref="H405:H406"/>
    <mergeCell ref="I405:I406"/>
    <mergeCell ref="J405:J406"/>
    <mergeCell ref="K405:K406"/>
    <mergeCell ref="A402:A404"/>
    <mergeCell ref="B402:B404"/>
    <mergeCell ref="H402:H404"/>
    <mergeCell ref="I402:I404"/>
    <mergeCell ref="J402:J404"/>
    <mergeCell ref="K402:K404"/>
    <mergeCell ref="L402:L404"/>
    <mergeCell ref="M402:M404"/>
    <mergeCell ref="L405:L406"/>
    <mergeCell ref="M405:M406"/>
    <mergeCell ref="L390:L391"/>
    <mergeCell ref="M390:M391"/>
    <mergeCell ref="A399:A401"/>
    <mergeCell ref="B399:B401"/>
    <mergeCell ref="H399:H401"/>
    <mergeCell ref="I399:I401"/>
    <mergeCell ref="J399:J401"/>
    <mergeCell ref="K399:K401"/>
    <mergeCell ref="L399:L401"/>
    <mergeCell ref="A390:A391"/>
    <mergeCell ref="B390:B391"/>
    <mergeCell ref="H390:H391"/>
    <mergeCell ref="I390:I391"/>
    <mergeCell ref="J390:J391"/>
    <mergeCell ref="K390:K391"/>
    <mergeCell ref="M399:M401"/>
    <mergeCell ref="H393:H396"/>
    <mergeCell ref="I393:I396"/>
    <mergeCell ref="J393:J396"/>
    <mergeCell ref="K393:K396"/>
    <mergeCell ref="L393:L396"/>
    <mergeCell ref="M393:M396"/>
    <mergeCell ref="A393:A396"/>
    <mergeCell ref="B393:B396"/>
    <mergeCell ref="L386:L387"/>
    <mergeCell ref="M386:M387"/>
    <mergeCell ref="A388:A389"/>
    <mergeCell ref="B388:B389"/>
    <mergeCell ref="H388:H389"/>
    <mergeCell ref="I388:I389"/>
    <mergeCell ref="J388:J389"/>
    <mergeCell ref="K388:K389"/>
    <mergeCell ref="L388:L389"/>
    <mergeCell ref="M388:M389"/>
    <mergeCell ref="A386:A387"/>
    <mergeCell ref="B386:B387"/>
    <mergeCell ref="H386:H387"/>
    <mergeCell ref="I386:I387"/>
    <mergeCell ref="J386:J387"/>
    <mergeCell ref="K386:K387"/>
    <mergeCell ref="A384:A385"/>
    <mergeCell ref="B384:B385"/>
    <mergeCell ref="H384:H385"/>
    <mergeCell ref="I384:I385"/>
    <mergeCell ref="J384:J385"/>
    <mergeCell ref="K384:K385"/>
    <mergeCell ref="L384:L385"/>
    <mergeCell ref="M384:M385"/>
    <mergeCell ref="A381:A383"/>
    <mergeCell ref="B381:B383"/>
    <mergeCell ref="H381:H383"/>
    <mergeCell ref="I381:I383"/>
    <mergeCell ref="J381:J383"/>
    <mergeCell ref="K381:K383"/>
    <mergeCell ref="A378:A380"/>
    <mergeCell ref="B378:B380"/>
    <mergeCell ref="H378:H380"/>
    <mergeCell ref="I378:I380"/>
    <mergeCell ref="J378:J380"/>
    <mergeCell ref="K378:K380"/>
    <mergeCell ref="L378:L380"/>
    <mergeCell ref="M378:M380"/>
    <mergeCell ref="L381:L383"/>
    <mergeCell ref="M381:M383"/>
    <mergeCell ref="L371:L372"/>
    <mergeCell ref="M371:M372"/>
    <mergeCell ref="A375:A377"/>
    <mergeCell ref="B375:B377"/>
    <mergeCell ref="H375:H377"/>
    <mergeCell ref="I375:I377"/>
    <mergeCell ref="J375:J377"/>
    <mergeCell ref="K375:K377"/>
    <mergeCell ref="L375:L377"/>
    <mergeCell ref="A371:A372"/>
    <mergeCell ref="B371:B372"/>
    <mergeCell ref="H371:H372"/>
    <mergeCell ref="I371:I372"/>
    <mergeCell ref="J371:J372"/>
    <mergeCell ref="K371:K372"/>
    <mergeCell ref="M375:M377"/>
    <mergeCell ref="L369:L370"/>
    <mergeCell ref="M369:M370"/>
    <mergeCell ref="A323:A326"/>
    <mergeCell ref="B323:B326"/>
    <mergeCell ref="H323:H326"/>
    <mergeCell ref="I323:I326"/>
    <mergeCell ref="J323:J326"/>
    <mergeCell ref="K323:K326"/>
    <mergeCell ref="L323:L326"/>
    <mergeCell ref="M323:M326"/>
    <mergeCell ref="A369:A370"/>
    <mergeCell ref="B369:B370"/>
    <mergeCell ref="H369:H370"/>
    <mergeCell ref="I369:I370"/>
    <mergeCell ref="J369:J370"/>
    <mergeCell ref="K369:K370"/>
    <mergeCell ref="L364:L365"/>
    <mergeCell ref="M364:M365"/>
    <mergeCell ref="A366:A368"/>
    <mergeCell ref="B366:B368"/>
    <mergeCell ref="H366:H368"/>
    <mergeCell ref="I366:I368"/>
    <mergeCell ref="J366:J368"/>
    <mergeCell ref="K366:K368"/>
    <mergeCell ref="L366:L368"/>
    <mergeCell ref="M366:M368"/>
    <mergeCell ref="A364:A365"/>
    <mergeCell ref="B364:B365"/>
    <mergeCell ref="H364:H365"/>
    <mergeCell ref="I364:I365"/>
    <mergeCell ref="J364:J365"/>
    <mergeCell ref="K364:K365"/>
    <mergeCell ref="M358:M360"/>
    <mergeCell ref="A361:A363"/>
    <mergeCell ref="B361:B363"/>
    <mergeCell ref="G361:G363"/>
    <mergeCell ref="H361:H363"/>
    <mergeCell ref="I361:I363"/>
    <mergeCell ref="J361:J363"/>
    <mergeCell ref="K361:K363"/>
    <mergeCell ref="L361:L363"/>
    <mergeCell ref="M361:M363"/>
    <mergeCell ref="L354:L357"/>
    <mergeCell ref="M354:M357"/>
    <mergeCell ref="A358:A360"/>
    <mergeCell ref="B358:B360"/>
    <mergeCell ref="G358:G360"/>
    <mergeCell ref="H358:H360"/>
    <mergeCell ref="I358:I360"/>
    <mergeCell ref="J358:J360"/>
    <mergeCell ref="K358:K360"/>
    <mergeCell ref="L358:L360"/>
    <mergeCell ref="A354:A357"/>
    <mergeCell ref="B354:B357"/>
    <mergeCell ref="H354:H357"/>
    <mergeCell ref="I354:I357"/>
    <mergeCell ref="J354:J357"/>
    <mergeCell ref="K354:K357"/>
    <mergeCell ref="M343:M348"/>
    <mergeCell ref="A351:A353"/>
    <mergeCell ref="B351:B353"/>
    <mergeCell ref="H351:H353"/>
    <mergeCell ref="I351:I353"/>
    <mergeCell ref="J351:J353"/>
    <mergeCell ref="K351:K353"/>
    <mergeCell ref="L351:L353"/>
    <mergeCell ref="M351:M353"/>
    <mergeCell ref="A343:A348"/>
    <mergeCell ref="B343:B348"/>
    <mergeCell ref="H343:H348"/>
    <mergeCell ref="I343:I348"/>
    <mergeCell ref="J343:J348"/>
    <mergeCell ref="K343:K348"/>
    <mergeCell ref="L343:L348"/>
    <mergeCell ref="A342:M342"/>
    <mergeCell ref="A349:M349"/>
    <mergeCell ref="A350:M350"/>
    <mergeCell ref="L336:L338"/>
    <mergeCell ref="M336:M338"/>
    <mergeCell ref="A339:A341"/>
    <mergeCell ref="B339:B341"/>
    <mergeCell ref="G339:G341"/>
    <mergeCell ref="H339:H341"/>
    <mergeCell ref="I339:I341"/>
    <mergeCell ref="J339:J341"/>
    <mergeCell ref="K339:K341"/>
    <mergeCell ref="L339:L341"/>
    <mergeCell ref="A336:A338"/>
    <mergeCell ref="B336:B338"/>
    <mergeCell ref="G336:G338"/>
    <mergeCell ref="H336:H338"/>
    <mergeCell ref="I336:I338"/>
    <mergeCell ref="J336:J338"/>
    <mergeCell ref="K336:K338"/>
    <mergeCell ref="M339:M341"/>
    <mergeCell ref="A333:A335"/>
    <mergeCell ref="B333:B335"/>
    <mergeCell ref="G333:G335"/>
    <mergeCell ref="H333:H335"/>
    <mergeCell ref="I333:I335"/>
    <mergeCell ref="J333:J335"/>
    <mergeCell ref="A329:A332"/>
    <mergeCell ref="B329:B332"/>
    <mergeCell ref="H329:H332"/>
    <mergeCell ref="I329:I332"/>
    <mergeCell ref="J329:J332"/>
    <mergeCell ref="K329:K332"/>
    <mergeCell ref="L329:L332"/>
    <mergeCell ref="M329:M332"/>
    <mergeCell ref="K333:K335"/>
    <mergeCell ref="L333:L335"/>
    <mergeCell ref="M333:M335"/>
    <mergeCell ref="J290:J296"/>
    <mergeCell ref="K290:K296"/>
    <mergeCell ref="L290:L296"/>
    <mergeCell ref="L317:L322"/>
    <mergeCell ref="M317:M322"/>
    <mergeCell ref="A327:A328"/>
    <mergeCell ref="B327:B328"/>
    <mergeCell ref="G327:G328"/>
    <mergeCell ref="H327:H328"/>
    <mergeCell ref="I327:I328"/>
    <mergeCell ref="J327:J328"/>
    <mergeCell ref="K327:K328"/>
    <mergeCell ref="L327:L328"/>
    <mergeCell ref="A317:A322"/>
    <mergeCell ref="B317:B322"/>
    <mergeCell ref="H317:H322"/>
    <mergeCell ref="I317:I322"/>
    <mergeCell ref="J317:J322"/>
    <mergeCell ref="K317:K322"/>
    <mergeCell ref="M327:M328"/>
    <mergeCell ref="J278:J279"/>
    <mergeCell ref="K278:K279"/>
    <mergeCell ref="M280:M283"/>
    <mergeCell ref="L304:L310"/>
    <mergeCell ref="M304:M310"/>
    <mergeCell ref="A311:A316"/>
    <mergeCell ref="B311:B316"/>
    <mergeCell ref="H311:H316"/>
    <mergeCell ref="I311:I316"/>
    <mergeCell ref="J311:J316"/>
    <mergeCell ref="K311:K316"/>
    <mergeCell ref="L311:L316"/>
    <mergeCell ref="M311:M316"/>
    <mergeCell ref="A304:A310"/>
    <mergeCell ref="B304:B310"/>
    <mergeCell ref="H304:H310"/>
    <mergeCell ref="I304:I310"/>
    <mergeCell ref="J304:J310"/>
    <mergeCell ref="K304:K310"/>
    <mergeCell ref="M290:M296"/>
    <mergeCell ref="A297:A303"/>
    <mergeCell ref="B297:B303"/>
    <mergeCell ref="H297:H303"/>
    <mergeCell ref="I297:I303"/>
    <mergeCell ref="J297:J303"/>
    <mergeCell ref="K297:K303"/>
    <mergeCell ref="L297:L303"/>
    <mergeCell ref="M297:M303"/>
    <mergeCell ref="A290:A296"/>
    <mergeCell ref="B290:B296"/>
    <mergeCell ref="H290:H296"/>
    <mergeCell ref="I290:I296"/>
    <mergeCell ref="L284:L286"/>
    <mergeCell ref="M284:M286"/>
    <mergeCell ref="L274:L275"/>
    <mergeCell ref="M274:M275"/>
    <mergeCell ref="A276:A277"/>
    <mergeCell ref="B276:B277"/>
    <mergeCell ref="H276:H277"/>
    <mergeCell ref="I276:I277"/>
    <mergeCell ref="J276:J277"/>
    <mergeCell ref="K276:K277"/>
    <mergeCell ref="L276:L277"/>
    <mergeCell ref="M276:M277"/>
    <mergeCell ref="A274:A275"/>
    <mergeCell ref="B274:B275"/>
    <mergeCell ref="H274:H275"/>
    <mergeCell ref="I274:I275"/>
    <mergeCell ref="J274:J275"/>
    <mergeCell ref="K274:K275"/>
    <mergeCell ref="L278:L279"/>
    <mergeCell ref="M278:M279"/>
    <mergeCell ref="A280:A283"/>
    <mergeCell ref="B280:B283"/>
    <mergeCell ref="G280:G283"/>
    <mergeCell ref="H280:H283"/>
    <mergeCell ref="I280:I283"/>
    <mergeCell ref="J280:J283"/>
    <mergeCell ref="K280:K283"/>
    <mergeCell ref="L280:L283"/>
    <mergeCell ref="A278:A279"/>
    <mergeCell ref="B278:B279"/>
    <mergeCell ref="H278:H279"/>
    <mergeCell ref="I278:I279"/>
    <mergeCell ref="L270:L271"/>
    <mergeCell ref="M270:M271"/>
    <mergeCell ref="A272:A273"/>
    <mergeCell ref="B272:B273"/>
    <mergeCell ref="H272:H273"/>
    <mergeCell ref="I272:I273"/>
    <mergeCell ref="J272:J273"/>
    <mergeCell ref="K272:K273"/>
    <mergeCell ref="L272:L273"/>
    <mergeCell ref="M272:M273"/>
    <mergeCell ref="A270:A271"/>
    <mergeCell ref="B270:B271"/>
    <mergeCell ref="H270:H271"/>
    <mergeCell ref="I270:I271"/>
    <mergeCell ref="J270:J271"/>
    <mergeCell ref="K270:K271"/>
    <mergeCell ref="L266:L267"/>
    <mergeCell ref="M266:M267"/>
    <mergeCell ref="A268:A269"/>
    <mergeCell ref="B268:B269"/>
    <mergeCell ref="H268:H269"/>
    <mergeCell ref="I268:I269"/>
    <mergeCell ref="J268:J269"/>
    <mergeCell ref="K268:K269"/>
    <mergeCell ref="L268:L269"/>
    <mergeCell ref="M268:M269"/>
    <mergeCell ref="A266:A267"/>
    <mergeCell ref="B266:B267"/>
    <mergeCell ref="H266:H267"/>
    <mergeCell ref="I266:I267"/>
    <mergeCell ref="J266:J267"/>
    <mergeCell ref="K266:K267"/>
    <mergeCell ref="A264:A265"/>
    <mergeCell ref="B264:B265"/>
    <mergeCell ref="H264:H265"/>
    <mergeCell ref="I264:I265"/>
    <mergeCell ref="J264:J265"/>
    <mergeCell ref="K264:K265"/>
    <mergeCell ref="L264:L265"/>
    <mergeCell ref="M264:M265"/>
    <mergeCell ref="A261:A263"/>
    <mergeCell ref="B261:B263"/>
    <mergeCell ref="H261:H263"/>
    <mergeCell ref="I261:I263"/>
    <mergeCell ref="J261:J263"/>
    <mergeCell ref="K261:K263"/>
    <mergeCell ref="A253:A260"/>
    <mergeCell ref="B253:B260"/>
    <mergeCell ref="H253:H260"/>
    <mergeCell ref="I253:I260"/>
    <mergeCell ref="J253:J260"/>
    <mergeCell ref="K253:K260"/>
    <mergeCell ref="L253:L260"/>
    <mergeCell ref="M253:M260"/>
    <mergeCell ref="L261:L263"/>
    <mergeCell ref="M261:M263"/>
    <mergeCell ref="A245:A252"/>
    <mergeCell ref="B245:B252"/>
    <mergeCell ref="H245:H252"/>
    <mergeCell ref="I245:I252"/>
    <mergeCell ref="J245:J252"/>
    <mergeCell ref="K245:K252"/>
    <mergeCell ref="L245:L252"/>
    <mergeCell ref="M245:M252"/>
    <mergeCell ref="K236:K238"/>
    <mergeCell ref="L236:L238"/>
    <mergeCell ref="M236:M238"/>
    <mergeCell ref="A239:A242"/>
    <mergeCell ref="B239:B242"/>
    <mergeCell ref="G239:G242"/>
    <mergeCell ref="H239:H242"/>
    <mergeCell ref="I239:I242"/>
    <mergeCell ref="J239:J242"/>
    <mergeCell ref="K239:K242"/>
    <mergeCell ref="A236:A238"/>
    <mergeCell ref="B236:B238"/>
    <mergeCell ref="G236:G238"/>
    <mergeCell ref="H236:H238"/>
    <mergeCell ref="I236:I238"/>
    <mergeCell ref="J236:J238"/>
    <mergeCell ref="L239:L242"/>
    <mergeCell ref="M239:M242"/>
    <mergeCell ref="A234:A235"/>
    <mergeCell ref="B234:B235"/>
    <mergeCell ref="G234:G235"/>
    <mergeCell ref="H234:H235"/>
    <mergeCell ref="I234:I235"/>
    <mergeCell ref="J234:J235"/>
    <mergeCell ref="K234:K235"/>
    <mergeCell ref="L234:L235"/>
    <mergeCell ref="M234:M235"/>
    <mergeCell ref="A231:A233"/>
    <mergeCell ref="B231:B233"/>
    <mergeCell ref="G231:G233"/>
    <mergeCell ref="H231:H233"/>
    <mergeCell ref="I231:I233"/>
    <mergeCell ref="J231:J233"/>
    <mergeCell ref="K231:K233"/>
    <mergeCell ref="L231:L233"/>
    <mergeCell ref="M231:M233"/>
    <mergeCell ref="K223:K226"/>
    <mergeCell ref="L223:L226"/>
    <mergeCell ref="M223:M226"/>
    <mergeCell ref="A229:A230"/>
    <mergeCell ref="B229:B230"/>
    <mergeCell ref="H229:H230"/>
    <mergeCell ref="I229:I230"/>
    <mergeCell ref="J229:J230"/>
    <mergeCell ref="K229:K230"/>
    <mergeCell ref="A223:A226"/>
    <mergeCell ref="B223:B226"/>
    <mergeCell ref="G223:G226"/>
    <mergeCell ref="H223:H226"/>
    <mergeCell ref="I223:I226"/>
    <mergeCell ref="J223:J226"/>
    <mergeCell ref="L229:L230"/>
    <mergeCell ref="M229:M230"/>
    <mergeCell ref="A220:A222"/>
    <mergeCell ref="B220:B222"/>
    <mergeCell ref="G220:G222"/>
    <mergeCell ref="H220:H222"/>
    <mergeCell ref="I220:I222"/>
    <mergeCell ref="J220:J222"/>
    <mergeCell ref="K220:K222"/>
    <mergeCell ref="L220:L222"/>
    <mergeCell ref="M220:M222"/>
    <mergeCell ref="A217:A219"/>
    <mergeCell ref="B217:B219"/>
    <mergeCell ref="G217:G219"/>
    <mergeCell ref="H217:H219"/>
    <mergeCell ref="I217:I219"/>
    <mergeCell ref="J217:J219"/>
    <mergeCell ref="K217:K219"/>
    <mergeCell ref="L217:L219"/>
    <mergeCell ref="M217:M219"/>
    <mergeCell ref="K211:K213"/>
    <mergeCell ref="L211:L213"/>
    <mergeCell ref="M211:M213"/>
    <mergeCell ref="A214:A216"/>
    <mergeCell ref="B214:B216"/>
    <mergeCell ref="G214:G216"/>
    <mergeCell ref="H214:H216"/>
    <mergeCell ref="I214:I216"/>
    <mergeCell ref="J214:J216"/>
    <mergeCell ref="K214:K216"/>
    <mergeCell ref="A211:A213"/>
    <mergeCell ref="B211:B213"/>
    <mergeCell ref="G211:G213"/>
    <mergeCell ref="H211:H213"/>
    <mergeCell ref="I211:I213"/>
    <mergeCell ref="J211:J213"/>
    <mergeCell ref="L214:L216"/>
    <mergeCell ref="M214:M216"/>
    <mergeCell ref="L207:L208"/>
    <mergeCell ref="M207:M208"/>
    <mergeCell ref="A209:A210"/>
    <mergeCell ref="B209:B210"/>
    <mergeCell ref="H209:H210"/>
    <mergeCell ref="I209:I210"/>
    <mergeCell ref="J209:J210"/>
    <mergeCell ref="K209:K210"/>
    <mergeCell ref="L209:L210"/>
    <mergeCell ref="M209:M210"/>
    <mergeCell ref="A207:A208"/>
    <mergeCell ref="B207:B208"/>
    <mergeCell ref="H207:H208"/>
    <mergeCell ref="I207:I208"/>
    <mergeCell ref="J207:J208"/>
    <mergeCell ref="K207:K208"/>
    <mergeCell ref="L198:L202"/>
    <mergeCell ref="M198:M202"/>
    <mergeCell ref="A203:A206"/>
    <mergeCell ref="B203:B206"/>
    <mergeCell ref="H203:H206"/>
    <mergeCell ref="I203:I206"/>
    <mergeCell ref="J203:J206"/>
    <mergeCell ref="K203:K206"/>
    <mergeCell ref="L203:L206"/>
    <mergeCell ref="M203:M206"/>
    <mergeCell ref="A198:A202"/>
    <mergeCell ref="B198:B202"/>
    <mergeCell ref="H198:H202"/>
    <mergeCell ref="I198:I202"/>
    <mergeCell ref="J198:J202"/>
    <mergeCell ref="K198:K202"/>
    <mergeCell ref="L191:L194"/>
    <mergeCell ref="M191:M194"/>
    <mergeCell ref="A195:A197"/>
    <mergeCell ref="B195:B197"/>
    <mergeCell ref="H195:H197"/>
    <mergeCell ref="I195:I197"/>
    <mergeCell ref="J195:J197"/>
    <mergeCell ref="K195:K197"/>
    <mergeCell ref="L195:L197"/>
    <mergeCell ref="M195:M197"/>
    <mergeCell ref="A191:A194"/>
    <mergeCell ref="B191:B194"/>
    <mergeCell ref="H191:H194"/>
    <mergeCell ref="I191:I194"/>
    <mergeCell ref="J191:J194"/>
    <mergeCell ref="K191:K194"/>
    <mergeCell ref="L183:L187"/>
    <mergeCell ref="M183:M187"/>
    <mergeCell ref="A188:A190"/>
    <mergeCell ref="B188:B190"/>
    <mergeCell ref="H188:H190"/>
    <mergeCell ref="I188:I190"/>
    <mergeCell ref="J188:J190"/>
    <mergeCell ref="K188:K190"/>
    <mergeCell ref="L188:L190"/>
    <mergeCell ref="M188:M190"/>
    <mergeCell ref="A183:A187"/>
    <mergeCell ref="B183:B187"/>
    <mergeCell ref="H183:H187"/>
    <mergeCell ref="I183:I187"/>
    <mergeCell ref="J183:J187"/>
    <mergeCell ref="K183:K187"/>
    <mergeCell ref="A180:A182"/>
    <mergeCell ref="B180:B182"/>
    <mergeCell ref="H180:H182"/>
    <mergeCell ref="I180:I182"/>
    <mergeCell ref="J180:J182"/>
    <mergeCell ref="K180:K182"/>
    <mergeCell ref="L180:L182"/>
    <mergeCell ref="M180:M182"/>
    <mergeCell ref="A177:A179"/>
    <mergeCell ref="B177:B179"/>
    <mergeCell ref="H177:H179"/>
    <mergeCell ref="I177:I179"/>
    <mergeCell ref="J177:J179"/>
    <mergeCell ref="K177:K179"/>
    <mergeCell ref="M172:M173"/>
    <mergeCell ref="A174:A176"/>
    <mergeCell ref="B174:B176"/>
    <mergeCell ref="H174:H176"/>
    <mergeCell ref="I174:I176"/>
    <mergeCell ref="J174:J176"/>
    <mergeCell ref="K174:K176"/>
    <mergeCell ref="L174:L176"/>
    <mergeCell ref="M174:M176"/>
    <mergeCell ref="A172:A173"/>
    <mergeCell ref="B172:B173"/>
    <mergeCell ref="G172:G173"/>
    <mergeCell ref="H172:H173"/>
    <mergeCell ref="I172:I173"/>
    <mergeCell ref="J172:J173"/>
    <mergeCell ref="K172:K173"/>
    <mergeCell ref="L172:L173"/>
    <mergeCell ref="A156:A165"/>
    <mergeCell ref="B156:B165"/>
    <mergeCell ref="G156:G165"/>
    <mergeCell ref="H156:H165"/>
    <mergeCell ref="I156:I165"/>
    <mergeCell ref="J156:J165"/>
    <mergeCell ref="K156:K165"/>
    <mergeCell ref="L156:L165"/>
    <mergeCell ref="L177:L179"/>
    <mergeCell ref="M156:M165"/>
    <mergeCell ref="A153:A154"/>
    <mergeCell ref="B153:B154"/>
    <mergeCell ref="G153:G154"/>
    <mergeCell ref="H153:H154"/>
    <mergeCell ref="I153:I154"/>
    <mergeCell ref="J153:J154"/>
    <mergeCell ref="K153:K154"/>
    <mergeCell ref="L153:L154"/>
    <mergeCell ref="M153:M154"/>
    <mergeCell ref="M177:M179"/>
    <mergeCell ref="M167:M169"/>
    <mergeCell ref="A167:A169"/>
    <mergeCell ref="B167:B169"/>
    <mergeCell ref="H167:H169"/>
    <mergeCell ref="I167:I169"/>
    <mergeCell ref="J167:J169"/>
    <mergeCell ref="K167:K169"/>
    <mergeCell ref="L167:L169"/>
    <mergeCell ref="K149:K150"/>
    <mergeCell ref="L149:L150"/>
    <mergeCell ref="M149:M150"/>
    <mergeCell ref="A151:A152"/>
    <mergeCell ref="B151:B152"/>
    <mergeCell ref="G151:G152"/>
    <mergeCell ref="H151:H152"/>
    <mergeCell ref="I151:I152"/>
    <mergeCell ref="J151:J152"/>
    <mergeCell ref="K151:K152"/>
    <mergeCell ref="A149:A150"/>
    <mergeCell ref="B149:B150"/>
    <mergeCell ref="G149:G150"/>
    <mergeCell ref="H149:H150"/>
    <mergeCell ref="I149:I150"/>
    <mergeCell ref="J149:J150"/>
    <mergeCell ref="L151:L152"/>
    <mergeCell ref="M151:M152"/>
    <mergeCell ref="A147:A148"/>
    <mergeCell ref="B147:B148"/>
    <mergeCell ref="H147:H148"/>
    <mergeCell ref="I147:I148"/>
    <mergeCell ref="J147:J148"/>
    <mergeCell ref="K147:K148"/>
    <mergeCell ref="L147:L148"/>
    <mergeCell ref="M147:M148"/>
    <mergeCell ref="A145:A146"/>
    <mergeCell ref="B145:B146"/>
    <mergeCell ref="H145:H146"/>
    <mergeCell ref="I145:I146"/>
    <mergeCell ref="J145:J146"/>
    <mergeCell ref="K145:K146"/>
    <mergeCell ref="A142:A144"/>
    <mergeCell ref="B142:B144"/>
    <mergeCell ref="H142:H144"/>
    <mergeCell ref="I142:I144"/>
    <mergeCell ref="J142:J144"/>
    <mergeCell ref="K142:K144"/>
    <mergeCell ref="L142:L144"/>
    <mergeCell ref="M142:M144"/>
    <mergeCell ref="L145:L146"/>
    <mergeCell ref="M145:M146"/>
    <mergeCell ref="K137:K138"/>
    <mergeCell ref="L137:L138"/>
    <mergeCell ref="M137:M138"/>
    <mergeCell ref="A139:A141"/>
    <mergeCell ref="B139:B141"/>
    <mergeCell ref="H139:H141"/>
    <mergeCell ref="I139:I141"/>
    <mergeCell ref="J139:J141"/>
    <mergeCell ref="K139:K141"/>
    <mergeCell ref="L139:L141"/>
    <mergeCell ref="A137:A138"/>
    <mergeCell ref="B137:B138"/>
    <mergeCell ref="G137:G138"/>
    <mergeCell ref="H137:H138"/>
    <mergeCell ref="I137:I138"/>
    <mergeCell ref="J137:J138"/>
    <mergeCell ref="M139:M141"/>
    <mergeCell ref="L133:L134"/>
    <mergeCell ref="M133:M134"/>
    <mergeCell ref="A135:A136"/>
    <mergeCell ref="B135:B136"/>
    <mergeCell ref="H135:H136"/>
    <mergeCell ref="I135:I136"/>
    <mergeCell ref="J135:J136"/>
    <mergeCell ref="K135:K136"/>
    <mergeCell ref="L135:L136"/>
    <mergeCell ref="M135:M136"/>
    <mergeCell ref="A133:A134"/>
    <mergeCell ref="B133:B134"/>
    <mergeCell ref="H133:H134"/>
    <mergeCell ref="I133:I134"/>
    <mergeCell ref="J133:J134"/>
    <mergeCell ref="K133:K134"/>
    <mergeCell ref="L129:L130"/>
    <mergeCell ref="M129:M130"/>
    <mergeCell ref="A131:A132"/>
    <mergeCell ref="B131:B132"/>
    <mergeCell ref="H131:H132"/>
    <mergeCell ref="I131:I132"/>
    <mergeCell ref="J131:J132"/>
    <mergeCell ref="K131:K132"/>
    <mergeCell ref="L131:L132"/>
    <mergeCell ref="M131:M132"/>
    <mergeCell ref="A129:A130"/>
    <mergeCell ref="B129:B130"/>
    <mergeCell ref="H129:H130"/>
    <mergeCell ref="I129:I130"/>
    <mergeCell ref="J129:J130"/>
    <mergeCell ref="K129:K130"/>
    <mergeCell ref="M121:M125"/>
    <mergeCell ref="A126:A128"/>
    <mergeCell ref="B126:B128"/>
    <mergeCell ref="H126:H128"/>
    <mergeCell ref="I126:I128"/>
    <mergeCell ref="J126:J128"/>
    <mergeCell ref="K126:K128"/>
    <mergeCell ref="L126:L128"/>
    <mergeCell ref="M126:M128"/>
    <mergeCell ref="A121:A125"/>
    <mergeCell ref="B121:B125"/>
    <mergeCell ref="H121:H125"/>
    <mergeCell ref="I121:I125"/>
    <mergeCell ref="J121:J125"/>
    <mergeCell ref="K121:K125"/>
    <mergeCell ref="L121:L125"/>
    <mergeCell ref="A119:A120"/>
    <mergeCell ref="B119:B120"/>
    <mergeCell ref="G119:G120"/>
    <mergeCell ref="H119:H120"/>
    <mergeCell ref="I119:I120"/>
    <mergeCell ref="J119:J120"/>
    <mergeCell ref="A115:A118"/>
    <mergeCell ref="B115:B118"/>
    <mergeCell ref="H115:H118"/>
    <mergeCell ref="I115:I118"/>
    <mergeCell ref="J115:J118"/>
    <mergeCell ref="K115:K118"/>
    <mergeCell ref="L115:L118"/>
    <mergeCell ref="M115:M118"/>
    <mergeCell ref="K119:K120"/>
    <mergeCell ref="L119:L120"/>
    <mergeCell ref="M119:M120"/>
    <mergeCell ref="K111:K112"/>
    <mergeCell ref="L111:L112"/>
    <mergeCell ref="M111:M112"/>
    <mergeCell ref="A113:A114"/>
    <mergeCell ref="B113:B114"/>
    <mergeCell ref="H113:H114"/>
    <mergeCell ref="I113:I114"/>
    <mergeCell ref="J113:J114"/>
    <mergeCell ref="K113:K114"/>
    <mergeCell ref="L113:L114"/>
    <mergeCell ref="A111:A112"/>
    <mergeCell ref="B111:B112"/>
    <mergeCell ref="G111:G112"/>
    <mergeCell ref="H111:H112"/>
    <mergeCell ref="I111:I112"/>
    <mergeCell ref="J111:J112"/>
    <mergeCell ref="M113:M114"/>
    <mergeCell ref="M107:M108"/>
    <mergeCell ref="A109:A110"/>
    <mergeCell ref="B109:B110"/>
    <mergeCell ref="G109:G110"/>
    <mergeCell ref="H109:H110"/>
    <mergeCell ref="I109:I110"/>
    <mergeCell ref="J109:J110"/>
    <mergeCell ref="K109:K110"/>
    <mergeCell ref="L109:L110"/>
    <mergeCell ref="M109:M110"/>
    <mergeCell ref="A107:A108"/>
    <mergeCell ref="B107:B108"/>
    <mergeCell ref="G107:G108"/>
    <mergeCell ref="H107:H108"/>
    <mergeCell ref="I107:I108"/>
    <mergeCell ref="J107:J108"/>
    <mergeCell ref="K107:K108"/>
    <mergeCell ref="L107:L108"/>
    <mergeCell ref="A104:A106"/>
    <mergeCell ref="B104:B106"/>
    <mergeCell ref="H104:H106"/>
    <mergeCell ref="I104:I106"/>
    <mergeCell ref="J104:J106"/>
    <mergeCell ref="K104:K106"/>
    <mergeCell ref="A102:A103"/>
    <mergeCell ref="B102:B103"/>
    <mergeCell ref="H102:H103"/>
    <mergeCell ref="I102:I103"/>
    <mergeCell ref="J102:J103"/>
    <mergeCell ref="K102:K103"/>
    <mergeCell ref="L102:L103"/>
    <mergeCell ref="M102:M103"/>
    <mergeCell ref="L104:L106"/>
    <mergeCell ref="M104:M106"/>
    <mergeCell ref="K98:K99"/>
    <mergeCell ref="L98:L99"/>
    <mergeCell ref="M98:M99"/>
    <mergeCell ref="A100:A101"/>
    <mergeCell ref="B100:B101"/>
    <mergeCell ref="H100:H101"/>
    <mergeCell ref="I100:I101"/>
    <mergeCell ref="J100:J101"/>
    <mergeCell ref="K100:K101"/>
    <mergeCell ref="L100:L101"/>
    <mergeCell ref="A98:A99"/>
    <mergeCell ref="B98:B99"/>
    <mergeCell ref="C98:C99"/>
    <mergeCell ref="H98:H99"/>
    <mergeCell ref="I98:I99"/>
    <mergeCell ref="J98:J99"/>
    <mergeCell ref="M100:M101"/>
    <mergeCell ref="L91:L93"/>
    <mergeCell ref="M91:M93"/>
    <mergeCell ref="A94:A97"/>
    <mergeCell ref="B94:B97"/>
    <mergeCell ref="H94:H97"/>
    <mergeCell ref="I94:I97"/>
    <mergeCell ref="J94:J97"/>
    <mergeCell ref="K94:K97"/>
    <mergeCell ref="L94:L97"/>
    <mergeCell ref="M94:M97"/>
    <mergeCell ref="A91:A93"/>
    <mergeCell ref="B91:B93"/>
    <mergeCell ref="H91:H93"/>
    <mergeCell ref="I91:I93"/>
    <mergeCell ref="J91:J93"/>
    <mergeCell ref="K91:K93"/>
    <mergeCell ref="M52:M65"/>
    <mergeCell ref="M82:M87"/>
    <mergeCell ref="A88:A90"/>
    <mergeCell ref="B88:B90"/>
    <mergeCell ref="G88:G90"/>
    <mergeCell ref="H88:H90"/>
    <mergeCell ref="I88:I90"/>
    <mergeCell ref="J88:J90"/>
    <mergeCell ref="K88:K90"/>
    <mergeCell ref="L88:L90"/>
    <mergeCell ref="M88:M90"/>
    <mergeCell ref="A82:A87"/>
    <mergeCell ref="B82:B87"/>
    <mergeCell ref="G82:G87"/>
    <mergeCell ref="H82:H87"/>
    <mergeCell ref="I82:I87"/>
    <mergeCell ref="J82:J87"/>
    <mergeCell ref="K82:K87"/>
    <mergeCell ref="L82:L87"/>
    <mergeCell ref="K1:M1"/>
    <mergeCell ref="A2:M2"/>
    <mergeCell ref="A3:M3"/>
    <mergeCell ref="A5:A6"/>
    <mergeCell ref="B5:B6"/>
    <mergeCell ref="C5:C6"/>
    <mergeCell ref="A66:A79"/>
    <mergeCell ref="B66:B79"/>
    <mergeCell ref="G66:G79"/>
    <mergeCell ref="H66:H79"/>
    <mergeCell ref="I66:I79"/>
    <mergeCell ref="J66:J79"/>
    <mergeCell ref="K66:K79"/>
    <mergeCell ref="L66:L79"/>
    <mergeCell ref="M66:M79"/>
    <mergeCell ref="K38:K51"/>
    <mergeCell ref="L38:L51"/>
    <mergeCell ref="M38:M51"/>
    <mergeCell ref="A52:A65"/>
    <mergeCell ref="B52:B65"/>
    <mergeCell ref="G52:G65"/>
    <mergeCell ref="H52:H65"/>
    <mergeCell ref="I52:I65"/>
    <mergeCell ref="J52:J65"/>
    <mergeCell ref="K52:K65"/>
    <mergeCell ref="A38:A51"/>
    <mergeCell ref="B38:B51"/>
    <mergeCell ref="G38:G51"/>
    <mergeCell ref="H38:H51"/>
    <mergeCell ref="I38:I51"/>
    <mergeCell ref="J38:J51"/>
    <mergeCell ref="L52:L65"/>
    <mergeCell ref="B24:B37"/>
    <mergeCell ref="G24:G37"/>
    <mergeCell ref="H24:H37"/>
    <mergeCell ref="I24:I37"/>
    <mergeCell ref="J24:J37"/>
    <mergeCell ref="K24:K37"/>
    <mergeCell ref="L24:L37"/>
    <mergeCell ref="M24:M37"/>
    <mergeCell ref="A10:A23"/>
    <mergeCell ref="B10:B23"/>
    <mergeCell ref="G10:G23"/>
    <mergeCell ref="H10:H23"/>
    <mergeCell ref="I10:I23"/>
    <mergeCell ref="J10:J23"/>
    <mergeCell ref="K10:K23"/>
    <mergeCell ref="L10:L23"/>
    <mergeCell ref="M10:M23"/>
    <mergeCell ref="A288:M288"/>
    <mergeCell ref="A373:M373"/>
    <mergeCell ref="A374:M374"/>
    <mergeCell ref="A392:M392"/>
    <mergeCell ref="A397:M397"/>
    <mergeCell ref="A398:M398"/>
    <mergeCell ref="A422:M422"/>
    <mergeCell ref="A423:M423"/>
    <mergeCell ref="A424:M424"/>
    <mergeCell ref="A425:M425"/>
    <mergeCell ref="A445:M445"/>
    <mergeCell ref="A471:M471"/>
    <mergeCell ref="A526:M526"/>
    <mergeCell ref="M535:M536"/>
    <mergeCell ref="G5:G6"/>
    <mergeCell ref="H5:L5"/>
    <mergeCell ref="M5:M6"/>
    <mergeCell ref="A7:M7"/>
    <mergeCell ref="A8:M8"/>
    <mergeCell ref="A9:M9"/>
    <mergeCell ref="A80:M80"/>
    <mergeCell ref="A81:M81"/>
    <mergeCell ref="A170:M170"/>
    <mergeCell ref="A171:M171"/>
    <mergeCell ref="A166:M166"/>
    <mergeCell ref="A227:M227"/>
    <mergeCell ref="A228:M228"/>
    <mergeCell ref="A243:M243"/>
    <mergeCell ref="A244:M244"/>
    <mergeCell ref="A287:M287"/>
    <mergeCell ref="A289:M289"/>
    <mergeCell ref="A24:A37"/>
  </mergeCells>
  <hyperlinks>
    <hyperlink ref="B351" r:id="rId1" display="https://reg.mju.ac.th/registrar/class_info_2.asp?backto=home&amp;option=0&amp;courseid=8896180&amp;acadyear=2566&amp;semester=1&amp;avs207287282=594" xr:uid="{0A45DB21-CF58-461A-B6F0-F57F5C103A50}"/>
    <hyperlink ref="B354" r:id="rId2" display="https://reg.mju.ac.th/registrar/class_info_2.asp?backto=home&amp;option=0&amp;courseid=8896181&amp;acadyear=2566&amp;semester=1&amp;avs207287282=595" xr:uid="{22776AAC-CA4A-4233-8CB3-5ACD5A3614BF}"/>
    <hyperlink ref="B399" r:id="rId3" display="https://reg.mju.ac.th/registrar/class_info_2.asp?backto=home&amp;option=0&amp;courseid=8896185&amp;acadyear=2566&amp;semester=1&amp;avs207287282=596" xr:uid="{89036393-69F7-4240-9B69-34002C723200}"/>
    <hyperlink ref="B402" r:id="rId4" display="https://reg.mju.ac.th/registrar/class_info_2.asp?backto=home&amp;option=0&amp;courseid=8896185&amp;acadyear=2566&amp;semester=1&amp;avs207287282=597" xr:uid="{919ACB87-743C-4E47-9E13-59A707906B76}"/>
    <hyperlink ref="B405" r:id="rId5" display="https://reg.mju.ac.th/registrar/class_info_2.asp?backto=home&amp;option=0&amp;courseid=8896185&amp;acadyear=2566&amp;semester=1&amp;avs207287282=598" xr:uid="{F30ABD57-3432-4A23-90F3-BF39B31CB135}"/>
    <hyperlink ref="B426" r:id="rId6" display="https://reg.mju.ac.th/registrar/class_info_2.asp?backto=home&amp;option=0&amp;courseid=8896186&amp;acadyear=2566&amp;semester=1&amp;avs207287282=599" xr:uid="{F81ADB88-2ED5-4FBA-B7FD-A68848C9543C}"/>
    <hyperlink ref="B82" r:id="rId7" display="https://reg.mju.ac.th/registrar/class_info_2.asp?backto=home&amp;option=0&amp;courseid=8896195&amp;acadyear=2566&amp;semester=1&amp;avs207287282=600" xr:uid="{E4529D93-650F-4AE3-A6EE-3E8E4ACE7514}"/>
    <hyperlink ref="B88" r:id="rId8" display="https://reg.mju.ac.th/registrar/class_info_2.asp?backto=home&amp;option=0&amp;courseid=8896195&amp;acadyear=2566&amp;semester=1&amp;avs207287282=601" xr:uid="{94148AC2-F77C-4E9C-B91C-5F9FE4C386CA}"/>
    <hyperlink ref="B172" r:id="rId9" display="https://reg.mju.ac.th/registrar/class_info_2.asp?backto=home&amp;option=0&amp;courseid=8896036&amp;acadyear=2566&amp;semester=1&amp;avs207287282=602" xr:uid="{908582B0-8808-4384-909A-5727FB55C150}"/>
    <hyperlink ref="B10" r:id="rId10" display="https://reg.mju.ac.th/registrar/class_info_2.asp?backto=home&amp;option=0&amp;courseid=8896025&amp;acadyear=2566&amp;semester=1&amp;avs207287282=620" xr:uid="{D635D96C-40DE-4633-BEAB-F53FF1594381}"/>
    <hyperlink ref="B24" r:id="rId11" display="https://reg.mju.ac.th/registrar/class_info_2.asp?backto=home&amp;option=0&amp;courseid=8896025&amp;acadyear=2566&amp;semester=1&amp;avs207287282=621" xr:uid="{BA530450-49D7-47B1-9E56-F38CA06E18E5}"/>
    <hyperlink ref="B38" r:id="rId12" display="https://reg.mju.ac.th/registrar/class_info_2.asp?backto=home&amp;option=0&amp;courseid=8896025&amp;acadyear=2566&amp;semester=1&amp;avs207287282=622" xr:uid="{4680BA6B-0BB5-450B-9BA1-EBF5667DB93A}"/>
    <hyperlink ref="B52" r:id="rId13" display="https://reg.mju.ac.th/registrar/class_info_2.asp?backto=home&amp;option=0&amp;courseid=8896025&amp;acadyear=2566&amp;semester=1&amp;avs207287282=623" xr:uid="{1BB43A4B-3D32-485E-8FD1-A1CACA054338}"/>
    <hyperlink ref="B66" r:id="rId14" display="https://reg.mju.ac.th/registrar/class_info_2.asp?backto=home&amp;option=0&amp;courseid=8896025&amp;acadyear=2566&amp;semester=1&amp;avs207287282=624" xr:uid="{AA8973DF-DDE1-4788-913E-2E38DF09B647}"/>
    <hyperlink ref="B290" r:id="rId15" display="https://reg.mju.ac.th/registrar/class_info_2.asp?backto=home&amp;option=0&amp;courseid=8896030&amp;acadyear=2566&amp;semester=1&amp;avs207287282=625" xr:uid="{1967D5BD-47A8-4E5B-A2D1-7B5AFA2966FF}"/>
    <hyperlink ref="B297" r:id="rId16" display="https://reg.mju.ac.th/registrar/class_info_2.asp?backto=home&amp;option=0&amp;courseid=8896030&amp;acadyear=2566&amp;semester=1&amp;avs207287282=626" xr:uid="{7F1E8A45-A9A1-4696-893F-115BEA163DD0}"/>
    <hyperlink ref="B304" r:id="rId17" display="https://reg.mju.ac.th/registrar/class_info_2.asp?backto=home&amp;option=0&amp;courseid=8896030&amp;acadyear=2566&amp;semester=1&amp;avs207287282=627" xr:uid="{5DB881DD-2909-4C7C-884A-7AFEF6CDA201}"/>
    <hyperlink ref="B311" r:id="rId18" display="https://reg.mju.ac.th/registrar/class_info_2.asp?backto=home&amp;option=0&amp;courseid=8896030&amp;acadyear=2566&amp;semester=1&amp;avs207287282=628" xr:uid="{AE1E40F4-4EE1-429D-9E59-4DB5BC95DD60}"/>
    <hyperlink ref="B317" r:id="rId19" display="https://reg.mju.ac.th/registrar/class_info_2.asp?backto=home&amp;option=0&amp;courseid=8896030&amp;acadyear=2566&amp;semester=1&amp;avs207287282=629" xr:uid="{5A2F38EF-9B19-4630-B11C-C457CCC182BA}"/>
    <hyperlink ref="B245" r:id="rId20" display="https://reg.mju.ac.th/registrar/class_info_2.asp?backto=home&amp;option=0&amp;courseid=8896031&amp;acadyear=2566&amp;semester=1&amp;avs207287282=630" xr:uid="{D11E0F7F-07D6-401F-8FB0-12A9878FA5A9}"/>
    <hyperlink ref="B253" r:id="rId21" display="https://reg.mju.ac.th/registrar/class_info_2.asp?backto=home&amp;option=0&amp;courseid=8896031&amp;acadyear=2566&amp;semester=1&amp;avs207287282=631" xr:uid="{1BE54E8E-E0D6-4600-B184-CFA1C95A9609}"/>
    <hyperlink ref="B91" r:id="rId22" display="https://reg.mju.ac.th/registrar/class_info_2.asp?backto=home&amp;option=0&amp;courseid=8896040&amp;acadyear=2566&amp;semester=1&amp;avs207287282=632" xr:uid="{04F97ACF-694C-479E-8DFA-98D22E63A6DB}"/>
    <hyperlink ref="B94" r:id="rId23" display="https://reg.mju.ac.th/registrar/class_info_2.asp?backto=home&amp;option=0&amp;courseid=8896042&amp;acadyear=2566&amp;semester=1&amp;avs207287282=633" xr:uid="{B9500626-1721-4AA5-97F4-5743E2CB6311}"/>
    <hyperlink ref="C95" r:id="rId24" display="https://sites.google.com/view/pattamahannok" xr:uid="{21171DF9-6FAE-49C9-91F5-A11EE7E5ADCB}"/>
    <hyperlink ref="B98" r:id="rId25" display="https://reg.mju.ac.th/registrar/class_info_2.asp?backto=home&amp;option=0&amp;courseid=8896043&amp;acadyear=2566&amp;semester=1&amp;avs207287282=634" xr:uid="{CDF915A6-113D-45EC-8725-1EB38C9D0B07}"/>
    <hyperlink ref="B100" r:id="rId26" display="https://reg.mju.ac.th/registrar/class_info_2.asp?backto=home&amp;option=0&amp;courseid=8896051&amp;acadyear=2566&amp;semester=1&amp;avs207287282=635" xr:uid="{DF9E23DB-58B6-4B4D-9BF6-751596370265}"/>
    <hyperlink ref="B102" r:id="rId27" display="https://reg.mju.ac.th/registrar/class_info_2.asp?backto=home&amp;option=0&amp;courseid=8896052&amp;acadyear=2566&amp;semester=1&amp;avs207287282=636" xr:uid="{B7927047-6748-4C62-A893-9DC5E2ECAB22}"/>
    <hyperlink ref="B104" r:id="rId28" display="https://reg.mju.ac.th/registrar/class_info_2.asp?backto=home&amp;option=0&amp;courseid=8896053&amp;acadyear=2566&amp;semester=1&amp;avs207287282=637" xr:uid="{B42744C1-EFFC-49C9-8494-06CC3172AB13}"/>
    <hyperlink ref="B107" r:id="rId29" display="https://reg.mju.ac.th/registrar/class_info_2.asp?backto=home&amp;option=0&amp;courseid=8896046&amp;acadyear=2566&amp;semester=1&amp;avs207287282=638" xr:uid="{31A758F0-24C0-411E-88FF-D6CF1C8EC54E}"/>
    <hyperlink ref="B109" r:id="rId30" display="https://reg.mju.ac.th/registrar/class_info_2.asp?backto=home&amp;option=0&amp;courseid=8896046&amp;acadyear=2566&amp;semester=1&amp;avs207287282=639" xr:uid="{42A81CBE-611F-464C-9C7A-2221021651CF}"/>
    <hyperlink ref="B111" r:id="rId31" display="https://reg.mju.ac.th/registrar/class_info_2.asp?backto=home&amp;option=0&amp;courseid=8896046&amp;acadyear=2566&amp;semester=1&amp;avs207287282=640" xr:uid="{296BB003-F1EB-440C-BEBD-79D980289C93}"/>
    <hyperlink ref="B174" r:id="rId32" display="https://reg.mju.ac.th/registrar/class_info_2.asp?backto=home&amp;option=0&amp;courseid=8896060&amp;acadyear=2566&amp;semester=1&amp;avs207287282=641" xr:uid="{5BBF733A-32A9-48F7-A49F-403012044724}"/>
    <hyperlink ref="B177" r:id="rId33" display="https://reg.mju.ac.th/registrar/class_info_2.asp?backto=home&amp;option=0&amp;courseid=8896063&amp;acadyear=2566&amp;semester=1&amp;avs207287282=642" xr:uid="{BDABF149-262D-48BC-8242-6D5846C6A885}"/>
    <hyperlink ref="B180" r:id="rId34" display="https://reg.mju.ac.th/registrar/class_info_2.asp?backto=home&amp;option=0&amp;courseid=8896064&amp;acadyear=2566&amp;semester=1&amp;avs207287282=643" xr:uid="{006E4EBA-928A-4F25-9DF8-24D2A5F01C6E}"/>
    <hyperlink ref="B183" r:id="rId35" display="https://reg.mju.ac.th/registrar/class_info_2.asp?backto=home&amp;option=0&amp;courseid=8896069&amp;acadyear=2566&amp;semester=1&amp;avs207287282=644" xr:uid="{33A16397-35A3-4865-B64E-81700DABABC8}"/>
    <hyperlink ref="B428" r:id="rId36" display="https://reg.mju.ac.th/registrar/class_info_2.asp?backto=home&amp;option=0&amp;courseid=8896161&amp;acadyear=2566&amp;semester=1&amp;avs207287282=645" xr:uid="{450FE0DB-4F53-4F21-9464-2092A3DEC815}"/>
    <hyperlink ref="B432" r:id="rId37" display="https://reg.mju.ac.th/registrar/class_info_2.asp?backto=home&amp;option=0&amp;courseid=8896165&amp;acadyear=2566&amp;semester=1&amp;avs207287282=646" xr:uid="{6FAAC7F0-0C32-48B6-B717-652FB4C3D691}"/>
    <hyperlink ref="B435" r:id="rId38" display="https://reg.mju.ac.th/registrar/class_info_2.asp?backto=home&amp;option=0&amp;courseid=8896171&amp;acadyear=2566&amp;semester=1&amp;avs207287282=647" xr:uid="{99E8DE8D-B7A8-4C99-83D5-6217FFAE98CE}"/>
    <hyperlink ref="B438" r:id="rId39" display="https://reg.mju.ac.th/registrar/class_info_2.asp?backto=home&amp;option=0&amp;courseid=8896172&amp;acadyear=2566&amp;semester=1&amp;avs207287282=648" xr:uid="{080C2D83-80C5-404F-99D8-0F212374A86C}"/>
    <hyperlink ref="B441" r:id="rId40" display="https://reg.mju.ac.th/registrar/class_info_2.asp?backto=home&amp;option=0&amp;courseid=8896167&amp;acadyear=2566&amp;semester=1&amp;avs207287282=649" xr:uid="{E3816FBB-C7CA-47D4-845A-C23989A57074}"/>
    <hyperlink ref="B443" r:id="rId41" display="https://reg.mju.ac.th/registrar/class_info_2.asp?backto=home&amp;option=0&amp;courseid=8896175&amp;acadyear=2566&amp;semester=1&amp;avs207287282=650" xr:uid="{D1755FD8-DBF1-4501-A8F1-3AE2CD9A2DFB}"/>
    <hyperlink ref="B229" r:id="rId42" display="https://reg.mju.ac.th/registrar/class_info_2.asp?backto=home&amp;option=0&amp;courseid=8892812&amp;acadyear=2566&amp;semester=1&amp;avs207287282=651" xr:uid="{503C1485-59BA-46A7-8280-A97AB73E24EF}"/>
    <hyperlink ref="B231" r:id="rId43" display="https://reg.mju.ac.th/registrar/class_info_2.asp?backto=home&amp;option=0&amp;courseid=8892814&amp;acadyear=2566&amp;semester=1&amp;avs207287282=652" xr:uid="{05F22042-40C5-4718-BE57-A47991B05D42}"/>
    <hyperlink ref="B234" r:id="rId44" display="https://reg.mju.ac.th/registrar/class_info_2.asp?backto=home&amp;option=0&amp;courseid=8892817&amp;acadyear=2566&amp;semester=1&amp;avs207287282=653" xr:uid="{930D5302-C0DA-4DFF-9F28-E136894C769B}"/>
    <hyperlink ref="B236" r:id="rId45" display="https://reg.mju.ac.th/registrar/class_info_2.asp?backto=home&amp;option=0&amp;courseid=8892818&amp;acadyear=2566&amp;semester=1&amp;avs207287282=654" xr:uid="{EFC2F8FF-ED66-42BB-8655-2BDB80D980A2}"/>
    <hyperlink ref="B358" r:id="rId46" display="https://reg.mju.ac.th/registrar/class_info_2.asp?backto=home&amp;option=0&amp;courseid=8889218&amp;acadyear=2566&amp;semester=1&amp;avs207287282=655" xr:uid="{73485A91-3F69-4891-AB92-DB85A1F3DEB1}"/>
    <hyperlink ref="B361" r:id="rId47" display="https://reg.mju.ac.th/registrar/class_info_2.asp?backto=home&amp;option=0&amp;courseid=8889218&amp;acadyear=2566&amp;semester=1&amp;avs207287282=656" xr:uid="{AB3546EC-6B8B-4B17-820F-E43C348326B1}"/>
    <hyperlink ref="B364" r:id="rId48" display="https://reg.mju.ac.th/registrar/class_info_2.asp?backto=home&amp;option=0&amp;courseid=16430&amp;acadyear=2566&amp;semester=1&amp;avs207287282=657" xr:uid="{D13A9DCA-3FC5-4817-8CF5-5EC42610D869}"/>
    <hyperlink ref="B366" r:id="rId49" display="https://reg.mju.ac.th/registrar/class_info_2.asp?backto=home&amp;option=0&amp;courseid=8890306&amp;acadyear=2566&amp;semester=1&amp;avs207287282=658" xr:uid="{B3557716-3C9E-4B9C-9722-E59D6BA4FD97}"/>
    <hyperlink ref="B369" r:id="rId50" display="https://reg.mju.ac.th/registrar/class_info_2.asp?backto=home&amp;option=0&amp;courseid=8890307&amp;acadyear=2566&amp;semester=1&amp;avs207287282=659" xr:uid="{608AE799-426E-4819-BD24-AF1F81A17E1B}"/>
    <hyperlink ref="B323" r:id="rId51" display="https://reg.mju.ac.th/registrar/class_info_2.asp?backto=home&amp;option=0&amp;courseid=8891757&amp;acadyear=2566&amp;semester=1&amp;avs207287282=660" xr:uid="{4CC9DCB0-582F-4159-9CBA-263C328BF707}"/>
    <hyperlink ref="B371" r:id="rId52" display="https://reg.mju.ac.th/registrar/class_info_2.asp?backto=home&amp;option=0&amp;courseid=8895564&amp;acadyear=2566&amp;semester=1&amp;avs207287282=661" xr:uid="{8151170C-81D0-4F5F-842F-DAA886C56011}"/>
    <hyperlink ref="B261" r:id="rId53" display="https://reg.mju.ac.th/registrar/class_info_2.asp?backto=home&amp;option=0&amp;courseid=25300&amp;acadyear=2566&amp;semester=1&amp;avs207287282=662" xr:uid="{4659AA96-CF6F-4889-BFAA-2CAD61D613F1}"/>
    <hyperlink ref="B264" r:id="rId54" display="https://reg.mju.ac.th/registrar/class_info_2.asp?backto=home&amp;option=0&amp;courseid=8895346&amp;acadyear=2566&amp;semester=1&amp;avs207287282=663" xr:uid="{959999BC-7AAC-4569-8F9D-DCA94E4875BF}"/>
    <hyperlink ref="B266" r:id="rId55" display="https://reg.mju.ac.th/registrar/class_info_2.asp?backto=home&amp;option=0&amp;courseid=8894389&amp;acadyear=2566&amp;semester=1&amp;avs207287282=664" xr:uid="{5EBCE60B-4776-4F95-97F0-A38784F1F510}"/>
    <hyperlink ref="B268" r:id="rId56" display="https://reg.mju.ac.th/registrar/class_info_2.asp?backto=home&amp;option=0&amp;courseid=8895384&amp;acadyear=2566&amp;semester=1&amp;avs207287282=665" xr:uid="{C9828739-64A3-4B60-8D2C-2AECED3A934B}"/>
    <hyperlink ref="B270" r:id="rId57" display="https://reg.mju.ac.th/registrar/class_info_2.asp?backto=home&amp;option=0&amp;courseid=8894392&amp;acadyear=2566&amp;semester=1&amp;avs207287282=666" xr:uid="{1FD62EAC-DB42-4F5B-BC42-C0E216FBEED1}"/>
    <hyperlink ref="B272" r:id="rId58" display="https://reg.mju.ac.th/registrar/class_info_2.asp?backto=home&amp;option=0&amp;courseid=25447&amp;acadyear=2566&amp;semester=1&amp;avs207287282=667" xr:uid="{3C6FAC99-F7BB-492A-AB26-75C1242DEFE6}"/>
    <hyperlink ref="B274" r:id="rId59" display="https://reg.mju.ac.th/registrar/class_info_2.asp?backto=home&amp;option=0&amp;courseid=8895347&amp;acadyear=2566&amp;semester=1&amp;avs207287282=668" xr:uid="{4369CC3F-FC19-4EC0-BFDB-61B8BEAC132C}"/>
    <hyperlink ref="B276" r:id="rId60" display="https://reg.mju.ac.th/registrar/class_info_2.asp?backto=home&amp;option=0&amp;courseid=8893960&amp;acadyear=2566&amp;semester=1&amp;avs207287282=669" xr:uid="{63434BF9-7129-42D1-A2E2-03934431ABDE}"/>
    <hyperlink ref="B278" r:id="rId61" display="https://reg.mju.ac.th/registrar/class_info_2.asp?backto=home&amp;option=0&amp;courseid=25488&amp;acadyear=2566&amp;semester=1&amp;avs207287282=670" xr:uid="{0044309A-FA9C-4811-9893-DDB852DC8EDF}"/>
    <hyperlink ref="B280" r:id="rId62" display="https://reg.mju.ac.th/registrar/class_info_2.asp?backto=home&amp;option=0&amp;courseid=8890584&amp;acadyear=2566&amp;semester=1&amp;avs207287282=672" xr:uid="{5C441AB0-DCF4-484E-AF0D-D5FBFA027036}"/>
    <hyperlink ref="B239" r:id="rId63" display="https://reg.mju.ac.th/registrar/class_info_2.asp?backto=home&amp;option=0&amp;courseid=8890584&amp;acadyear=2566&amp;semester=1&amp;avs207287282=673" xr:uid="{98CF5A25-ED1F-44CB-99BF-DEF82C410E0D}"/>
    <hyperlink ref="B113" r:id="rId64" display="https://reg.mju.ac.th/registrar/class_info_2.asp?backto=home&amp;option=0&amp;courseid=11250&amp;acadyear=2566&amp;semester=1&amp;avs207287282=679" xr:uid="{4CC86854-68F9-499C-9744-B97438073107}"/>
    <hyperlink ref="B115" r:id="rId65" display="https://reg.mju.ac.th/registrar/class_info_2.asp?backto=home&amp;option=0&amp;courseid=8893137&amp;acadyear=2566&amp;semester=1&amp;avs207287282=680" xr:uid="{EDE767B6-4DAC-4830-B509-5A08248D64BD}"/>
    <hyperlink ref="B119" r:id="rId66" display="https://reg.mju.ac.th/registrar/class_info_2.asp?backto=home&amp;option=0&amp;courseid=8893007&amp;acadyear=2566&amp;semester=1&amp;avs207287282=681" xr:uid="{1DAD79D4-4E74-4088-9731-F6CB51A4900C}"/>
    <hyperlink ref="B121" r:id="rId67" display="https://reg.mju.ac.th/registrar/class_info_2.asp?backto=home&amp;option=0&amp;courseid=8893952&amp;acadyear=2566&amp;semester=1&amp;avs207287282=682" xr:uid="{E525838B-6DCC-4327-818F-66738AA8D5A1}"/>
    <hyperlink ref="B126" r:id="rId68" display="https://reg.mju.ac.th/registrar/class_info_2.asp?backto=home&amp;option=0&amp;courseid=8893702&amp;acadyear=2566&amp;semester=1&amp;avs207287282=683" xr:uid="{78204B94-DBC9-4FED-B3ED-6E2C6C828674}"/>
    <hyperlink ref="B129" r:id="rId69" display="https://reg.mju.ac.th/registrar/class_info_2.asp?backto=home&amp;option=0&amp;courseid=8890892&amp;acadyear=2566&amp;semester=1&amp;avs207287282=684" xr:uid="{EC3C5D95-A003-43DB-BD6E-63495C5BB826}"/>
    <hyperlink ref="C130" r:id="rId70" display="https://sites.google.com/view/pattamahannok" xr:uid="{F77ADAD5-90C5-4E77-AD5D-9B98D06D3D4C}"/>
    <hyperlink ref="B131" r:id="rId71" display="https://reg.mju.ac.th/registrar/class_info_2.asp?backto=home&amp;option=0&amp;courseid=8890892&amp;acadyear=2566&amp;semester=1&amp;avs207287282=685" xr:uid="{11109263-EDCF-4C22-B890-08F766D9DD49}"/>
    <hyperlink ref="B133" r:id="rId72" display="https://reg.mju.ac.th/registrar/class_info_2.asp?backto=home&amp;option=0&amp;courseid=11440&amp;acadyear=2566&amp;semester=1&amp;avs207287282=686" xr:uid="{ECAAAADA-BF4C-4940-9100-C1E533CDA75E}"/>
    <hyperlink ref="B135" r:id="rId73" display="https://reg.mju.ac.th/registrar/class_info_2.asp?backto=home&amp;option=0&amp;courseid=8893150&amp;acadyear=2566&amp;semester=1&amp;avs207287282=687" xr:uid="{E2EFA0B8-ACCB-48FD-AD2E-E414CBDF11D0}"/>
    <hyperlink ref="B137" r:id="rId74" display="https://reg.mju.ac.th/registrar/class_info_2.asp?backto=home&amp;option=0&amp;courseid=8893953&amp;acadyear=2566&amp;semester=1&amp;avs207287282=688" xr:uid="{893F305E-3521-4514-9EC3-4C9DE953E388}"/>
    <hyperlink ref="B139" r:id="rId75" display="https://reg.mju.ac.th/registrar/class_info_2.asp?backto=home&amp;option=0&amp;courseid=8893954&amp;acadyear=2566&amp;semester=1&amp;avs207287282=689" xr:uid="{945EB80B-4134-4138-8959-27F8AB0802B2}"/>
    <hyperlink ref="B142" r:id="rId76" display="https://reg.mju.ac.th/registrar/class_info_2.asp?backto=home&amp;option=0&amp;courseid=8893954&amp;acadyear=2566&amp;semester=1&amp;avs207287282=690" xr:uid="{4E628D77-4D23-4A9C-8D52-8912B773C2C4}"/>
    <hyperlink ref="B145" r:id="rId77" display="https://reg.mju.ac.th/registrar/class_info_2.asp?backto=home&amp;option=0&amp;courseid=8893267&amp;acadyear=2566&amp;semester=1&amp;avs207287282=691" xr:uid="{2DFF15CB-319A-4F88-B1FD-A1D8CB173390}"/>
    <hyperlink ref="B147" r:id="rId78" display="https://reg.mju.ac.th/registrar/class_info_2.asp?backto=home&amp;option=0&amp;courseid=8893267&amp;acadyear=2566&amp;semester=1&amp;avs207287282=692" xr:uid="{709E90C9-A4A1-42BA-ADF3-C5D3B6FEFB8C}"/>
    <hyperlink ref="B149" r:id="rId79" display="https://reg.mju.ac.th/registrar/class_info_2.asp?backto=home&amp;option=0&amp;courseid=11498&amp;acadyear=2566&amp;semester=1&amp;avs207287282=693" xr:uid="{178B27F8-3C24-4044-B0C2-8E5916252217}"/>
    <hyperlink ref="B151" r:id="rId80" display="https://reg.mju.ac.th/registrar/class_info_2.asp?backto=home&amp;option=0&amp;courseid=11498&amp;acadyear=2566&amp;semester=1&amp;avs207287282=694" xr:uid="{A36E06F6-EE13-427F-8D0A-DD2E91612F04}"/>
    <hyperlink ref="B153" r:id="rId81" display="https://reg.mju.ac.th/registrar/class_info_2.asp?backto=home&amp;option=0&amp;courseid=11498&amp;acadyear=2566&amp;semester=1&amp;avs207287282=695" xr:uid="{C2CBE67D-AC5E-43C3-B7FB-F70982694A53}"/>
    <hyperlink ref="B155" r:id="rId82" display="https://reg.mju.ac.th/registrar/class_info_2.asp?backto=home&amp;option=0&amp;courseid=11498&amp;acadyear=2566&amp;semester=1&amp;avs207287282=696" xr:uid="{71C60160-8001-4C16-9372-03AED7260AF4}"/>
    <hyperlink ref="B156" r:id="rId83" display="https://reg.mju.ac.th/registrar/class_info_2.asp?backto=home&amp;option=0&amp;courseid=8890897&amp;acadyear=2566&amp;semester=1&amp;avs207287282=697" xr:uid="{47ED74A1-0FDC-4C3C-9E1C-448C96E36411}"/>
    <hyperlink ref="B375" r:id="rId84" display="https://reg.mju.ac.th/registrar/class_info_2.asp?backto=home&amp;option=0&amp;courseid=8890308&amp;acadyear=2566&amp;semester=1&amp;avs207287282=746" xr:uid="{F42D6318-6093-48E0-B978-351677C921DC}"/>
    <hyperlink ref="B378" r:id="rId85" display="https://reg.mju.ac.th/registrar/class_info_2.asp?backto=home&amp;option=0&amp;courseid=8890308&amp;acadyear=2566&amp;semester=1&amp;avs207287282=747" xr:uid="{4EC037F8-F116-42D5-A432-BA0C9C1E05C0}"/>
    <hyperlink ref="B381" r:id="rId86" display="https://reg.mju.ac.th/registrar/class_info_2.asp?backto=home&amp;option=0&amp;courseid=625948&amp;acadyear=2566&amp;semester=1&amp;avs207287282=748" xr:uid="{900F6659-998D-492E-848E-233FB63C965A}"/>
    <hyperlink ref="B384" r:id="rId87" display="https://reg.mju.ac.th/registrar/class_info_2.asp?backto=home&amp;option=0&amp;courseid=8895561&amp;acadyear=2566&amp;semester=1&amp;avs207287282=749" xr:uid="{1E26F9A9-850B-4DB4-87BB-5B294986177C}"/>
    <hyperlink ref="B386" r:id="rId88" display="https://reg.mju.ac.th/registrar/class_info_2.asp?backto=home&amp;option=0&amp;courseid=17411&amp;acadyear=2566&amp;semester=1&amp;avs207287282=750" xr:uid="{6C4DE3F8-2FB6-480D-929C-98700E07DB78}"/>
    <hyperlink ref="B388" r:id="rId89" display="https://reg.mju.ac.th/registrar/class_info_2.asp?backto=home&amp;option=0&amp;courseid=8890309&amp;acadyear=2566&amp;semester=1&amp;avs207287282=751" xr:uid="{BF5C0E49-2766-4E41-8F08-5D40281AFC66}"/>
    <hyperlink ref="B390" r:id="rId90" display="https://reg.mju.ac.th/registrar/class_info_2.asp?backto=home&amp;option=0&amp;courseid=17470&amp;acadyear=2566&amp;semester=1&amp;avs207287282=752" xr:uid="{6DF0FF6A-1462-4A29-9F6D-FB3451EC2F07}"/>
    <hyperlink ref="B407" r:id="rId91" display="https://reg.mju.ac.th/registrar/class_info_2.asp?backto=home&amp;option=0&amp;courseid=8893881&amp;acadyear=2566&amp;semester=1&amp;avs207287282=753" xr:uid="{4ED86843-23C4-4D3F-A89B-EAFC1F4BC71B}"/>
    <hyperlink ref="B411" r:id="rId92" display="https://reg.mju.ac.th/registrar/class_info_2.asp?backto=home&amp;option=0&amp;courseid=8890311&amp;acadyear=2566&amp;semester=1&amp;avs207287282=754" xr:uid="{7EC6D66E-EF61-442C-9BA4-F4650126F691}"/>
    <hyperlink ref="B413" r:id="rId93" display="https://reg.mju.ac.th/registrar/class_info_2.asp?backto=home&amp;option=0&amp;courseid=8890313&amp;acadyear=2566&amp;semester=1&amp;avs207287282=755" xr:uid="{BB66D839-F26A-403A-94F0-44D718986FAF}"/>
    <hyperlink ref="B415" r:id="rId94" display="https://reg.mju.ac.th/registrar/class_info_2.asp?backto=home&amp;option=0&amp;courseid=8895565&amp;acadyear=2566&amp;semester=1&amp;avs207287282=756" xr:uid="{37B995F2-7CC8-4744-9A00-C0CBD2AC632E}"/>
    <hyperlink ref="B417" r:id="rId95" display="https://reg.mju.ac.th/registrar/class_info_2.asp?backto=home&amp;option=0&amp;courseid=8890315&amp;acadyear=2566&amp;semester=1&amp;avs207287282=757" xr:uid="{20458901-3D2B-4CB8-B33D-F4849AE37273}"/>
    <hyperlink ref="B420" r:id="rId96" display="https://reg.mju.ac.th/registrar/class_info_2.asp?backto=home&amp;option=0&amp;courseid=8890316&amp;acadyear=2566&amp;semester=1&amp;avs207287282=758" xr:uid="{1328BAFE-3983-423C-B52E-12D50097DE8E}"/>
    <hyperlink ref="B188" r:id="rId97" display="https://reg.mju.ac.th/registrar/class_info_2.asp?backto=home&amp;option=0&amp;courseid=8893930&amp;acadyear=2566&amp;semester=1&amp;avs207287282=759" xr:uid="{E3721583-2811-4975-9504-3366E23FFAD6}"/>
    <hyperlink ref="B191" r:id="rId98" display="https://reg.mju.ac.th/registrar/class_info_2.asp?backto=home&amp;option=0&amp;courseid=8893912&amp;acadyear=2566&amp;semester=1&amp;avs207287282=760" xr:uid="{F285005E-E0BC-45DB-81AE-3E57EF139B22}"/>
    <hyperlink ref="B195" r:id="rId99" display="https://reg.mju.ac.th/registrar/class_info_2.asp?backto=home&amp;option=0&amp;courseid=8893926&amp;acadyear=2566&amp;semester=1&amp;avs207287282=761" xr:uid="{67994C9F-54D6-452C-8841-417A5B4EBE1B}"/>
    <hyperlink ref="B198" r:id="rId100" display="https://reg.mju.ac.th/registrar/class_info_2.asp?backto=home&amp;option=0&amp;courseid=8893924&amp;acadyear=2566&amp;semester=1&amp;avs207287282=762" xr:uid="{0E8DD8E4-4ED0-4AFF-8804-1355BBC87411}"/>
    <hyperlink ref="B203" r:id="rId101" display="https://reg.mju.ac.th/registrar/class_info_2.asp?backto=home&amp;option=0&amp;courseid=8893915&amp;acadyear=2566&amp;semester=1&amp;avs207287282=763" xr:uid="{DD34D86C-58EC-4212-AD5F-583525976A40}"/>
    <hyperlink ref="B207" r:id="rId102" display="https://reg.mju.ac.th/registrar/class_info_2.asp?backto=home&amp;option=0&amp;courseid=8893917&amp;acadyear=2566&amp;semester=1&amp;avs207287282=764" xr:uid="{8DA23C87-046B-4E88-A7C0-713EC63E9F01}"/>
    <hyperlink ref="B209" r:id="rId103" display="https://reg.mju.ac.th/registrar/class_info_2.asp?backto=home&amp;option=0&amp;courseid=8893918&amp;acadyear=2566&amp;semester=1&amp;avs207287282=765" xr:uid="{DE8CF8C2-7940-4469-9E81-5B0E366BA4D2}"/>
    <hyperlink ref="B211" r:id="rId104" display="https://reg.mju.ac.th/registrar/class_info_2.asp?backto=home&amp;option=0&amp;courseid=8893913&amp;acadyear=2566&amp;semester=1&amp;avs207287282=766" xr:uid="{A0FD1ECA-72BF-4602-8084-D62D374773E8}"/>
    <hyperlink ref="B214" r:id="rId105" display="https://reg.mju.ac.th/registrar/class_info_2.asp?backto=home&amp;option=0&amp;courseid=8893914&amp;acadyear=2566&amp;semester=1&amp;avs207287282=767" xr:uid="{D89E1F74-0208-4D13-B250-CC48D7A15ABF}"/>
    <hyperlink ref="B217" r:id="rId106" display="https://reg.mju.ac.th/registrar/class_info_2.asp?backto=home&amp;option=0&amp;courseid=8893914&amp;acadyear=2566&amp;semester=1&amp;avs207287282=768" xr:uid="{17D446DA-3362-4200-B2E8-19A6DB57A7F1}"/>
    <hyperlink ref="B220" r:id="rId107" display="https://reg.mju.ac.th/registrar/class_info_2.asp?backto=home&amp;option=0&amp;courseid=8893914&amp;acadyear=2566&amp;semester=1&amp;avs207287282=769" xr:uid="{BF016024-A187-492A-8D43-5B946D8784A9}"/>
    <hyperlink ref="B223" r:id="rId108" display="https://reg.mju.ac.th/registrar/class_info_2.asp?backto=home&amp;option=0&amp;courseid=8893914&amp;acadyear=2566&amp;semester=1&amp;avs207287282=770" xr:uid="{EBAFD9B6-2277-452B-BDB8-1796D5E11A9B}"/>
    <hyperlink ref="B327" r:id="rId109" display="https://reg.mju.ac.th/registrar/class_info_2.asp?backto=home&amp;option=0&amp;courseid=8890319&amp;acadyear=2566&amp;semester=1&amp;avs207287282=781" xr:uid="{7B8193FC-2680-47C1-AD72-8625C866DFA6}"/>
    <hyperlink ref="B329" r:id="rId110" display="https://reg.mju.ac.th/registrar/class_info_2.asp?backto=home&amp;option=0&amp;courseid=8893898&amp;acadyear=2566&amp;semester=1&amp;avs207287282=782" xr:uid="{F35E3BD4-C786-4154-BABF-A1F588E0106F}"/>
    <hyperlink ref="B333" r:id="rId111" display="https://reg.mju.ac.th/registrar/class_info_2.asp?backto=home&amp;option=0&amp;courseid=8893884&amp;acadyear=2566&amp;semester=1&amp;avs207287282=783" xr:uid="{3832EB19-5A5C-4A27-8632-13B0E5F6807D}"/>
    <hyperlink ref="B336" r:id="rId112" display="https://reg.mju.ac.th/registrar/class_info_2.asp?backto=home&amp;option=0&amp;courseid=8893884&amp;acadyear=2566&amp;semester=1&amp;avs207287282=784" xr:uid="{A86B1A56-3B58-4B07-994E-8ED73073DAD0}"/>
    <hyperlink ref="B339" r:id="rId113" display="https://reg.mju.ac.th/registrar/class_info_2.asp?backto=home&amp;option=0&amp;courseid=8893884&amp;acadyear=2566&amp;semester=1&amp;avs207287282=785" xr:uid="{AF240B51-C663-4E16-A696-19E517500F7A}"/>
    <hyperlink ref="B343" r:id="rId114" display="https://reg.mju.ac.th/registrar/class_info_2.asp?backto=home&amp;option=0&amp;courseid=626370&amp;acadyear=2566&amp;semester=1&amp;avs207292323=6" xr:uid="{0157CB13-661D-47D7-BAA0-C53430949647}"/>
    <hyperlink ref="B393" r:id="rId115" display="https://reg.mju.ac.th/registrar/class_info_2.asp?backto=home&amp;option=0&amp;courseid=625948&amp;acadyear=2566&amp;semester=1&amp;avs207292323=8" xr:uid="{430F971E-AA04-41E7-9D50-4218FE5B4226}"/>
    <hyperlink ref="B167" r:id="rId116" display="https://reg.mju.ac.th/registrar/class_info_2.asp?backto=home&amp;option=0&amp;courseid=11250&amp;acadyear=2566&amp;semester=1&amp;avs207292323=7" xr:uid="{AE355837-9AB9-4DA2-B949-E0D57FEE84B3}"/>
    <hyperlink ref="B447" r:id="rId117" display="https://reg.mju.ac.th/registrar/class_info_2.asp?backto=home&amp;option=0&amp;courseid=8893273&amp;acadyear=2566&amp;semester=1&amp;avs421071358=36" xr:uid="{9792EB58-62A1-4FE7-87CF-498A2EB7519B}"/>
    <hyperlink ref="B449" r:id="rId118" display="https://reg.mju.ac.th/registrar/class_info_2.asp?backto=home&amp;option=0&amp;courseid=8895169&amp;acadyear=2566&amp;semester=1&amp;avs421071358=37" xr:uid="{B5DA9A2E-62E0-4D2D-A4D0-B5E7DEC519F1}"/>
    <hyperlink ref="B451" r:id="rId119" display="https://reg.mju.ac.th/registrar/class_info_2.asp?backto=home&amp;option=0&amp;courseid=8893274&amp;acadyear=2566&amp;semester=1&amp;avs421071358=38" xr:uid="{C2C533C1-5DA6-4D99-9949-830375A34336}"/>
    <hyperlink ref="B453" r:id="rId120" display="https://reg.mju.ac.th/registrar/class_info_2.asp?backto=home&amp;option=0&amp;courseid=8895174&amp;acadyear=2566&amp;semester=1&amp;avs421071358=39" xr:uid="{C73ADBC3-39C5-40CB-9A33-57C612C0A5E4}"/>
    <hyperlink ref="B455" r:id="rId121" display="https://reg.mju.ac.th/registrar/class_info_2.asp?backto=home&amp;option=0&amp;courseid=8893272&amp;acadyear=2566&amp;semester=1&amp;avs421071358=40" xr:uid="{71EF1473-B539-4D2A-B0E8-8C09644B670D}"/>
    <hyperlink ref="B457" r:id="rId122" display="https://reg.mju.ac.th/registrar/class_info_2.asp?backto=home&amp;option=0&amp;courseid=8895162&amp;acadyear=2566&amp;semester=1&amp;avs421071358=41" xr:uid="{435CA711-8BB8-4236-8934-FED143F80E01}"/>
    <hyperlink ref="B459" r:id="rId123" display="https://reg.mju.ac.th/registrar/class_info_2.asp?backto=home&amp;option=0&amp;courseid=8891028&amp;acadyear=2566&amp;semester=1&amp;avs421071358=42" xr:uid="{222D9BDC-ECF4-4347-8C2F-7351935443CA}"/>
    <hyperlink ref="B461" r:id="rId124" display="https://reg.mju.ac.th/registrar/class_info_2.asp?backto=home&amp;option=0&amp;courseid=8894572&amp;acadyear=2566&amp;semester=1&amp;avs421071358=43" xr:uid="{2B47F22E-D9FC-44FC-A72C-02F30FD3F42C}"/>
    <hyperlink ref="B463" r:id="rId125" display="https://reg.mju.ac.th/registrar/class_info_2.asp?backto=home&amp;option=0&amp;courseid=8891022&amp;acadyear=2566&amp;semester=1&amp;avs421071358=44" xr:uid="{D8A48AA0-18E9-4167-ACE1-4E065B4D06A0}"/>
    <hyperlink ref="B466" r:id="rId126" display="https://reg.mju.ac.th/registrar/class_info_2.asp?backto=home&amp;option=0&amp;courseid=8891023&amp;acadyear=2566&amp;semester=1&amp;avs421071358=45" xr:uid="{E873F3C2-2F00-4CD3-B482-8A519AD6F015}"/>
    <hyperlink ref="B468" r:id="rId127" display="https://reg.mju.ac.th/registrar/class_info_2.asp?backto=home&amp;option=0&amp;courseid=8895167&amp;acadyear=2566&amp;semester=1&amp;avs421071358=46" xr:uid="{D4A8C1C4-8803-42D4-A1C7-B612F86BFDF4}"/>
    <hyperlink ref="B473" r:id="rId128" display="https://reg.mju.ac.th/registrar/class_info_2.asp?backto=home&amp;option=0&amp;courseid=8894429&amp;acadyear=2566&amp;semester=1&amp;avs421071358=49" xr:uid="{39356357-C145-44D0-8356-B140FD31A808}"/>
    <hyperlink ref="B477" r:id="rId129" display="https://reg.mju.ac.th/registrar/class_info_2.asp?backto=home&amp;option=0&amp;courseid=8894439&amp;acadyear=2566&amp;semester=1&amp;avs421071358=50" xr:uid="{7A227DFB-E1DC-4725-A997-B6DA31FA6708}"/>
    <hyperlink ref="B479" r:id="rId130" display="https://reg.mju.ac.th/registrar/class_info_2.asp?backto=home&amp;option=0&amp;courseid=8894450&amp;acadyear=2566&amp;semester=1&amp;avs421071358=51" xr:uid="{520BCE63-894F-4670-8CF7-7D7B3CE26DD5}"/>
    <hyperlink ref="C480" r:id="rId131" display="https://sites.google.com/view/pattamahannok" xr:uid="{1721A80E-FCAE-4FB5-9581-DF596031E101}"/>
    <hyperlink ref="B481" r:id="rId132" display="https://reg.mju.ac.th/registrar/class_info_2.asp?backto=home&amp;option=0&amp;courseid=8894451&amp;acadyear=2566&amp;semester=1&amp;avs421071358=52" xr:uid="{32C769F1-585A-4732-97FF-AF3A1BF7A48D}"/>
    <hyperlink ref="B483" r:id="rId133" display="https://reg.mju.ac.th/registrar/class_info_2.asp?backto=home&amp;option=0&amp;courseid=8894441&amp;acadyear=2566&amp;semester=1&amp;avs421071358=53" xr:uid="{BAC42BBD-7A69-450A-9C1F-2FD37AD547D4}"/>
    <hyperlink ref="B485" r:id="rId134" display="https://reg.mju.ac.th/registrar/class_info_2.asp?backto=home&amp;option=0&amp;courseid=8894456&amp;acadyear=2566&amp;semester=1&amp;avs421071358=54" xr:uid="{3AB1E5B7-D102-4D7E-90FC-0A564B781562}"/>
    <hyperlink ref="B487" r:id="rId135" display="https://reg.mju.ac.th/registrar/class_info_2.asp?backto=home&amp;option=0&amp;courseid=8894458&amp;acadyear=2566&amp;semester=1&amp;avs421071358=55" xr:uid="{EAFB4207-D3F6-4413-8530-30B15540A825}"/>
    <hyperlink ref="B489" r:id="rId136" display="https://reg.mju.ac.th/registrar/class_info_2.asp?backto=home&amp;option=0&amp;courseid=8894442&amp;acadyear=2566&amp;semester=1&amp;avs421071358=56" xr:uid="{9EEA9667-4EA4-4C27-9296-1CD317C1C190}"/>
    <hyperlink ref="B496" r:id="rId137" display="https://reg.mju.ac.th/registrar/class_info_2.asp?backto=home&amp;option=0&amp;courseid=8894443&amp;acadyear=2566&amp;semester=1&amp;avs421071358=57" xr:uid="{E5D5D471-8627-4A18-9C2A-3B86525A96C5}"/>
    <hyperlink ref="B503" r:id="rId138" display="https://reg.mju.ac.th/registrar/class_info_2.asp?backto=home&amp;option=0&amp;courseid=8894444&amp;acadyear=2566&amp;semester=1&amp;avs421071358=58" xr:uid="{08E317E2-754D-49FE-A504-E229D9BB7524}"/>
    <hyperlink ref="B510" r:id="rId139" display="https://reg.mju.ac.th/registrar/class_info_2.asp?backto=home&amp;option=0&amp;courseid=8894445&amp;acadyear=2566&amp;semester=1&amp;avs421071358=59" xr:uid="{1DDE68B4-E944-4FEC-9F0E-F000D71498A0}"/>
    <hyperlink ref="B517" r:id="rId140" display="https://reg.mju.ac.th/registrar/class_info_2.asp?backto=home&amp;option=0&amp;courseid=8894446&amp;acadyear=2566&amp;semester=1&amp;avs421071358=60" xr:uid="{25E8201C-B5C5-43DB-A2E5-F951CB30462A}"/>
    <hyperlink ref="B519" r:id="rId141" display="https://reg.mju.ac.th/registrar/class_info_2.asp?backto=home&amp;option=0&amp;courseid=8894970&amp;acadyear=2566&amp;semester=1&amp;avs421071358=61" xr:uid="{7690A6C8-7901-4A5F-A29B-FB8448B25E28}"/>
    <hyperlink ref="B522" r:id="rId142" display="https://reg.mju.ac.th/registrar/class_info_2.asp?backto=home&amp;option=0&amp;courseid=8894971&amp;acadyear=2566&amp;semester=1&amp;avs421071358=62" xr:uid="{58FEA9B9-0370-4B84-970D-87DDFD5F0607}"/>
    <hyperlink ref="B524" r:id="rId143" display="https://reg.mju.ac.th/registrar/class_info_2.asp?backto=home&amp;option=0&amp;courseid=8894971&amp;acadyear=2566&amp;semester=1&amp;avs421071358=63" xr:uid="{044F66DF-BDA0-4725-9163-30AA0D2415FA}"/>
    <hyperlink ref="B528" r:id="rId144" display="https://reg.mju.ac.th/registrar/class_info_2.asp?backto=home&amp;option=0&amp;courseid=8894949&amp;acadyear=2566&amp;semester=1&amp;avs421071358=273" xr:uid="{5C91BD61-2FF5-4696-81CD-C9C420C7E017}"/>
    <hyperlink ref="B535" r:id="rId145" display="https://reg.mju.ac.th/registrar/class_info_2.asp?backto=home&amp;option=0&amp;courseid=8894964&amp;acadyear=2566&amp;semester=1&amp;avs421071358=274" xr:uid="{BB79F96F-4E9B-4F4A-916E-0E53D221B26C}"/>
    <hyperlink ref="B284" r:id="rId146" display="https://reg.mju.ac.th/registrar/class_info_2.asp?backto=home&amp;option=0&amp;courseid=8888984&amp;acadyear=2566&amp;semester=1&amp;avs207287282=678" xr:uid="{84DC23CB-7938-4B22-9AF0-F098FDECC6D2}"/>
  </hyperlinks>
  <pageMargins left="0.11811023622047245" right="0.11811023622047245" top="0.15748031496062992" bottom="0.15748031496062992" header="0.31496062992125984" footer="0.31496062992125984"/>
  <pageSetup paperSize="9" scale="57" fitToHeight="0" orientation="landscape" horizontalDpi="300" verticalDpi="300" r:id="rId147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B870C-669D-44C3-88EC-52F40D032B61}">
  <sheetPr>
    <tabColor theme="9" tint="0.39997558519241921"/>
    <pageSetUpPr fitToPage="1"/>
  </sheetPr>
  <dimension ref="A1:T607"/>
  <sheetViews>
    <sheetView topLeftCell="A531" zoomScale="70" zoomScaleNormal="70" zoomScaleSheetLayoutView="70" workbookViewId="0">
      <selection activeCell="F159" sqref="F159"/>
    </sheetView>
  </sheetViews>
  <sheetFormatPr defaultColWidth="9.1171875" defaultRowHeight="24.75" customHeight="1" x14ac:dyDescent="0.15"/>
  <cols>
    <col min="1" max="1" width="7.7421875" style="52" customWidth="1"/>
    <col min="2" max="2" width="12.73828125" style="60" customWidth="1"/>
    <col min="3" max="3" width="51.45703125" style="55" customWidth="1"/>
    <col min="4" max="4" width="5.7421875" style="52" customWidth="1"/>
    <col min="5" max="5" width="12.73828125" style="52" customWidth="1"/>
    <col min="6" max="6" width="12.73828125" style="150" customWidth="1"/>
    <col min="7" max="7" width="30.34765625" style="55" bestFit="1" customWidth="1"/>
    <col min="8" max="11" width="5.7421875" style="52" customWidth="1"/>
    <col min="12" max="12" width="7.7421875" style="55" customWidth="1"/>
    <col min="13" max="13" width="11.73828125" style="52" customWidth="1"/>
    <col min="14" max="16384" width="9.1171875" style="55"/>
  </cols>
  <sheetData>
    <row r="1" spans="1:20" ht="21" x14ac:dyDescent="0.15">
      <c r="B1" s="52"/>
      <c r="C1" s="53"/>
      <c r="D1" s="54"/>
      <c r="K1" s="674" t="s">
        <v>1818</v>
      </c>
      <c r="L1" s="674"/>
      <c r="M1" s="674"/>
    </row>
    <row r="2" spans="1:20" ht="21" x14ac:dyDescent="0.15">
      <c r="A2" s="669" t="s">
        <v>1813</v>
      </c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</row>
    <row r="3" spans="1:20" ht="21" x14ac:dyDescent="0.15">
      <c r="A3" s="669" t="s">
        <v>1777</v>
      </c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</row>
    <row r="4" spans="1:20" ht="21" x14ac:dyDescent="0.15">
      <c r="A4" s="60"/>
      <c r="C4" s="60"/>
      <c r="D4" s="60"/>
      <c r="E4" s="60"/>
      <c r="F4" s="310"/>
      <c r="G4" s="60"/>
      <c r="H4" s="60"/>
      <c r="I4" s="60"/>
      <c r="J4" s="60"/>
      <c r="K4" s="60"/>
      <c r="L4" s="60"/>
      <c r="M4" s="60"/>
    </row>
    <row r="5" spans="1:20" ht="21.75" x14ac:dyDescent="0.3">
      <c r="A5" s="650" t="s">
        <v>390</v>
      </c>
      <c r="B5" s="648" t="s">
        <v>0</v>
      </c>
      <c r="C5" s="648" t="s">
        <v>391</v>
      </c>
      <c r="D5" s="211"/>
      <c r="E5" s="211" t="s">
        <v>392</v>
      </c>
      <c r="F5" s="152"/>
      <c r="G5" s="649" t="s">
        <v>492</v>
      </c>
      <c r="H5" s="650" t="s">
        <v>1780</v>
      </c>
      <c r="I5" s="650"/>
      <c r="J5" s="650"/>
      <c r="K5" s="650"/>
      <c r="L5" s="650"/>
      <c r="M5" s="649" t="s">
        <v>394</v>
      </c>
      <c r="N5" s="56"/>
      <c r="O5" s="57"/>
      <c r="P5" s="60" t="s">
        <v>1908</v>
      </c>
      <c r="Q5" s="60" t="s">
        <v>1909</v>
      </c>
    </row>
    <row r="6" spans="1:20" ht="42.75" x14ac:dyDescent="0.3">
      <c r="A6" s="650"/>
      <c r="B6" s="648"/>
      <c r="C6" s="648"/>
      <c r="D6" s="211"/>
      <c r="E6" s="211" t="s">
        <v>493</v>
      </c>
      <c r="F6" s="152"/>
      <c r="G6" s="649"/>
      <c r="H6" s="211" t="s">
        <v>1</v>
      </c>
      <c r="I6" s="211" t="s">
        <v>2</v>
      </c>
      <c r="J6" s="211" t="s">
        <v>3</v>
      </c>
      <c r="K6" s="211" t="s">
        <v>4</v>
      </c>
      <c r="L6" s="211" t="s">
        <v>393</v>
      </c>
      <c r="M6" s="649"/>
      <c r="N6" s="61" t="s">
        <v>1903</v>
      </c>
      <c r="O6" s="62" t="s">
        <v>1904</v>
      </c>
      <c r="P6" s="63" t="s">
        <v>1906</v>
      </c>
      <c r="Q6" s="63" t="s">
        <v>1907</v>
      </c>
      <c r="R6" s="63" t="s">
        <v>1911</v>
      </c>
      <c r="S6" s="64" t="s">
        <v>1910</v>
      </c>
    </row>
    <row r="7" spans="1:20" ht="24.75" customHeight="1" x14ac:dyDescent="0.15">
      <c r="A7" s="673" t="s">
        <v>840</v>
      </c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673"/>
      <c r="M7" s="673"/>
      <c r="N7" s="124">
        <f>N8+N518+N543+N585</f>
        <v>11876</v>
      </c>
      <c r="O7" s="65">
        <f>O8+O518+O543+O585</f>
        <v>665.22222222222229</v>
      </c>
      <c r="P7" s="66">
        <f>P8</f>
        <v>648.88888888888903</v>
      </c>
      <c r="Q7" s="66">
        <f>Q8</f>
        <v>32.666666666666671</v>
      </c>
      <c r="R7" s="125">
        <f>P7+Q7</f>
        <v>681.55555555555566</v>
      </c>
      <c r="S7" s="67">
        <f>R7/20</f>
        <v>34.077777777777783</v>
      </c>
      <c r="T7" s="68" t="s">
        <v>1912</v>
      </c>
    </row>
    <row r="8" spans="1:20" ht="24.75" customHeight="1" x14ac:dyDescent="0.15">
      <c r="A8" s="652" t="s">
        <v>841</v>
      </c>
      <c r="B8" s="652"/>
      <c r="C8" s="652"/>
      <c r="D8" s="652"/>
      <c r="E8" s="652"/>
      <c r="F8" s="652"/>
      <c r="G8" s="652"/>
      <c r="H8" s="652"/>
      <c r="I8" s="652"/>
      <c r="J8" s="652"/>
      <c r="K8" s="652"/>
      <c r="L8" s="652"/>
      <c r="M8" s="652"/>
      <c r="N8" s="124">
        <f>N9+N42+N215+N287+N305+N380+N492+N494</f>
        <v>11680</v>
      </c>
      <c r="O8" s="65">
        <f>O9+O42+O215+O287+O305+O380+O492+O494</f>
        <v>648.88888888888903</v>
      </c>
      <c r="P8" s="65">
        <f>P9+P42+P215+P287+P305+P380+P492+P494</f>
        <v>648.88888888888903</v>
      </c>
      <c r="Q8" s="57">
        <f>Q518+Q543+Q585</f>
        <v>32.666666666666671</v>
      </c>
      <c r="R8" s="125">
        <f>P8+Q8</f>
        <v>681.55555555555566</v>
      </c>
      <c r="S8" s="66">
        <f>P8/20</f>
        <v>32.44444444444445</v>
      </c>
    </row>
    <row r="9" spans="1:20" ht="24.75" customHeight="1" x14ac:dyDescent="0.15">
      <c r="A9" s="653" t="s">
        <v>885</v>
      </c>
      <c r="B9" s="653"/>
      <c r="C9" s="653"/>
      <c r="D9" s="653"/>
      <c r="E9" s="653"/>
      <c r="F9" s="653"/>
      <c r="G9" s="653"/>
      <c r="H9" s="653"/>
      <c r="I9" s="653"/>
      <c r="J9" s="653"/>
      <c r="K9" s="653"/>
      <c r="L9" s="653"/>
      <c r="M9" s="653"/>
      <c r="N9" s="124">
        <f>SUM(N10:N41)</f>
        <v>3200</v>
      </c>
      <c r="O9" s="65">
        <f>SUM(O10:O41)</f>
        <v>177.7777777777778</v>
      </c>
      <c r="P9" s="65">
        <f>SUM(P10:P41)</f>
        <v>177.7777777777778</v>
      </c>
      <c r="Q9" s="57">
        <v>0</v>
      </c>
      <c r="R9" s="125">
        <f>P9+Q9</f>
        <v>177.7777777777778</v>
      </c>
      <c r="S9" s="66">
        <f>P9/20</f>
        <v>8.8888888888888893</v>
      </c>
    </row>
    <row r="10" spans="1:20" s="52" customFormat="1" ht="22.5" x14ac:dyDescent="0.3">
      <c r="A10" s="760">
        <v>6</v>
      </c>
      <c r="B10" s="761" t="s">
        <v>927</v>
      </c>
      <c r="C10" s="172" t="s">
        <v>928</v>
      </c>
      <c r="D10" s="485">
        <v>3</v>
      </c>
      <c r="E10" s="173" t="s">
        <v>33</v>
      </c>
      <c r="F10" s="270">
        <f>SUM(F11:F24)</f>
        <v>1.4999999999999998</v>
      </c>
      <c r="G10" s="488" t="s">
        <v>2124</v>
      </c>
      <c r="H10" s="760" t="s">
        <v>20</v>
      </c>
      <c r="I10" s="760" t="s">
        <v>534</v>
      </c>
      <c r="J10" s="763">
        <v>60</v>
      </c>
      <c r="K10" s="760" t="s">
        <v>23</v>
      </c>
      <c r="L10" s="760" t="s">
        <v>22</v>
      </c>
      <c r="M10" s="760"/>
      <c r="N10" s="56">
        <f>D10*J10</f>
        <v>180</v>
      </c>
      <c r="O10" s="57">
        <f>N10/18</f>
        <v>10</v>
      </c>
      <c r="P10" s="66">
        <f>O10</f>
        <v>10</v>
      </c>
      <c r="Q10" s="57">
        <v>0</v>
      </c>
    </row>
    <row r="11" spans="1:20" s="52" customFormat="1" ht="22.5" x14ac:dyDescent="0.3">
      <c r="A11" s="760"/>
      <c r="B11" s="761"/>
      <c r="C11" s="516" t="s">
        <v>199</v>
      </c>
      <c r="D11" s="486"/>
      <c r="E11" s="178">
        <v>40</v>
      </c>
      <c r="F11" s="279">
        <f>SUM(1.5*E11)/100</f>
        <v>0.6</v>
      </c>
      <c r="G11" s="490" t="s">
        <v>2125</v>
      </c>
      <c r="H11" s="760"/>
      <c r="I11" s="760"/>
      <c r="J11" s="763"/>
      <c r="K11" s="760"/>
      <c r="L11" s="760"/>
      <c r="M11" s="760"/>
    </row>
    <row r="12" spans="1:20" s="52" customFormat="1" ht="21" hidden="1" x14ac:dyDescent="0.3">
      <c r="A12" s="749">
        <v>7</v>
      </c>
      <c r="B12" s="750" t="s">
        <v>927</v>
      </c>
      <c r="C12" s="313" t="s">
        <v>928</v>
      </c>
      <c r="D12" s="257">
        <v>3</v>
      </c>
      <c r="E12" s="258" t="s">
        <v>33</v>
      </c>
      <c r="F12" s="287"/>
      <c r="G12" s="317" t="s">
        <v>2124</v>
      </c>
      <c r="H12" s="749" t="s">
        <v>23</v>
      </c>
      <c r="I12" s="749" t="s">
        <v>182</v>
      </c>
      <c r="J12" s="753">
        <v>55</v>
      </c>
      <c r="K12" s="749" t="s">
        <v>20</v>
      </c>
      <c r="L12" s="749" t="s">
        <v>22</v>
      </c>
      <c r="M12" s="749"/>
      <c r="N12" s="56">
        <f>D12*J12</f>
        <v>165</v>
      </c>
      <c r="O12" s="57">
        <f>N12/18</f>
        <v>9.1666666666666661</v>
      </c>
      <c r="P12" s="66">
        <f>O12</f>
        <v>9.1666666666666661</v>
      </c>
      <c r="Q12" s="57">
        <v>0</v>
      </c>
    </row>
    <row r="13" spans="1:20" s="52" customFormat="1" ht="21" hidden="1" x14ac:dyDescent="0.3">
      <c r="A13" s="749"/>
      <c r="B13" s="750"/>
      <c r="C13" s="315" t="s">
        <v>199</v>
      </c>
      <c r="D13" s="265"/>
      <c r="E13" s="261">
        <v>40</v>
      </c>
      <c r="F13" s="288"/>
      <c r="G13" s="317" t="s">
        <v>1980</v>
      </c>
      <c r="H13" s="749"/>
      <c r="I13" s="749"/>
      <c r="J13" s="753"/>
      <c r="K13" s="749"/>
      <c r="L13" s="749"/>
      <c r="M13" s="749"/>
    </row>
    <row r="14" spans="1:20" s="52" customFormat="1" ht="22.5" x14ac:dyDescent="0.3">
      <c r="A14" s="749"/>
      <c r="B14" s="750"/>
      <c r="C14" s="318" t="s">
        <v>336</v>
      </c>
      <c r="D14" s="260"/>
      <c r="E14" s="261">
        <v>10</v>
      </c>
      <c r="F14" s="279">
        <f>SUM(1.5*E14)/100</f>
        <v>0.15</v>
      </c>
      <c r="G14" s="317"/>
      <c r="H14" s="749"/>
      <c r="I14" s="749"/>
      <c r="J14" s="753"/>
      <c r="K14" s="749"/>
      <c r="L14" s="749"/>
      <c r="M14" s="749"/>
    </row>
    <row r="15" spans="1:20" s="52" customFormat="1" ht="21" hidden="1" x14ac:dyDescent="0.3">
      <c r="A15" s="749">
        <v>8</v>
      </c>
      <c r="B15" s="750" t="s">
        <v>927</v>
      </c>
      <c r="C15" s="313" t="s">
        <v>928</v>
      </c>
      <c r="D15" s="257">
        <v>3</v>
      </c>
      <c r="E15" s="258" t="s">
        <v>33</v>
      </c>
      <c r="F15" s="287"/>
      <c r="G15" s="314" t="s">
        <v>2124</v>
      </c>
      <c r="H15" s="749" t="s">
        <v>21</v>
      </c>
      <c r="I15" s="749" t="s">
        <v>182</v>
      </c>
      <c r="J15" s="753">
        <v>56</v>
      </c>
      <c r="K15" s="749" t="s">
        <v>73</v>
      </c>
      <c r="L15" s="749" t="s">
        <v>22</v>
      </c>
      <c r="M15" s="749"/>
      <c r="N15" s="56">
        <f>D15*J15</f>
        <v>168</v>
      </c>
      <c r="O15" s="57">
        <f>N15/18</f>
        <v>9.3333333333333339</v>
      </c>
      <c r="P15" s="66">
        <f>O15</f>
        <v>9.3333333333333339</v>
      </c>
      <c r="Q15" s="57">
        <v>0</v>
      </c>
    </row>
    <row r="16" spans="1:20" s="52" customFormat="1" ht="21" hidden="1" x14ac:dyDescent="0.3">
      <c r="A16" s="749"/>
      <c r="B16" s="750"/>
      <c r="C16" s="315" t="s">
        <v>199</v>
      </c>
      <c r="D16" s="265"/>
      <c r="E16" s="261">
        <v>100</v>
      </c>
      <c r="F16" s="288"/>
      <c r="G16" s="316" t="s">
        <v>2126</v>
      </c>
      <c r="H16" s="749"/>
      <c r="I16" s="749"/>
      <c r="J16" s="753"/>
      <c r="K16" s="749"/>
      <c r="L16" s="749"/>
      <c r="M16" s="749"/>
    </row>
    <row r="17" spans="1:17" s="52" customFormat="1" ht="21" hidden="1" x14ac:dyDescent="0.3">
      <c r="A17" s="749">
        <v>9</v>
      </c>
      <c r="B17" s="750" t="s">
        <v>927</v>
      </c>
      <c r="C17" s="313" t="s">
        <v>928</v>
      </c>
      <c r="D17" s="257">
        <v>3</v>
      </c>
      <c r="E17" s="258" t="s">
        <v>33</v>
      </c>
      <c r="F17" s="287"/>
      <c r="G17" s="317" t="s">
        <v>2127</v>
      </c>
      <c r="H17" s="749" t="s">
        <v>25</v>
      </c>
      <c r="I17" s="749" t="s">
        <v>182</v>
      </c>
      <c r="J17" s="753">
        <v>56</v>
      </c>
      <c r="K17" s="749" t="s">
        <v>73</v>
      </c>
      <c r="L17" s="749" t="s">
        <v>22</v>
      </c>
      <c r="M17" s="749"/>
      <c r="N17" s="56">
        <f>D17*J17</f>
        <v>168</v>
      </c>
      <c r="O17" s="57">
        <f>N17/18</f>
        <v>9.3333333333333339</v>
      </c>
      <c r="P17" s="66">
        <f>O17</f>
        <v>9.3333333333333339</v>
      </c>
      <c r="Q17" s="57">
        <v>0</v>
      </c>
    </row>
    <row r="18" spans="1:17" s="52" customFormat="1" ht="22.5" x14ac:dyDescent="0.3">
      <c r="A18" s="749"/>
      <c r="B18" s="750"/>
      <c r="C18" s="318" t="s">
        <v>201</v>
      </c>
      <c r="D18" s="260"/>
      <c r="E18" s="261">
        <v>30</v>
      </c>
      <c r="F18" s="279">
        <f>SUM(1.5*E18)/100</f>
        <v>0.45</v>
      </c>
      <c r="G18" s="317" t="s">
        <v>2128</v>
      </c>
      <c r="H18" s="749"/>
      <c r="I18" s="749"/>
      <c r="J18" s="753"/>
      <c r="K18" s="749"/>
      <c r="L18" s="749"/>
      <c r="M18" s="749"/>
    </row>
    <row r="19" spans="1:17" s="52" customFormat="1" ht="21" hidden="1" x14ac:dyDescent="0.3">
      <c r="A19" s="749">
        <v>10</v>
      </c>
      <c r="B19" s="750" t="s">
        <v>927</v>
      </c>
      <c r="C19" s="313" t="s">
        <v>928</v>
      </c>
      <c r="D19" s="257">
        <v>3</v>
      </c>
      <c r="E19" s="258" t="s">
        <v>33</v>
      </c>
      <c r="F19" s="287"/>
      <c r="G19" s="314" t="s">
        <v>2127</v>
      </c>
      <c r="H19" s="749" t="s">
        <v>26</v>
      </c>
      <c r="I19" s="749" t="s">
        <v>124</v>
      </c>
      <c r="J19" s="753">
        <v>47</v>
      </c>
      <c r="K19" s="749" t="s">
        <v>76</v>
      </c>
      <c r="L19" s="749" t="s">
        <v>22</v>
      </c>
      <c r="M19" s="749"/>
      <c r="N19" s="56">
        <f>D19*J19</f>
        <v>141</v>
      </c>
      <c r="O19" s="57">
        <f>N19/18</f>
        <v>7.833333333333333</v>
      </c>
      <c r="P19" s="66">
        <f>O19</f>
        <v>7.833333333333333</v>
      </c>
      <c r="Q19" s="57">
        <v>0</v>
      </c>
    </row>
    <row r="20" spans="1:17" s="52" customFormat="1" ht="21" hidden="1" x14ac:dyDescent="0.3">
      <c r="A20" s="749"/>
      <c r="B20" s="750"/>
      <c r="C20" s="318" t="s">
        <v>201</v>
      </c>
      <c r="D20" s="260"/>
      <c r="E20" s="261">
        <v>40</v>
      </c>
      <c r="F20" s="288"/>
      <c r="G20" s="319" t="s">
        <v>2129</v>
      </c>
      <c r="H20" s="749"/>
      <c r="I20" s="749"/>
      <c r="J20" s="753"/>
      <c r="K20" s="749"/>
      <c r="L20" s="749"/>
      <c r="M20" s="749"/>
    </row>
    <row r="21" spans="1:17" s="52" customFormat="1" ht="22.5" x14ac:dyDescent="0.3">
      <c r="A21" s="749"/>
      <c r="B21" s="750"/>
      <c r="C21" s="318" t="s">
        <v>7</v>
      </c>
      <c r="D21" s="260"/>
      <c r="E21" s="261">
        <v>10</v>
      </c>
      <c r="F21" s="279">
        <f>SUM(1.5*E21)/100</f>
        <v>0.15</v>
      </c>
      <c r="G21" s="316"/>
      <c r="H21" s="749"/>
      <c r="I21" s="749"/>
      <c r="J21" s="753"/>
      <c r="K21" s="749"/>
      <c r="L21" s="749"/>
      <c r="M21" s="749"/>
    </row>
    <row r="22" spans="1:17" s="52" customFormat="1" ht="21" hidden="1" x14ac:dyDescent="0.3">
      <c r="A22" s="749">
        <v>11</v>
      </c>
      <c r="B22" s="750" t="s">
        <v>927</v>
      </c>
      <c r="C22" s="313" t="s">
        <v>928</v>
      </c>
      <c r="D22" s="257">
        <v>3</v>
      </c>
      <c r="E22" s="258" t="s">
        <v>33</v>
      </c>
      <c r="F22" s="287"/>
      <c r="G22" s="317" t="s">
        <v>2130</v>
      </c>
      <c r="H22" s="749" t="s">
        <v>28</v>
      </c>
      <c r="I22" s="749" t="s">
        <v>124</v>
      </c>
      <c r="J22" s="753">
        <v>38</v>
      </c>
      <c r="K22" s="749" t="s">
        <v>127</v>
      </c>
      <c r="L22" s="749" t="s">
        <v>22</v>
      </c>
      <c r="M22" s="749"/>
      <c r="N22" s="56">
        <f>D22*J22</f>
        <v>114</v>
      </c>
      <c r="O22" s="57">
        <f>N22/18</f>
        <v>6.333333333333333</v>
      </c>
      <c r="P22" s="66">
        <f>O22</f>
        <v>6.333333333333333</v>
      </c>
      <c r="Q22" s="57">
        <v>0</v>
      </c>
    </row>
    <row r="23" spans="1:17" s="52" customFormat="1" ht="21" hidden="1" x14ac:dyDescent="0.3">
      <c r="A23" s="749"/>
      <c r="B23" s="750"/>
      <c r="C23" s="318" t="s">
        <v>201</v>
      </c>
      <c r="D23" s="260"/>
      <c r="E23" s="261">
        <v>40</v>
      </c>
      <c r="F23" s="288"/>
      <c r="G23" s="858" t="s">
        <v>2127</v>
      </c>
      <c r="H23" s="749"/>
      <c r="I23" s="749"/>
      <c r="J23" s="753"/>
      <c r="K23" s="749"/>
      <c r="L23" s="749"/>
      <c r="M23" s="749"/>
    </row>
    <row r="24" spans="1:17" s="52" customFormat="1" ht="22.5" x14ac:dyDescent="0.3">
      <c r="A24" s="749"/>
      <c r="B24" s="750"/>
      <c r="C24" s="318" t="s">
        <v>65</v>
      </c>
      <c r="D24" s="260"/>
      <c r="E24" s="261">
        <v>10</v>
      </c>
      <c r="F24" s="279">
        <f>SUM(1.5*E24)/100</f>
        <v>0.15</v>
      </c>
      <c r="G24" s="858"/>
      <c r="H24" s="749"/>
      <c r="I24" s="749"/>
      <c r="J24" s="753"/>
      <c r="K24" s="749"/>
      <c r="L24" s="749"/>
      <c r="M24" s="749"/>
    </row>
    <row r="25" spans="1:17" s="52" customFormat="1" ht="21" x14ac:dyDescent="0.3">
      <c r="A25" s="731">
        <v>12</v>
      </c>
      <c r="B25" s="732" t="s">
        <v>929</v>
      </c>
      <c r="C25" s="109" t="s">
        <v>930</v>
      </c>
      <c r="D25" s="187">
        <v>1</v>
      </c>
      <c r="E25" s="208" t="s">
        <v>304</v>
      </c>
      <c r="F25" s="290">
        <f>SUM(F26)</f>
        <v>0.33</v>
      </c>
      <c r="G25" s="830" t="s">
        <v>2131</v>
      </c>
      <c r="H25" s="731" t="s">
        <v>20</v>
      </c>
      <c r="I25" s="731" t="s">
        <v>931</v>
      </c>
      <c r="J25" s="734">
        <v>377</v>
      </c>
      <c r="K25" s="731" t="s">
        <v>114</v>
      </c>
      <c r="L25" s="731" t="s">
        <v>22</v>
      </c>
      <c r="M25" s="731"/>
      <c r="N25" s="56">
        <f>D25*J25</f>
        <v>377</v>
      </c>
      <c r="O25" s="57">
        <f>N25/18</f>
        <v>20.944444444444443</v>
      </c>
      <c r="P25" s="66">
        <f>O25</f>
        <v>20.944444444444443</v>
      </c>
      <c r="Q25" s="57">
        <v>0</v>
      </c>
    </row>
    <row r="26" spans="1:17" s="52" customFormat="1" ht="22.5" x14ac:dyDescent="0.3">
      <c r="A26" s="731"/>
      <c r="B26" s="732"/>
      <c r="C26" s="111" t="s">
        <v>96</v>
      </c>
      <c r="D26" s="73"/>
      <c r="E26" s="74">
        <v>100</v>
      </c>
      <c r="F26" s="291">
        <f>SUM(0.33*E26)/100</f>
        <v>0.33</v>
      </c>
      <c r="G26" s="831"/>
      <c r="H26" s="731"/>
      <c r="I26" s="731"/>
      <c r="J26" s="734"/>
      <c r="K26" s="731"/>
      <c r="L26" s="731"/>
      <c r="M26" s="731"/>
    </row>
    <row r="27" spans="1:17" s="52" customFormat="1" ht="22.5" x14ac:dyDescent="0.3">
      <c r="A27" s="731">
        <v>13</v>
      </c>
      <c r="B27" s="732" t="s">
        <v>933</v>
      </c>
      <c r="C27" s="109" t="s">
        <v>934</v>
      </c>
      <c r="D27" s="187">
        <v>3</v>
      </c>
      <c r="E27" s="208" t="s">
        <v>33</v>
      </c>
      <c r="F27" s="118">
        <f>SUM(F28:F32)</f>
        <v>1.5</v>
      </c>
      <c r="G27" s="217" t="s">
        <v>2132</v>
      </c>
      <c r="H27" s="731" t="s">
        <v>20</v>
      </c>
      <c r="I27" s="731" t="s">
        <v>936</v>
      </c>
      <c r="J27" s="734">
        <v>252</v>
      </c>
      <c r="K27" s="731" t="s">
        <v>133</v>
      </c>
      <c r="L27" s="731" t="s">
        <v>22</v>
      </c>
      <c r="M27" s="731"/>
      <c r="N27" s="56">
        <f>D27*J27</f>
        <v>756</v>
      </c>
      <c r="O27" s="57">
        <f>N27/18</f>
        <v>42</v>
      </c>
      <c r="P27" s="66">
        <f>O27</f>
        <v>42</v>
      </c>
      <c r="Q27" s="57">
        <v>0</v>
      </c>
    </row>
    <row r="28" spans="1:17" s="52" customFormat="1" ht="43.5" x14ac:dyDescent="0.3">
      <c r="A28" s="731"/>
      <c r="B28" s="732"/>
      <c r="C28" s="126" t="s">
        <v>935</v>
      </c>
      <c r="D28" s="76"/>
      <c r="E28" s="100"/>
      <c r="F28" s="161"/>
      <c r="G28" s="841" t="s">
        <v>2133</v>
      </c>
      <c r="H28" s="731"/>
      <c r="I28" s="731"/>
      <c r="J28" s="734"/>
      <c r="K28" s="731"/>
      <c r="L28" s="731"/>
      <c r="M28" s="731"/>
    </row>
    <row r="29" spans="1:17" s="52" customFormat="1" ht="22.5" x14ac:dyDescent="0.3">
      <c r="A29" s="731"/>
      <c r="B29" s="732"/>
      <c r="C29" s="111" t="s">
        <v>45</v>
      </c>
      <c r="D29" s="73"/>
      <c r="E29" s="74">
        <v>25</v>
      </c>
      <c r="F29" s="291">
        <f>SUM(1.5*E29)/100</f>
        <v>0.375</v>
      </c>
      <c r="G29" s="841"/>
      <c r="H29" s="731"/>
      <c r="I29" s="731"/>
      <c r="J29" s="734"/>
      <c r="K29" s="731"/>
      <c r="L29" s="731"/>
      <c r="M29" s="731"/>
    </row>
    <row r="30" spans="1:17" s="52" customFormat="1" ht="22.5" x14ac:dyDescent="0.3">
      <c r="A30" s="731"/>
      <c r="B30" s="732"/>
      <c r="C30" s="111" t="s">
        <v>57</v>
      </c>
      <c r="D30" s="73"/>
      <c r="E30" s="74">
        <v>25</v>
      </c>
      <c r="F30" s="291">
        <f t="shared" ref="F30:F32" si="0">SUM(1.5*E30)/100</f>
        <v>0.375</v>
      </c>
      <c r="G30" s="841"/>
      <c r="H30" s="731"/>
      <c r="I30" s="731"/>
      <c r="J30" s="734"/>
      <c r="K30" s="731"/>
      <c r="L30" s="731"/>
      <c r="M30" s="731"/>
    </row>
    <row r="31" spans="1:17" s="52" customFormat="1" ht="22.5" x14ac:dyDescent="0.3">
      <c r="A31" s="731"/>
      <c r="B31" s="732"/>
      <c r="C31" s="111" t="s">
        <v>67</v>
      </c>
      <c r="D31" s="73"/>
      <c r="E31" s="74">
        <v>25</v>
      </c>
      <c r="F31" s="291">
        <f t="shared" si="0"/>
        <v>0.375</v>
      </c>
      <c r="G31" s="841"/>
      <c r="H31" s="731"/>
      <c r="I31" s="731"/>
      <c r="J31" s="734"/>
      <c r="K31" s="731"/>
      <c r="L31" s="731"/>
      <c r="M31" s="731"/>
    </row>
    <row r="32" spans="1:17" s="52" customFormat="1" ht="22.5" x14ac:dyDescent="0.3">
      <c r="A32" s="731"/>
      <c r="B32" s="732"/>
      <c r="C32" s="111" t="s">
        <v>58</v>
      </c>
      <c r="D32" s="73"/>
      <c r="E32" s="74">
        <v>25</v>
      </c>
      <c r="F32" s="291">
        <f t="shared" si="0"/>
        <v>0.375</v>
      </c>
      <c r="G32" s="841"/>
      <c r="H32" s="731"/>
      <c r="I32" s="731"/>
      <c r="J32" s="734"/>
      <c r="K32" s="731"/>
      <c r="L32" s="731"/>
      <c r="M32" s="731"/>
    </row>
    <row r="33" spans="1:19" s="52" customFormat="1" ht="22.5" x14ac:dyDescent="0.3">
      <c r="A33" s="731">
        <v>14</v>
      </c>
      <c r="B33" s="732" t="s">
        <v>938</v>
      </c>
      <c r="C33" s="109" t="s">
        <v>939</v>
      </c>
      <c r="D33" s="187">
        <v>3</v>
      </c>
      <c r="E33" s="208" t="s">
        <v>19</v>
      </c>
      <c r="F33" s="118">
        <f>SUM(F34:F39)</f>
        <v>1</v>
      </c>
      <c r="G33" s="830" t="s">
        <v>2134</v>
      </c>
      <c r="H33" s="731" t="s">
        <v>20</v>
      </c>
      <c r="I33" s="731" t="s">
        <v>936</v>
      </c>
      <c r="J33" s="734">
        <v>252</v>
      </c>
      <c r="K33" s="731" t="s">
        <v>133</v>
      </c>
      <c r="L33" s="731" t="s">
        <v>22</v>
      </c>
      <c r="M33" s="731"/>
      <c r="N33" s="56">
        <f>D33*J33</f>
        <v>756</v>
      </c>
      <c r="O33" s="57">
        <f>N33/18</f>
        <v>42</v>
      </c>
      <c r="P33" s="66">
        <f>O33</f>
        <v>42</v>
      </c>
      <c r="Q33" s="57">
        <v>0</v>
      </c>
    </row>
    <row r="34" spans="1:19" s="52" customFormat="1" ht="43.5" x14ac:dyDescent="0.3">
      <c r="A34" s="731"/>
      <c r="B34" s="732"/>
      <c r="C34" s="126" t="s">
        <v>935</v>
      </c>
      <c r="D34" s="76"/>
      <c r="E34" s="100"/>
      <c r="F34" s="161"/>
      <c r="G34" s="841"/>
      <c r="H34" s="731"/>
      <c r="I34" s="731"/>
      <c r="J34" s="734"/>
      <c r="K34" s="731"/>
      <c r="L34" s="731"/>
      <c r="M34" s="731"/>
    </row>
    <row r="35" spans="1:19" s="52" customFormat="1" ht="22.5" x14ac:dyDescent="0.3">
      <c r="A35" s="731"/>
      <c r="B35" s="732"/>
      <c r="C35" s="111" t="s">
        <v>184</v>
      </c>
      <c r="D35" s="73"/>
      <c r="E35" s="74">
        <v>46</v>
      </c>
      <c r="F35" s="291">
        <f>SUM(1*E35)/100</f>
        <v>0.46</v>
      </c>
      <c r="G35" s="841"/>
      <c r="H35" s="731"/>
      <c r="I35" s="731"/>
      <c r="J35" s="734"/>
      <c r="K35" s="731"/>
      <c r="L35" s="731"/>
      <c r="M35" s="731"/>
    </row>
    <row r="36" spans="1:19" s="52" customFormat="1" ht="22.5" x14ac:dyDescent="0.3">
      <c r="A36" s="731"/>
      <c r="B36" s="732"/>
      <c r="C36" s="111" t="s">
        <v>123</v>
      </c>
      <c r="D36" s="73"/>
      <c r="E36" s="74">
        <v>6</v>
      </c>
      <c r="F36" s="291">
        <f t="shared" ref="F36:F39" si="1">SUM(1*E36)/100</f>
        <v>0.06</v>
      </c>
      <c r="G36" s="841"/>
      <c r="H36" s="731"/>
      <c r="I36" s="731"/>
      <c r="J36" s="734"/>
      <c r="K36" s="731"/>
      <c r="L36" s="731"/>
      <c r="M36" s="731"/>
    </row>
    <row r="37" spans="1:19" s="52" customFormat="1" ht="22.5" x14ac:dyDescent="0.3">
      <c r="A37" s="731"/>
      <c r="B37" s="732"/>
      <c r="C37" s="111" t="s">
        <v>97</v>
      </c>
      <c r="D37" s="73"/>
      <c r="E37" s="74">
        <v>13</v>
      </c>
      <c r="F37" s="291">
        <f t="shared" si="1"/>
        <v>0.13</v>
      </c>
      <c r="G37" s="841"/>
      <c r="H37" s="731"/>
      <c r="I37" s="731"/>
      <c r="J37" s="734"/>
      <c r="K37" s="731"/>
      <c r="L37" s="731"/>
      <c r="M37" s="731"/>
    </row>
    <row r="38" spans="1:19" s="52" customFormat="1" ht="22.5" x14ac:dyDescent="0.3">
      <c r="A38" s="731"/>
      <c r="B38" s="732"/>
      <c r="C38" s="111" t="s">
        <v>940</v>
      </c>
      <c r="D38" s="73"/>
      <c r="E38" s="74">
        <v>28</v>
      </c>
      <c r="F38" s="291">
        <f t="shared" si="1"/>
        <v>0.28000000000000003</v>
      </c>
      <c r="G38" s="841"/>
      <c r="H38" s="731"/>
      <c r="I38" s="731"/>
      <c r="J38" s="734"/>
      <c r="K38" s="731"/>
      <c r="L38" s="731"/>
      <c r="M38" s="731"/>
    </row>
    <row r="39" spans="1:19" s="52" customFormat="1" ht="22.5" x14ac:dyDescent="0.3">
      <c r="A39" s="731"/>
      <c r="B39" s="732"/>
      <c r="C39" s="111" t="s">
        <v>46</v>
      </c>
      <c r="D39" s="73"/>
      <c r="E39" s="74">
        <v>7</v>
      </c>
      <c r="F39" s="291">
        <f t="shared" si="1"/>
        <v>7.0000000000000007E-2</v>
      </c>
      <c r="G39" s="831"/>
      <c r="H39" s="731"/>
      <c r="I39" s="731"/>
      <c r="J39" s="734"/>
      <c r="K39" s="731"/>
      <c r="L39" s="731"/>
      <c r="M39" s="731"/>
    </row>
    <row r="40" spans="1:19" s="52" customFormat="1" ht="21" x14ac:dyDescent="0.3">
      <c r="A40" s="731">
        <v>15</v>
      </c>
      <c r="B40" s="732" t="s">
        <v>941</v>
      </c>
      <c r="C40" s="109" t="s">
        <v>942</v>
      </c>
      <c r="D40" s="187">
        <v>1</v>
      </c>
      <c r="E40" s="208" t="s">
        <v>304</v>
      </c>
      <c r="F40" s="118">
        <f>SUM(F41)</f>
        <v>0.33</v>
      </c>
      <c r="G40" s="830" t="s">
        <v>2135</v>
      </c>
      <c r="H40" s="731" t="s">
        <v>20</v>
      </c>
      <c r="I40" s="731" t="s">
        <v>931</v>
      </c>
      <c r="J40" s="734">
        <v>375</v>
      </c>
      <c r="K40" s="731" t="s">
        <v>39</v>
      </c>
      <c r="L40" s="731" t="s">
        <v>22</v>
      </c>
      <c r="M40" s="731"/>
      <c r="N40" s="56">
        <f>D40*J40</f>
        <v>375</v>
      </c>
      <c r="O40" s="57">
        <f>N40/18</f>
        <v>20.833333333333332</v>
      </c>
      <c r="P40" s="66">
        <f>O40</f>
        <v>20.833333333333332</v>
      </c>
      <c r="Q40" s="57">
        <v>0</v>
      </c>
    </row>
    <row r="41" spans="1:19" s="52" customFormat="1" ht="22.5" x14ac:dyDescent="0.3">
      <c r="A41" s="731"/>
      <c r="B41" s="732"/>
      <c r="C41" s="111" t="s">
        <v>368</v>
      </c>
      <c r="D41" s="73"/>
      <c r="E41" s="74">
        <v>100</v>
      </c>
      <c r="F41" s="291">
        <f>SUM(0.33*E41)/100</f>
        <v>0.33</v>
      </c>
      <c r="G41" s="831"/>
      <c r="H41" s="731"/>
      <c r="I41" s="731"/>
      <c r="J41" s="734"/>
      <c r="K41" s="731"/>
      <c r="L41" s="731"/>
      <c r="M41" s="731"/>
    </row>
    <row r="42" spans="1:19" ht="24.75" customHeight="1" x14ac:dyDescent="0.15">
      <c r="A42" s="728" t="s">
        <v>842</v>
      </c>
      <c r="B42" s="729"/>
      <c r="C42" s="729"/>
      <c r="D42" s="729"/>
      <c r="E42" s="729"/>
      <c r="F42" s="729"/>
      <c r="G42" s="729"/>
      <c r="H42" s="729"/>
      <c r="I42" s="729"/>
      <c r="J42" s="729"/>
      <c r="K42" s="729"/>
      <c r="L42" s="729"/>
      <c r="M42" s="730"/>
      <c r="N42" s="124">
        <f t="shared" ref="N42" si="2">N43</f>
        <v>4031</v>
      </c>
      <c r="O42" s="66">
        <f t="shared" ref="O42" si="3">O43</f>
        <v>223.94444444444449</v>
      </c>
      <c r="P42" s="66">
        <f t="shared" ref="P42" si="4">P43</f>
        <v>223.94444444444449</v>
      </c>
      <c r="Q42" s="66">
        <f t="shared" ref="Q42" si="5">Q43</f>
        <v>0</v>
      </c>
      <c r="R42" s="125">
        <f>P42+Q42</f>
        <v>223.94444444444449</v>
      </c>
      <c r="S42" s="66">
        <f>P42/20</f>
        <v>11.197222222222225</v>
      </c>
    </row>
    <row r="43" spans="1:19" ht="24.75" customHeight="1" x14ac:dyDescent="0.15">
      <c r="A43" s="645" t="s">
        <v>885</v>
      </c>
      <c r="B43" s="646"/>
      <c r="C43" s="646"/>
      <c r="D43" s="646"/>
      <c r="E43" s="646"/>
      <c r="F43" s="646"/>
      <c r="G43" s="646"/>
      <c r="H43" s="646"/>
      <c r="I43" s="646"/>
      <c r="J43" s="646"/>
      <c r="K43" s="646"/>
      <c r="L43" s="646"/>
      <c r="M43" s="647"/>
      <c r="N43" s="124">
        <f>SUM(N44:N214)</f>
        <v>4031</v>
      </c>
      <c r="O43" s="65">
        <f>SUM(O44:O214)</f>
        <v>223.94444444444449</v>
      </c>
      <c r="P43" s="65">
        <f>SUM(P44:P214)</f>
        <v>223.94444444444449</v>
      </c>
    </row>
    <row r="44" spans="1:19" s="52" customFormat="1" ht="22.5" x14ac:dyDescent="0.3">
      <c r="A44" s="838">
        <v>16</v>
      </c>
      <c r="B44" s="840" t="s">
        <v>41</v>
      </c>
      <c r="C44" s="127" t="s">
        <v>42</v>
      </c>
      <c r="D44" s="197">
        <v>3</v>
      </c>
      <c r="E44" s="104" t="s">
        <v>19</v>
      </c>
      <c r="F44" s="118">
        <f>SUM(F46:F48)</f>
        <v>1</v>
      </c>
      <c r="G44" s="842" t="s">
        <v>1958</v>
      </c>
      <c r="H44" s="838" t="s">
        <v>20</v>
      </c>
      <c r="I44" s="838" t="s">
        <v>54</v>
      </c>
      <c r="J44" s="839">
        <v>251</v>
      </c>
      <c r="K44" s="838" t="s">
        <v>25</v>
      </c>
      <c r="L44" s="838" t="s">
        <v>22</v>
      </c>
      <c r="M44" s="838"/>
      <c r="N44" s="56">
        <f>D44*J44</f>
        <v>753</v>
      </c>
      <c r="O44" s="57">
        <f>N44/18</f>
        <v>41.833333333333336</v>
      </c>
      <c r="P44" s="66">
        <f>O44</f>
        <v>41.833333333333336</v>
      </c>
      <c r="Q44" s="57">
        <v>0</v>
      </c>
    </row>
    <row r="45" spans="1:19" s="52" customFormat="1" ht="22.5" x14ac:dyDescent="0.3">
      <c r="A45" s="731"/>
      <c r="B45" s="732"/>
      <c r="C45" s="126" t="s">
        <v>31</v>
      </c>
      <c r="D45" s="76"/>
      <c r="E45" s="100"/>
      <c r="F45" s="161"/>
      <c r="G45" s="842"/>
      <c r="H45" s="731"/>
      <c r="I45" s="731"/>
      <c r="J45" s="734"/>
      <c r="K45" s="731"/>
      <c r="L45" s="731"/>
      <c r="M45" s="731"/>
    </row>
    <row r="46" spans="1:19" s="52" customFormat="1" ht="22.5" x14ac:dyDescent="0.3">
      <c r="A46" s="731"/>
      <c r="B46" s="732"/>
      <c r="C46" s="111" t="s">
        <v>43</v>
      </c>
      <c r="D46" s="73"/>
      <c r="E46" s="74">
        <v>50</v>
      </c>
      <c r="F46" s="117">
        <f>SUM(1*E46)/100</f>
        <v>0.5</v>
      </c>
      <c r="G46" s="842"/>
      <c r="H46" s="731"/>
      <c r="I46" s="731"/>
      <c r="J46" s="734"/>
      <c r="K46" s="731"/>
      <c r="L46" s="731"/>
      <c r="M46" s="731"/>
    </row>
    <row r="47" spans="1:19" s="52" customFormat="1" ht="22.5" x14ac:dyDescent="0.3">
      <c r="A47" s="731"/>
      <c r="B47" s="732"/>
      <c r="C47" s="111" t="s">
        <v>44</v>
      </c>
      <c r="D47" s="73"/>
      <c r="E47" s="74">
        <v>25</v>
      </c>
      <c r="F47" s="117">
        <f t="shared" ref="F47:F48" si="6">SUM(1*E47)/100</f>
        <v>0.25</v>
      </c>
      <c r="G47" s="842"/>
      <c r="H47" s="731"/>
      <c r="I47" s="731"/>
      <c r="J47" s="734"/>
      <c r="K47" s="731"/>
      <c r="L47" s="731"/>
      <c r="M47" s="731"/>
    </row>
    <row r="48" spans="1:19" s="52" customFormat="1" ht="22.5" x14ac:dyDescent="0.3">
      <c r="A48" s="731"/>
      <c r="B48" s="732"/>
      <c r="C48" s="111" t="s">
        <v>46</v>
      </c>
      <c r="D48" s="73"/>
      <c r="E48" s="74">
        <v>25</v>
      </c>
      <c r="F48" s="117">
        <f t="shared" si="6"/>
        <v>0.25</v>
      </c>
      <c r="G48" s="842"/>
      <c r="H48" s="731"/>
      <c r="I48" s="731"/>
      <c r="J48" s="734"/>
      <c r="K48" s="731"/>
      <c r="L48" s="731"/>
      <c r="M48" s="731"/>
    </row>
    <row r="49" spans="1:17" s="52" customFormat="1" ht="21" x14ac:dyDescent="0.3">
      <c r="A49" s="757">
        <v>17</v>
      </c>
      <c r="B49" s="758" t="s">
        <v>523</v>
      </c>
      <c r="C49" s="277" t="s">
        <v>154</v>
      </c>
      <c r="D49" s="483">
        <v>1</v>
      </c>
      <c r="E49" s="484" t="s">
        <v>82</v>
      </c>
      <c r="F49" s="271">
        <f>SUM(F50:F60)</f>
        <v>0.25</v>
      </c>
      <c r="G49" s="835" t="s">
        <v>2136</v>
      </c>
      <c r="H49" s="757" t="s">
        <v>20</v>
      </c>
      <c r="I49" s="757" t="s">
        <v>196</v>
      </c>
      <c r="J49" s="744">
        <v>39</v>
      </c>
      <c r="K49" s="757" t="s">
        <v>20</v>
      </c>
      <c r="L49" s="757" t="s">
        <v>22</v>
      </c>
      <c r="M49" s="757"/>
      <c r="N49" s="56">
        <f>D49*J49</f>
        <v>39</v>
      </c>
      <c r="O49" s="57">
        <f>N49/18</f>
        <v>2.1666666666666665</v>
      </c>
      <c r="P49" s="66">
        <f>O49</f>
        <v>2.1666666666666665</v>
      </c>
      <c r="Q49" s="57">
        <v>0</v>
      </c>
    </row>
    <row r="50" spans="1:17" s="52" customFormat="1" ht="22.5" x14ac:dyDescent="0.3">
      <c r="A50" s="757"/>
      <c r="B50" s="758"/>
      <c r="C50" s="320" t="s">
        <v>898</v>
      </c>
      <c r="D50" s="273"/>
      <c r="E50" s="484"/>
      <c r="F50" s="271"/>
      <c r="G50" s="836"/>
      <c r="H50" s="757"/>
      <c r="I50" s="757"/>
      <c r="J50" s="744"/>
      <c r="K50" s="757"/>
      <c r="L50" s="757"/>
      <c r="M50" s="757"/>
    </row>
    <row r="51" spans="1:17" s="52" customFormat="1" ht="22.5" x14ac:dyDescent="0.3">
      <c r="A51" s="757"/>
      <c r="B51" s="758"/>
      <c r="C51" s="278" t="s">
        <v>200</v>
      </c>
      <c r="D51" s="255"/>
      <c r="E51" s="147">
        <v>50</v>
      </c>
      <c r="F51" s="148">
        <f>SUM(0.25*E51)/100</f>
        <v>0.125</v>
      </c>
      <c r="G51" s="836"/>
      <c r="H51" s="757"/>
      <c r="I51" s="757"/>
      <c r="J51" s="744"/>
      <c r="K51" s="757"/>
      <c r="L51" s="757"/>
      <c r="M51" s="757"/>
    </row>
    <row r="52" spans="1:17" s="52" customFormat="1" ht="22.5" x14ac:dyDescent="0.3">
      <c r="A52" s="757"/>
      <c r="B52" s="758"/>
      <c r="C52" s="278" t="s">
        <v>199</v>
      </c>
      <c r="D52" s="255"/>
      <c r="E52" s="147">
        <v>2.5</v>
      </c>
      <c r="F52" s="148">
        <f t="shared" ref="F52:F60" si="7">SUM(0.25*E52)/100</f>
        <v>6.2500000000000003E-3</v>
      </c>
      <c r="G52" s="836"/>
      <c r="H52" s="757"/>
      <c r="I52" s="757"/>
      <c r="J52" s="744"/>
      <c r="K52" s="757"/>
      <c r="L52" s="757"/>
      <c r="M52" s="757"/>
    </row>
    <row r="53" spans="1:17" s="52" customFormat="1" ht="22.5" x14ac:dyDescent="0.3">
      <c r="A53" s="757"/>
      <c r="B53" s="758"/>
      <c r="C53" s="278" t="s">
        <v>184</v>
      </c>
      <c r="D53" s="255"/>
      <c r="E53" s="147">
        <v>2.5</v>
      </c>
      <c r="F53" s="148">
        <f t="shared" si="7"/>
        <v>6.2500000000000003E-3</v>
      </c>
      <c r="G53" s="836"/>
      <c r="H53" s="757"/>
      <c r="I53" s="757"/>
      <c r="J53" s="744"/>
      <c r="K53" s="757"/>
      <c r="L53" s="757"/>
      <c r="M53" s="757"/>
    </row>
    <row r="54" spans="1:17" s="52" customFormat="1" ht="22.5" x14ac:dyDescent="0.3">
      <c r="A54" s="757"/>
      <c r="B54" s="758"/>
      <c r="C54" s="278" t="s">
        <v>201</v>
      </c>
      <c r="D54" s="255"/>
      <c r="E54" s="147">
        <v>16.25</v>
      </c>
      <c r="F54" s="148">
        <f t="shared" si="7"/>
        <v>4.0625000000000001E-2</v>
      </c>
      <c r="G54" s="836"/>
      <c r="H54" s="757"/>
      <c r="I54" s="757"/>
      <c r="J54" s="744"/>
      <c r="K54" s="757"/>
      <c r="L54" s="757"/>
      <c r="M54" s="757"/>
    </row>
    <row r="55" spans="1:17" s="52" customFormat="1" ht="22.5" x14ac:dyDescent="0.3">
      <c r="A55" s="757"/>
      <c r="B55" s="758"/>
      <c r="C55" s="278" t="s">
        <v>172</v>
      </c>
      <c r="D55" s="255"/>
      <c r="E55" s="147">
        <v>2.5</v>
      </c>
      <c r="F55" s="148">
        <f t="shared" si="7"/>
        <v>6.2500000000000003E-3</v>
      </c>
      <c r="G55" s="836"/>
      <c r="H55" s="757"/>
      <c r="I55" s="757"/>
      <c r="J55" s="744"/>
      <c r="K55" s="757"/>
      <c r="L55" s="757"/>
      <c r="M55" s="757"/>
    </row>
    <row r="56" spans="1:17" s="52" customFormat="1" ht="22.5" x14ac:dyDescent="0.3">
      <c r="A56" s="757"/>
      <c r="B56" s="758"/>
      <c r="C56" s="278" t="s">
        <v>65</v>
      </c>
      <c r="D56" s="255"/>
      <c r="E56" s="147">
        <v>2.5</v>
      </c>
      <c r="F56" s="148">
        <f t="shared" si="7"/>
        <v>6.2500000000000003E-3</v>
      </c>
      <c r="G56" s="836"/>
      <c r="H56" s="757"/>
      <c r="I56" s="757"/>
      <c r="J56" s="744"/>
      <c r="K56" s="757"/>
      <c r="L56" s="757"/>
      <c r="M56" s="757"/>
    </row>
    <row r="57" spans="1:17" s="52" customFormat="1" ht="22.5" x14ac:dyDescent="0.3">
      <c r="A57" s="757"/>
      <c r="B57" s="758"/>
      <c r="C57" s="278" t="s">
        <v>211</v>
      </c>
      <c r="D57" s="255"/>
      <c r="E57" s="147">
        <v>2.5</v>
      </c>
      <c r="F57" s="148">
        <f t="shared" si="7"/>
        <v>6.2500000000000003E-3</v>
      </c>
      <c r="G57" s="836"/>
      <c r="H57" s="757"/>
      <c r="I57" s="757"/>
      <c r="J57" s="744"/>
      <c r="K57" s="757"/>
      <c r="L57" s="757"/>
      <c r="M57" s="757"/>
    </row>
    <row r="58" spans="1:17" s="52" customFormat="1" ht="22.5" x14ac:dyDescent="0.3">
      <c r="A58" s="757"/>
      <c r="B58" s="758"/>
      <c r="C58" s="278" t="s">
        <v>178</v>
      </c>
      <c r="D58" s="255"/>
      <c r="E58" s="147">
        <v>16.25</v>
      </c>
      <c r="F58" s="148">
        <f t="shared" si="7"/>
        <v>4.0625000000000001E-2</v>
      </c>
      <c r="G58" s="836"/>
      <c r="H58" s="757"/>
      <c r="I58" s="757"/>
      <c r="J58" s="744"/>
      <c r="K58" s="757"/>
      <c r="L58" s="757"/>
      <c r="M58" s="757"/>
    </row>
    <row r="59" spans="1:17" s="52" customFormat="1" ht="22.5" x14ac:dyDescent="0.3">
      <c r="A59" s="757"/>
      <c r="B59" s="758"/>
      <c r="C59" s="278" t="s">
        <v>38</v>
      </c>
      <c r="D59" s="255"/>
      <c r="E59" s="147">
        <v>2.5</v>
      </c>
      <c r="F59" s="148">
        <f t="shared" si="7"/>
        <v>6.2500000000000003E-3</v>
      </c>
      <c r="G59" s="836"/>
      <c r="H59" s="757"/>
      <c r="I59" s="757"/>
      <c r="J59" s="744"/>
      <c r="K59" s="757"/>
      <c r="L59" s="757"/>
      <c r="M59" s="757"/>
    </row>
    <row r="60" spans="1:17" s="52" customFormat="1" ht="22.5" x14ac:dyDescent="0.3">
      <c r="A60" s="757"/>
      <c r="B60" s="758"/>
      <c r="C60" s="278" t="s">
        <v>1932</v>
      </c>
      <c r="D60" s="255"/>
      <c r="E60" s="147">
        <v>2.5</v>
      </c>
      <c r="F60" s="148">
        <f t="shared" si="7"/>
        <v>6.2500000000000003E-3</v>
      </c>
      <c r="G60" s="837"/>
      <c r="H60" s="757"/>
      <c r="I60" s="757"/>
      <c r="J60" s="744"/>
      <c r="K60" s="757"/>
      <c r="L60" s="757"/>
      <c r="M60" s="757"/>
    </row>
    <row r="61" spans="1:17" s="52" customFormat="1" ht="21" hidden="1" x14ac:dyDescent="0.3">
      <c r="A61" s="760">
        <v>18</v>
      </c>
      <c r="B61" s="761" t="s">
        <v>523</v>
      </c>
      <c r="C61" s="172" t="s">
        <v>154</v>
      </c>
      <c r="D61" s="195">
        <v>1</v>
      </c>
      <c r="E61" s="173" t="s">
        <v>82</v>
      </c>
      <c r="F61" s="270"/>
      <c r="G61" s="856" t="s">
        <v>1969</v>
      </c>
      <c r="H61" s="760" t="s">
        <v>21</v>
      </c>
      <c r="I61" s="760" t="s">
        <v>20</v>
      </c>
      <c r="J61" s="763">
        <v>1</v>
      </c>
      <c r="K61" s="760" t="s">
        <v>73</v>
      </c>
      <c r="L61" s="760" t="s">
        <v>22</v>
      </c>
      <c r="M61" s="760"/>
      <c r="N61" s="56">
        <f>D61*J61</f>
        <v>1</v>
      </c>
      <c r="O61" s="57">
        <f>N61/18</f>
        <v>5.5555555555555552E-2</v>
      </c>
      <c r="P61" s="66">
        <f>O61</f>
        <v>5.5555555555555552E-2</v>
      </c>
      <c r="Q61" s="57">
        <v>0</v>
      </c>
    </row>
    <row r="62" spans="1:17" s="52" customFormat="1" ht="21" hidden="1" x14ac:dyDescent="0.3">
      <c r="A62" s="760"/>
      <c r="B62" s="761"/>
      <c r="C62" s="176" t="s">
        <v>200</v>
      </c>
      <c r="D62" s="177"/>
      <c r="E62" s="178">
        <v>50</v>
      </c>
      <c r="F62" s="279"/>
      <c r="G62" s="856"/>
      <c r="H62" s="760"/>
      <c r="I62" s="760"/>
      <c r="J62" s="763"/>
      <c r="K62" s="760"/>
      <c r="L62" s="760"/>
      <c r="M62" s="760"/>
    </row>
    <row r="63" spans="1:17" s="52" customFormat="1" ht="21" hidden="1" x14ac:dyDescent="0.3">
      <c r="A63" s="760"/>
      <c r="B63" s="761"/>
      <c r="C63" s="176" t="s">
        <v>65</v>
      </c>
      <c r="D63" s="177"/>
      <c r="E63" s="178">
        <v>2.5</v>
      </c>
      <c r="F63" s="279"/>
      <c r="G63" s="856"/>
      <c r="H63" s="760"/>
      <c r="I63" s="760"/>
      <c r="J63" s="763"/>
      <c r="K63" s="760"/>
      <c r="L63" s="760"/>
      <c r="M63" s="760"/>
    </row>
    <row r="64" spans="1:17" s="52" customFormat="1" ht="21" hidden="1" x14ac:dyDescent="0.3">
      <c r="A64" s="760"/>
      <c r="B64" s="761"/>
      <c r="C64" s="176" t="s">
        <v>184</v>
      </c>
      <c r="D64" s="177"/>
      <c r="E64" s="178">
        <v>2.5</v>
      </c>
      <c r="F64" s="279"/>
      <c r="G64" s="856"/>
      <c r="H64" s="760"/>
      <c r="I64" s="760"/>
      <c r="J64" s="763"/>
      <c r="K64" s="760"/>
      <c r="L64" s="760"/>
      <c r="M64" s="760"/>
    </row>
    <row r="65" spans="1:17" s="52" customFormat="1" ht="21" hidden="1" x14ac:dyDescent="0.3">
      <c r="A65" s="760"/>
      <c r="B65" s="761"/>
      <c r="C65" s="176" t="s">
        <v>172</v>
      </c>
      <c r="D65" s="177"/>
      <c r="E65" s="178">
        <v>2.5</v>
      </c>
      <c r="F65" s="279"/>
      <c r="G65" s="856"/>
      <c r="H65" s="760"/>
      <c r="I65" s="760"/>
      <c r="J65" s="763"/>
      <c r="K65" s="760"/>
      <c r="L65" s="760"/>
      <c r="M65" s="760"/>
    </row>
    <row r="66" spans="1:17" s="52" customFormat="1" ht="21" hidden="1" x14ac:dyDescent="0.3">
      <c r="A66" s="760"/>
      <c r="B66" s="761"/>
      <c r="C66" s="176" t="s">
        <v>211</v>
      </c>
      <c r="D66" s="177"/>
      <c r="E66" s="178">
        <v>2.5</v>
      </c>
      <c r="F66" s="279"/>
      <c r="G66" s="856"/>
      <c r="H66" s="760"/>
      <c r="I66" s="760"/>
      <c r="J66" s="763"/>
      <c r="K66" s="760"/>
      <c r="L66" s="760"/>
      <c r="M66" s="760"/>
    </row>
    <row r="67" spans="1:17" s="52" customFormat="1" ht="21" hidden="1" x14ac:dyDescent="0.3">
      <c r="A67" s="760"/>
      <c r="B67" s="761"/>
      <c r="C67" s="176" t="s">
        <v>178</v>
      </c>
      <c r="D67" s="177"/>
      <c r="E67" s="178">
        <v>16.25</v>
      </c>
      <c r="F67" s="279"/>
      <c r="G67" s="856"/>
      <c r="H67" s="760"/>
      <c r="I67" s="760"/>
      <c r="J67" s="763"/>
      <c r="K67" s="760"/>
      <c r="L67" s="760"/>
      <c r="M67" s="760"/>
    </row>
    <row r="68" spans="1:17" s="52" customFormat="1" ht="21" hidden="1" x14ac:dyDescent="0.3">
      <c r="A68" s="760"/>
      <c r="B68" s="761"/>
      <c r="C68" s="176" t="s">
        <v>199</v>
      </c>
      <c r="D68" s="177"/>
      <c r="E68" s="178">
        <v>2.5</v>
      </c>
      <c r="F68" s="279"/>
      <c r="G68" s="856"/>
      <c r="H68" s="760"/>
      <c r="I68" s="760"/>
      <c r="J68" s="763"/>
      <c r="K68" s="760"/>
      <c r="L68" s="760"/>
      <c r="M68" s="760"/>
    </row>
    <row r="69" spans="1:17" s="52" customFormat="1" ht="21" hidden="1" x14ac:dyDescent="0.3">
      <c r="A69" s="760"/>
      <c r="B69" s="761"/>
      <c r="C69" s="176" t="s">
        <v>201</v>
      </c>
      <c r="D69" s="177"/>
      <c r="E69" s="178">
        <v>16.25</v>
      </c>
      <c r="F69" s="279"/>
      <c r="G69" s="856"/>
      <c r="H69" s="760"/>
      <c r="I69" s="760"/>
      <c r="J69" s="763"/>
      <c r="K69" s="760"/>
      <c r="L69" s="760"/>
      <c r="M69" s="760"/>
    </row>
    <row r="70" spans="1:17" s="52" customFormat="1" ht="21" hidden="1" x14ac:dyDescent="0.3">
      <c r="A70" s="760"/>
      <c r="B70" s="761"/>
      <c r="C70" s="176" t="s">
        <v>38</v>
      </c>
      <c r="D70" s="177"/>
      <c r="E70" s="178">
        <v>2.5</v>
      </c>
      <c r="F70" s="279"/>
      <c r="G70" s="856"/>
      <c r="H70" s="760"/>
      <c r="I70" s="760"/>
      <c r="J70" s="763"/>
      <c r="K70" s="760"/>
      <c r="L70" s="760"/>
      <c r="M70" s="760"/>
    </row>
    <row r="71" spans="1:17" s="52" customFormat="1" ht="21" hidden="1" x14ac:dyDescent="0.3">
      <c r="A71" s="760"/>
      <c r="B71" s="761"/>
      <c r="C71" s="176" t="s">
        <v>1932</v>
      </c>
      <c r="D71" s="177"/>
      <c r="E71" s="178">
        <v>2.5</v>
      </c>
      <c r="F71" s="279"/>
      <c r="G71" s="856"/>
      <c r="H71" s="760"/>
      <c r="I71" s="760"/>
      <c r="J71" s="763"/>
      <c r="K71" s="760"/>
      <c r="L71" s="760"/>
      <c r="M71" s="760"/>
    </row>
    <row r="72" spans="1:17" s="52" customFormat="1" ht="21" x14ac:dyDescent="0.3">
      <c r="A72" s="757">
        <v>19</v>
      </c>
      <c r="B72" s="758" t="s">
        <v>914</v>
      </c>
      <c r="C72" s="277" t="s">
        <v>915</v>
      </c>
      <c r="D72" s="252">
        <v>3</v>
      </c>
      <c r="E72" s="253" t="s">
        <v>33</v>
      </c>
      <c r="F72" s="271">
        <f>SUM(F73:F81)</f>
        <v>1.5000000000000002</v>
      </c>
      <c r="G72" s="311" t="s">
        <v>2137</v>
      </c>
      <c r="H72" s="757" t="s">
        <v>20</v>
      </c>
      <c r="I72" s="757" t="s">
        <v>922</v>
      </c>
      <c r="J72" s="744">
        <v>169</v>
      </c>
      <c r="K72" s="757" t="s">
        <v>73</v>
      </c>
      <c r="L72" s="757" t="s">
        <v>22</v>
      </c>
      <c r="M72" s="757"/>
      <c r="N72" s="56">
        <f>D72*J72</f>
        <v>507</v>
      </c>
      <c r="O72" s="57">
        <f>N72/18</f>
        <v>28.166666666666668</v>
      </c>
      <c r="P72" s="66">
        <f>O72</f>
        <v>28.166666666666668</v>
      </c>
      <c r="Q72" s="57">
        <v>0</v>
      </c>
    </row>
    <row r="73" spans="1:17" s="52" customFormat="1" ht="43.5" x14ac:dyDescent="0.3">
      <c r="A73" s="757"/>
      <c r="B73" s="758"/>
      <c r="C73" s="320" t="s">
        <v>916</v>
      </c>
      <c r="D73" s="273"/>
      <c r="E73" s="253"/>
      <c r="F73" s="271"/>
      <c r="G73" s="321" t="s">
        <v>2138</v>
      </c>
      <c r="H73" s="757"/>
      <c r="I73" s="757"/>
      <c r="J73" s="744"/>
      <c r="K73" s="757"/>
      <c r="L73" s="757"/>
      <c r="M73" s="757"/>
    </row>
    <row r="74" spans="1:17" s="52" customFormat="1" ht="22.5" x14ac:dyDescent="0.3">
      <c r="A74" s="757"/>
      <c r="B74" s="758"/>
      <c r="C74" s="278" t="s">
        <v>172</v>
      </c>
      <c r="D74" s="255"/>
      <c r="E74" s="147">
        <v>35</v>
      </c>
      <c r="F74" s="148">
        <f>SUM(1.5*E74)/100</f>
        <v>0.52500000000000002</v>
      </c>
      <c r="G74" s="321" t="s">
        <v>2139</v>
      </c>
      <c r="H74" s="757"/>
      <c r="I74" s="757"/>
      <c r="J74" s="744"/>
      <c r="K74" s="757"/>
      <c r="L74" s="757"/>
      <c r="M74" s="757"/>
    </row>
    <row r="75" spans="1:17" s="52" customFormat="1" ht="22.5" x14ac:dyDescent="0.3">
      <c r="A75" s="757"/>
      <c r="B75" s="758"/>
      <c r="C75" s="278" t="s">
        <v>65</v>
      </c>
      <c r="D75" s="255"/>
      <c r="E75" s="147">
        <v>30</v>
      </c>
      <c r="F75" s="148">
        <f t="shared" ref="F75:F81" si="8">SUM(1.5*E75)/100</f>
        <v>0.45</v>
      </c>
      <c r="G75" s="321"/>
      <c r="H75" s="757"/>
      <c r="I75" s="757"/>
      <c r="J75" s="744"/>
      <c r="K75" s="757"/>
      <c r="L75" s="757"/>
      <c r="M75" s="757"/>
    </row>
    <row r="76" spans="1:17" s="52" customFormat="1" ht="22.5" x14ac:dyDescent="0.3">
      <c r="A76" s="757"/>
      <c r="B76" s="758"/>
      <c r="C76" s="278" t="s">
        <v>917</v>
      </c>
      <c r="D76" s="255"/>
      <c r="E76" s="147">
        <v>15</v>
      </c>
      <c r="F76" s="148">
        <f t="shared" si="8"/>
        <v>0.22500000000000001</v>
      </c>
      <c r="G76" s="321"/>
      <c r="H76" s="757"/>
      <c r="I76" s="757"/>
      <c r="J76" s="744"/>
      <c r="K76" s="757"/>
      <c r="L76" s="757"/>
      <c r="M76" s="757"/>
    </row>
    <row r="77" spans="1:17" s="52" customFormat="1" ht="22.5" x14ac:dyDescent="0.3">
      <c r="A77" s="757"/>
      <c r="B77" s="758"/>
      <c r="C77" s="278" t="s">
        <v>918</v>
      </c>
      <c r="D77" s="255"/>
      <c r="E77" s="147">
        <v>2.5</v>
      </c>
      <c r="F77" s="148">
        <f t="shared" si="8"/>
        <v>3.7499999999999999E-2</v>
      </c>
      <c r="G77" s="321"/>
      <c r="H77" s="757"/>
      <c r="I77" s="757"/>
      <c r="J77" s="744"/>
      <c r="K77" s="757"/>
      <c r="L77" s="757"/>
      <c r="M77" s="757"/>
    </row>
    <row r="78" spans="1:17" s="52" customFormat="1" ht="22.5" x14ac:dyDescent="0.3">
      <c r="A78" s="757"/>
      <c r="B78" s="758"/>
      <c r="C78" s="278" t="s">
        <v>919</v>
      </c>
      <c r="D78" s="255"/>
      <c r="E78" s="147">
        <v>2.5</v>
      </c>
      <c r="F78" s="148">
        <f t="shared" si="8"/>
        <v>3.7499999999999999E-2</v>
      </c>
      <c r="G78" s="321"/>
      <c r="H78" s="757"/>
      <c r="I78" s="757"/>
      <c r="J78" s="744"/>
      <c r="K78" s="757"/>
      <c r="L78" s="757"/>
      <c r="M78" s="757"/>
    </row>
    <row r="79" spans="1:17" s="52" customFormat="1" ht="22.5" x14ac:dyDescent="0.3">
      <c r="A79" s="757"/>
      <c r="B79" s="758"/>
      <c r="C79" s="278" t="s">
        <v>920</v>
      </c>
      <c r="D79" s="255"/>
      <c r="E79" s="147">
        <v>5</v>
      </c>
      <c r="F79" s="148">
        <f t="shared" si="8"/>
        <v>7.4999999999999997E-2</v>
      </c>
      <c r="G79" s="321"/>
      <c r="H79" s="757"/>
      <c r="I79" s="757"/>
      <c r="J79" s="744"/>
      <c r="K79" s="757"/>
      <c r="L79" s="757"/>
      <c r="M79" s="757"/>
    </row>
    <row r="80" spans="1:17" s="52" customFormat="1" ht="22.5" x14ac:dyDescent="0.3">
      <c r="A80" s="757"/>
      <c r="B80" s="758"/>
      <c r="C80" s="278" t="s">
        <v>921</v>
      </c>
      <c r="D80" s="255"/>
      <c r="E80" s="147">
        <v>5</v>
      </c>
      <c r="F80" s="148">
        <f t="shared" si="8"/>
        <v>7.4999999999999997E-2</v>
      </c>
      <c r="G80" s="321"/>
      <c r="H80" s="757"/>
      <c r="I80" s="757"/>
      <c r="J80" s="744"/>
      <c r="K80" s="757"/>
      <c r="L80" s="757"/>
      <c r="M80" s="757"/>
    </row>
    <row r="81" spans="1:17" s="52" customFormat="1" ht="22.5" x14ac:dyDescent="0.3">
      <c r="A81" s="757"/>
      <c r="B81" s="758"/>
      <c r="C81" s="278" t="s">
        <v>586</v>
      </c>
      <c r="D81" s="255"/>
      <c r="E81" s="147">
        <v>5</v>
      </c>
      <c r="F81" s="148">
        <f t="shared" si="8"/>
        <v>7.4999999999999997E-2</v>
      </c>
      <c r="G81" s="312"/>
      <c r="H81" s="757"/>
      <c r="I81" s="757"/>
      <c r="J81" s="744"/>
      <c r="K81" s="757"/>
      <c r="L81" s="757"/>
      <c r="M81" s="757"/>
    </row>
    <row r="82" spans="1:17" s="52" customFormat="1" ht="21" hidden="1" x14ac:dyDescent="0.3">
      <c r="A82" s="731">
        <v>20</v>
      </c>
      <c r="B82" s="732" t="s">
        <v>914</v>
      </c>
      <c r="C82" s="109" t="s">
        <v>915</v>
      </c>
      <c r="D82" s="187">
        <v>3</v>
      </c>
      <c r="E82" s="208" t="s">
        <v>33</v>
      </c>
      <c r="F82" s="118"/>
      <c r="G82" s="217" t="s">
        <v>2138</v>
      </c>
      <c r="H82" s="731" t="s">
        <v>23</v>
      </c>
      <c r="I82" s="731" t="s">
        <v>924</v>
      </c>
      <c r="J82" s="734">
        <v>156</v>
      </c>
      <c r="K82" s="731" t="s">
        <v>39</v>
      </c>
      <c r="L82" s="731" t="s">
        <v>22</v>
      </c>
      <c r="M82" s="731"/>
      <c r="N82" s="56">
        <f>D82*J82</f>
        <v>468</v>
      </c>
      <c r="O82" s="57">
        <f>N82/18</f>
        <v>26</v>
      </c>
      <c r="P82" s="66">
        <f>O82</f>
        <v>26</v>
      </c>
      <c r="Q82" s="57">
        <v>0</v>
      </c>
    </row>
    <row r="83" spans="1:17" s="52" customFormat="1" ht="21" hidden="1" x14ac:dyDescent="0.3">
      <c r="A83" s="731"/>
      <c r="B83" s="732"/>
      <c r="C83" s="126" t="s">
        <v>923</v>
      </c>
      <c r="D83" s="76"/>
      <c r="E83" s="100"/>
      <c r="F83" s="161"/>
      <c r="G83" s="217" t="s">
        <v>2140</v>
      </c>
      <c r="H83" s="731"/>
      <c r="I83" s="731"/>
      <c r="J83" s="734"/>
      <c r="K83" s="731"/>
      <c r="L83" s="731"/>
      <c r="M83" s="731"/>
    </row>
    <row r="84" spans="1:17" s="52" customFormat="1" ht="21" hidden="1" x14ac:dyDescent="0.3">
      <c r="A84" s="731"/>
      <c r="B84" s="732"/>
      <c r="C84" s="111" t="s">
        <v>172</v>
      </c>
      <c r="D84" s="73"/>
      <c r="E84" s="74">
        <v>35</v>
      </c>
      <c r="F84" s="291"/>
      <c r="G84" s="217" t="s">
        <v>2139</v>
      </c>
      <c r="H84" s="731"/>
      <c r="I84" s="731"/>
      <c r="J84" s="734"/>
      <c r="K84" s="731"/>
      <c r="L84" s="731"/>
      <c r="M84" s="731"/>
    </row>
    <row r="85" spans="1:17" s="52" customFormat="1" ht="21" hidden="1" x14ac:dyDescent="0.3">
      <c r="A85" s="731"/>
      <c r="B85" s="732"/>
      <c r="C85" s="111" t="s">
        <v>65</v>
      </c>
      <c r="D85" s="73"/>
      <c r="E85" s="74">
        <v>30</v>
      </c>
      <c r="F85" s="291"/>
      <c r="G85" s="217"/>
      <c r="H85" s="731"/>
      <c r="I85" s="731"/>
      <c r="J85" s="734"/>
      <c r="K85" s="731"/>
      <c r="L85" s="731"/>
      <c r="M85" s="731"/>
    </row>
    <row r="86" spans="1:17" s="52" customFormat="1" ht="21" hidden="1" x14ac:dyDescent="0.3">
      <c r="A86" s="731"/>
      <c r="B86" s="732"/>
      <c r="C86" s="111" t="s">
        <v>917</v>
      </c>
      <c r="D86" s="73"/>
      <c r="E86" s="74">
        <v>15</v>
      </c>
      <c r="F86" s="291"/>
      <c r="G86" s="217"/>
      <c r="H86" s="731"/>
      <c r="I86" s="731"/>
      <c r="J86" s="734"/>
      <c r="K86" s="731"/>
      <c r="L86" s="731"/>
      <c r="M86" s="731"/>
    </row>
    <row r="87" spans="1:17" s="52" customFormat="1" ht="21" hidden="1" x14ac:dyDescent="0.3">
      <c r="A87" s="731"/>
      <c r="B87" s="732"/>
      <c r="C87" s="111" t="s">
        <v>918</v>
      </c>
      <c r="D87" s="73"/>
      <c r="E87" s="74">
        <v>2.5</v>
      </c>
      <c r="F87" s="291"/>
      <c r="G87" s="217"/>
      <c r="H87" s="731"/>
      <c r="I87" s="731"/>
      <c r="J87" s="734"/>
      <c r="K87" s="731"/>
      <c r="L87" s="731"/>
      <c r="M87" s="731"/>
    </row>
    <row r="88" spans="1:17" s="52" customFormat="1" ht="21" hidden="1" x14ac:dyDescent="0.3">
      <c r="A88" s="731"/>
      <c r="B88" s="732"/>
      <c r="C88" s="111" t="s">
        <v>919</v>
      </c>
      <c r="D88" s="73"/>
      <c r="E88" s="74">
        <v>2.5</v>
      </c>
      <c r="F88" s="291"/>
      <c r="G88" s="217"/>
      <c r="H88" s="731"/>
      <c r="I88" s="731"/>
      <c r="J88" s="734"/>
      <c r="K88" s="731"/>
      <c r="L88" s="731"/>
      <c r="M88" s="731"/>
    </row>
    <row r="89" spans="1:17" s="52" customFormat="1" ht="21" hidden="1" x14ac:dyDescent="0.3">
      <c r="A89" s="731"/>
      <c r="B89" s="732"/>
      <c r="C89" s="111" t="s">
        <v>920</v>
      </c>
      <c r="D89" s="73"/>
      <c r="E89" s="74">
        <v>5</v>
      </c>
      <c r="F89" s="291"/>
      <c r="G89" s="217"/>
      <c r="H89" s="731"/>
      <c r="I89" s="731"/>
      <c r="J89" s="734"/>
      <c r="K89" s="731"/>
      <c r="L89" s="731"/>
      <c r="M89" s="731"/>
    </row>
    <row r="90" spans="1:17" s="52" customFormat="1" ht="21" hidden="1" x14ac:dyDescent="0.3">
      <c r="A90" s="731"/>
      <c r="B90" s="732"/>
      <c r="C90" s="111" t="s">
        <v>921</v>
      </c>
      <c r="D90" s="73"/>
      <c r="E90" s="74">
        <v>5</v>
      </c>
      <c r="F90" s="291"/>
      <c r="G90" s="217"/>
      <c r="H90" s="731"/>
      <c r="I90" s="731"/>
      <c r="J90" s="734"/>
      <c r="K90" s="731"/>
      <c r="L90" s="731"/>
      <c r="M90" s="731"/>
    </row>
    <row r="91" spans="1:17" s="52" customFormat="1" ht="21" hidden="1" x14ac:dyDescent="0.3">
      <c r="A91" s="731"/>
      <c r="B91" s="732"/>
      <c r="C91" s="111" t="s">
        <v>586</v>
      </c>
      <c r="D91" s="73"/>
      <c r="E91" s="74">
        <v>5</v>
      </c>
      <c r="F91" s="291"/>
      <c r="G91" s="217"/>
      <c r="H91" s="731"/>
      <c r="I91" s="731"/>
      <c r="J91" s="734"/>
      <c r="K91" s="731"/>
      <c r="L91" s="731"/>
      <c r="M91" s="731"/>
    </row>
    <row r="92" spans="1:17" s="52" customFormat="1" ht="21" x14ac:dyDescent="0.3">
      <c r="A92" s="731">
        <v>21</v>
      </c>
      <c r="B92" s="732" t="s">
        <v>62</v>
      </c>
      <c r="C92" s="109" t="s">
        <v>63</v>
      </c>
      <c r="D92" s="187">
        <v>1</v>
      </c>
      <c r="E92" s="208" t="s">
        <v>53</v>
      </c>
      <c r="F92" s="118">
        <f>SUM(F93:F97)</f>
        <v>0.33</v>
      </c>
      <c r="G92" s="832" t="s">
        <v>2141</v>
      </c>
      <c r="H92" s="731" t="s">
        <v>20</v>
      </c>
      <c r="I92" s="731" t="s">
        <v>534</v>
      </c>
      <c r="J92" s="734">
        <v>58</v>
      </c>
      <c r="K92" s="731" t="s">
        <v>25</v>
      </c>
      <c r="L92" s="731" t="s">
        <v>22</v>
      </c>
      <c r="M92" s="731"/>
      <c r="N92" s="56">
        <f>D92*J92</f>
        <v>58</v>
      </c>
      <c r="O92" s="57">
        <f>N92/18</f>
        <v>3.2222222222222223</v>
      </c>
      <c r="P92" s="66">
        <f>O92</f>
        <v>3.2222222222222223</v>
      </c>
      <c r="Q92" s="57">
        <v>0</v>
      </c>
    </row>
    <row r="93" spans="1:17" s="52" customFormat="1" ht="43.5" x14ac:dyDescent="0.3">
      <c r="A93" s="731"/>
      <c r="B93" s="732"/>
      <c r="C93" s="126" t="s">
        <v>926</v>
      </c>
      <c r="D93" s="76"/>
      <c r="E93" s="100"/>
      <c r="F93" s="161"/>
      <c r="G93" s="833"/>
      <c r="H93" s="731"/>
      <c r="I93" s="731"/>
      <c r="J93" s="734"/>
      <c r="K93" s="731"/>
      <c r="L93" s="731"/>
      <c r="M93" s="731"/>
    </row>
    <row r="94" spans="1:17" s="52" customFormat="1" ht="22.5" x14ac:dyDescent="0.3">
      <c r="A94" s="731"/>
      <c r="B94" s="732"/>
      <c r="C94" s="111" t="s">
        <v>172</v>
      </c>
      <c r="D94" s="73"/>
      <c r="E94" s="74">
        <v>25</v>
      </c>
      <c r="F94" s="291">
        <f t="shared" ref="F94:F97" si="9">SUM(0.33*E94)/100</f>
        <v>8.2500000000000004E-2</v>
      </c>
      <c r="G94" s="833"/>
      <c r="H94" s="731"/>
      <c r="I94" s="731"/>
      <c r="J94" s="734"/>
      <c r="K94" s="731"/>
      <c r="L94" s="731"/>
      <c r="M94" s="731"/>
    </row>
    <row r="95" spans="1:17" s="52" customFormat="1" ht="22.5" x14ac:dyDescent="0.3">
      <c r="A95" s="731"/>
      <c r="B95" s="732"/>
      <c r="C95" s="111" t="s">
        <v>65</v>
      </c>
      <c r="D95" s="73"/>
      <c r="E95" s="74">
        <v>25</v>
      </c>
      <c r="F95" s="291">
        <f t="shared" si="9"/>
        <v>8.2500000000000004E-2</v>
      </c>
      <c r="G95" s="833"/>
      <c r="H95" s="731"/>
      <c r="I95" s="731"/>
      <c r="J95" s="734"/>
      <c r="K95" s="731"/>
      <c r="L95" s="731"/>
      <c r="M95" s="731"/>
    </row>
    <row r="96" spans="1:17" s="52" customFormat="1" ht="22.5" x14ac:dyDescent="0.3">
      <c r="A96" s="731"/>
      <c r="B96" s="732"/>
      <c r="C96" s="111" t="s">
        <v>38</v>
      </c>
      <c r="D96" s="73"/>
      <c r="E96" s="74">
        <v>25</v>
      </c>
      <c r="F96" s="291">
        <f t="shared" si="9"/>
        <v>8.2500000000000004E-2</v>
      </c>
      <c r="G96" s="833"/>
      <c r="H96" s="731"/>
      <c r="I96" s="731"/>
      <c r="J96" s="734"/>
      <c r="K96" s="731"/>
      <c r="L96" s="731"/>
      <c r="M96" s="731"/>
    </row>
    <row r="97" spans="1:17" s="52" customFormat="1" ht="22.5" x14ac:dyDescent="0.3">
      <c r="A97" s="731"/>
      <c r="B97" s="732"/>
      <c r="C97" s="111" t="s">
        <v>11</v>
      </c>
      <c r="D97" s="73"/>
      <c r="E97" s="74">
        <v>25</v>
      </c>
      <c r="F97" s="291">
        <f t="shared" si="9"/>
        <v>8.2500000000000004E-2</v>
      </c>
      <c r="G97" s="834"/>
      <c r="H97" s="731"/>
      <c r="I97" s="731"/>
      <c r="J97" s="734"/>
      <c r="K97" s="731"/>
      <c r="L97" s="731"/>
      <c r="M97" s="731"/>
    </row>
    <row r="98" spans="1:17" s="52" customFormat="1" ht="21" x14ac:dyDescent="0.3">
      <c r="A98" s="731">
        <v>22</v>
      </c>
      <c r="B98" s="732" t="s">
        <v>944</v>
      </c>
      <c r="C98" s="109" t="s">
        <v>181</v>
      </c>
      <c r="D98" s="187">
        <v>3</v>
      </c>
      <c r="E98" s="208" t="s">
        <v>33</v>
      </c>
      <c r="F98" s="118">
        <f>SUM(F99)</f>
        <v>1.5</v>
      </c>
      <c r="G98" s="217" t="s">
        <v>1988</v>
      </c>
      <c r="H98" s="731" t="s">
        <v>20</v>
      </c>
      <c r="I98" s="731" t="s">
        <v>234</v>
      </c>
      <c r="J98" s="734">
        <v>45</v>
      </c>
      <c r="K98" s="731" t="s">
        <v>20</v>
      </c>
      <c r="L98" s="731" t="s">
        <v>22</v>
      </c>
      <c r="M98" s="731"/>
      <c r="N98" s="56">
        <f>D98*J98</f>
        <v>135</v>
      </c>
      <c r="O98" s="57">
        <f>N98/18</f>
        <v>7.5</v>
      </c>
      <c r="P98" s="66">
        <f>O98</f>
        <v>7.5</v>
      </c>
      <c r="Q98" s="57">
        <v>0</v>
      </c>
    </row>
    <row r="99" spans="1:17" s="52" customFormat="1" ht="22.5" x14ac:dyDescent="0.3">
      <c r="A99" s="731"/>
      <c r="B99" s="732"/>
      <c r="C99" s="111" t="s">
        <v>172</v>
      </c>
      <c r="D99" s="73"/>
      <c r="E99" s="74">
        <v>100</v>
      </c>
      <c r="F99" s="291">
        <f t="shared" ref="F99" si="10">SUM(1.5*E99)/100</f>
        <v>1.5</v>
      </c>
      <c r="G99" s="217" t="s">
        <v>2142</v>
      </c>
      <c r="H99" s="731"/>
      <c r="I99" s="731"/>
      <c r="J99" s="734"/>
      <c r="K99" s="731"/>
      <c r="L99" s="731"/>
      <c r="M99" s="731"/>
    </row>
    <row r="100" spans="1:17" s="52" customFormat="1" ht="21" hidden="1" x14ac:dyDescent="0.3">
      <c r="A100" s="745">
        <v>23</v>
      </c>
      <c r="B100" s="746" t="s">
        <v>566</v>
      </c>
      <c r="C100" s="213" t="s">
        <v>205</v>
      </c>
      <c r="D100" s="205">
        <v>3</v>
      </c>
      <c r="E100" s="84" t="s">
        <v>19</v>
      </c>
      <c r="F100" s="157"/>
      <c r="G100" s="302" t="s">
        <v>2143</v>
      </c>
      <c r="H100" s="745" t="s">
        <v>20</v>
      </c>
      <c r="I100" s="745" t="s">
        <v>76</v>
      </c>
      <c r="J100" s="748">
        <v>0</v>
      </c>
      <c r="K100" s="745" t="s">
        <v>76</v>
      </c>
      <c r="L100" s="745" t="s">
        <v>22</v>
      </c>
      <c r="M100" s="748" t="s">
        <v>1799</v>
      </c>
      <c r="N100" s="56">
        <f>D100*J100</f>
        <v>0</v>
      </c>
      <c r="O100" s="57">
        <f>N100/18</f>
        <v>0</v>
      </c>
      <c r="P100" s="66">
        <f>O100</f>
        <v>0</v>
      </c>
      <c r="Q100" s="57">
        <v>0</v>
      </c>
    </row>
    <row r="101" spans="1:17" s="52" customFormat="1" ht="21" hidden="1" x14ac:dyDescent="0.3">
      <c r="A101" s="745"/>
      <c r="B101" s="746"/>
      <c r="C101" s="213" t="s">
        <v>200</v>
      </c>
      <c r="D101" s="205"/>
      <c r="E101" s="100"/>
      <c r="F101" s="161"/>
      <c r="G101" s="303" t="s">
        <v>2144</v>
      </c>
      <c r="H101" s="745"/>
      <c r="I101" s="745"/>
      <c r="J101" s="748"/>
      <c r="K101" s="745"/>
      <c r="L101" s="745"/>
      <c r="M101" s="748"/>
    </row>
    <row r="102" spans="1:17" s="52" customFormat="1" ht="21" x14ac:dyDescent="0.3">
      <c r="A102" s="731">
        <v>24</v>
      </c>
      <c r="B102" s="732" t="s">
        <v>945</v>
      </c>
      <c r="C102" s="109" t="s">
        <v>946</v>
      </c>
      <c r="D102" s="187">
        <v>3</v>
      </c>
      <c r="E102" s="208" t="s">
        <v>33</v>
      </c>
      <c r="F102" s="118">
        <f>SUM(F103:F104)</f>
        <v>1.5</v>
      </c>
      <c r="G102" s="217" t="s">
        <v>1972</v>
      </c>
      <c r="H102" s="731" t="s">
        <v>20</v>
      </c>
      <c r="I102" s="731" t="s">
        <v>196</v>
      </c>
      <c r="J102" s="734">
        <v>40</v>
      </c>
      <c r="K102" s="731" t="s">
        <v>73</v>
      </c>
      <c r="L102" s="731" t="s">
        <v>22</v>
      </c>
      <c r="M102" s="731"/>
      <c r="N102" s="56">
        <f>D102*J102</f>
        <v>120</v>
      </c>
      <c r="O102" s="57">
        <f>N102/18</f>
        <v>6.666666666666667</v>
      </c>
      <c r="P102" s="66">
        <f>O102</f>
        <v>6.666666666666667</v>
      </c>
      <c r="Q102" s="57">
        <v>0</v>
      </c>
    </row>
    <row r="103" spans="1:17" s="52" customFormat="1" ht="22.5" x14ac:dyDescent="0.3">
      <c r="A103" s="731"/>
      <c r="B103" s="732"/>
      <c r="C103" s="126" t="s">
        <v>898</v>
      </c>
      <c r="D103" s="76"/>
      <c r="E103" s="100"/>
      <c r="F103" s="161"/>
      <c r="G103" s="217" t="s">
        <v>2145</v>
      </c>
      <c r="H103" s="731"/>
      <c r="I103" s="731"/>
      <c r="J103" s="734"/>
      <c r="K103" s="731"/>
      <c r="L103" s="731"/>
      <c r="M103" s="731"/>
    </row>
    <row r="104" spans="1:17" s="52" customFormat="1" ht="22.5" x14ac:dyDescent="0.3">
      <c r="A104" s="731"/>
      <c r="B104" s="732"/>
      <c r="C104" s="111" t="s">
        <v>211</v>
      </c>
      <c r="D104" s="73"/>
      <c r="E104" s="74">
        <v>100</v>
      </c>
      <c r="F104" s="291">
        <f>SUM(1.5*E104)/100</f>
        <v>1.5</v>
      </c>
      <c r="G104" s="217"/>
      <c r="H104" s="731"/>
      <c r="I104" s="731"/>
      <c r="J104" s="734"/>
      <c r="K104" s="731"/>
      <c r="L104" s="731"/>
      <c r="M104" s="731"/>
    </row>
    <row r="105" spans="1:17" s="52" customFormat="1" ht="21" x14ac:dyDescent="0.3">
      <c r="A105" s="731">
        <v>25</v>
      </c>
      <c r="B105" s="732" t="s">
        <v>947</v>
      </c>
      <c r="C105" s="109" t="s">
        <v>217</v>
      </c>
      <c r="D105" s="187">
        <v>3</v>
      </c>
      <c r="E105" s="208" t="s">
        <v>33</v>
      </c>
      <c r="F105" s="118">
        <f>SUM(F106:F107)</f>
        <v>1.5</v>
      </c>
      <c r="G105" s="300" t="s">
        <v>2146</v>
      </c>
      <c r="H105" s="731" t="s">
        <v>20</v>
      </c>
      <c r="I105" s="731" t="s">
        <v>196</v>
      </c>
      <c r="J105" s="734">
        <v>40</v>
      </c>
      <c r="K105" s="731" t="s">
        <v>73</v>
      </c>
      <c r="L105" s="731" t="s">
        <v>22</v>
      </c>
      <c r="M105" s="731"/>
      <c r="N105" s="56">
        <f>D105*J105</f>
        <v>120</v>
      </c>
      <c r="O105" s="57">
        <f>N105/18</f>
        <v>6.666666666666667</v>
      </c>
      <c r="P105" s="66">
        <f>O105</f>
        <v>6.666666666666667</v>
      </c>
      <c r="Q105" s="57">
        <v>0</v>
      </c>
    </row>
    <row r="106" spans="1:17" s="52" customFormat="1" ht="22.5" x14ac:dyDescent="0.3">
      <c r="A106" s="731"/>
      <c r="B106" s="732"/>
      <c r="C106" s="126" t="s">
        <v>898</v>
      </c>
      <c r="D106" s="76"/>
      <c r="E106" s="100"/>
      <c r="F106" s="161"/>
      <c r="G106" s="221" t="s">
        <v>2147</v>
      </c>
      <c r="H106" s="731"/>
      <c r="I106" s="731"/>
      <c r="J106" s="734"/>
      <c r="K106" s="731"/>
      <c r="L106" s="731"/>
      <c r="M106" s="731"/>
    </row>
    <row r="107" spans="1:17" s="52" customFormat="1" ht="22.5" x14ac:dyDescent="0.3">
      <c r="A107" s="731"/>
      <c r="B107" s="732"/>
      <c r="C107" s="111" t="s">
        <v>43</v>
      </c>
      <c r="D107" s="73"/>
      <c r="E107" s="74">
        <v>100</v>
      </c>
      <c r="F107" s="291">
        <f>SUM(1.5*E107)/100</f>
        <v>1.5</v>
      </c>
      <c r="G107" s="301"/>
      <c r="H107" s="731"/>
      <c r="I107" s="731"/>
      <c r="J107" s="734"/>
      <c r="K107" s="731"/>
      <c r="L107" s="731"/>
      <c r="M107" s="731"/>
    </row>
    <row r="108" spans="1:17" s="52" customFormat="1" ht="21" x14ac:dyDescent="0.3">
      <c r="A108" s="731">
        <v>26</v>
      </c>
      <c r="B108" s="732" t="s">
        <v>948</v>
      </c>
      <c r="C108" s="109" t="s">
        <v>949</v>
      </c>
      <c r="D108" s="187">
        <v>3</v>
      </c>
      <c r="E108" s="208" t="s">
        <v>33</v>
      </c>
      <c r="F108" s="118">
        <f>SUM(F109:F110)</f>
        <v>1.5</v>
      </c>
      <c r="G108" s="129" t="s">
        <v>2148</v>
      </c>
      <c r="H108" s="731" t="s">
        <v>20</v>
      </c>
      <c r="I108" s="731" t="s">
        <v>27</v>
      </c>
      <c r="J108" s="734">
        <v>25</v>
      </c>
      <c r="K108" s="731" t="s">
        <v>23</v>
      </c>
      <c r="L108" s="731" t="s">
        <v>22</v>
      </c>
      <c r="M108" s="731"/>
      <c r="N108" s="56">
        <f>D108*J108</f>
        <v>75</v>
      </c>
      <c r="O108" s="57">
        <f>N108/18</f>
        <v>4.166666666666667</v>
      </c>
      <c r="P108" s="66">
        <f>O108</f>
        <v>4.166666666666667</v>
      </c>
      <c r="Q108" s="57">
        <v>0</v>
      </c>
    </row>
    <row r="109" spans="1:17" s="52" customFormat="1" ht="22.5" x14ac:dyDescent="0.3">
      <c r="A109" s="731"/>
      <c r="B109" s="732"/>
      <c r="C109" s="126" t="s">
        <v>950</v>
      </c>
      <c r="D109" s="76"/>
      <c r="E109" s="100"/>
      <c r="F109" s="161"/>
      <c r="G109" s="129" t="s">
        <v>2149</v>
      </c>
      <c r="H109" s="731"/>
      <c r="I109" s="731"/>
      <c r="J109" s="734"/>
      <c r="K109" s="731"/>
      <c r="L109" s="731"/>
      <c r="M109" s="731"/>
    </row>
    <row r="110" spans="1:17" s="52" customFormat="1" ht="22.5" x14ac:dyDescent="0.3">
      <c r="A110" s="731"/>
      <c r="B110" s="732"/>
      <c r="C110" s="111" t="s">
        <v>43</v>
      </c>
      <c r="D110" s="73"/>
      <c r="E110" s="74">
        <v>100</v>
      </c>
      <c r="F110" s="291">
        <f>SUM(1.5*E110)/100</f>
        <v>1.5</v>
      </c>
      <c r="G110" s="129"/>
      <c r="H110" s="731"/>
      <c r="I110" s="731"/>
      <c r="J110" s="734"/>
      <c r="K110" s="731"/>
      <c r="L110" s="731"/>
      <c r="M110" s="731"/>
    </row>
    <row r="111" spans="1:17" s="52" customFormat="1" ht="21" hidden="1" x14ac:dyDescent="0.3">
      <c r="A111" s="745">
        <v>27</v>
      </c>
      <c r="B111" s="746" t="s">
        <v>951</v>
      </c>
      <c r="C111" s="213" t="s">
        <v>202</v>
      </c>
      <c r="D111" s="205"/>
      <c r="E111" s="84" t="s">
        <v>19</v>
      </c>
      <c r="F111" s="157"/>
      <c r="G111" s="847"/>
      <c r="H111" s="745" t="s">
        <v>20</v>
      </c>
      <c r="I111" s="745" t="s">
        <v>39</v>
      </c>
      <c r="J111" s="748">
        <v>0</v>
      </c>
      <c r="K111" s="745" t="s">
        <v>39</v>
      </c>
      <c r="L111" s="745" t="s">
        <v>74</v>
      </c>
      <c r="M111" s="748" t="s">
        <v>1795</v>
      </c>
      <c r="N111" s="56">
        <f>D111*J111</f>
        <v>0</v>
      </c>
      <c r="O111" s="57">
        <f>N111/18</f>
        <v>0</v>
      </c>
      <c r="P111" s="66">
        <f>O111</f>
        <v>0</v>
      </c>
      <c r="Q111" s="57">
        <v>0</v>
      </c>
    </row>
    <row r="112" spans="1:17" s="52" customFormat="1" ht="21" hidden="1" x14ac:dyDescent="0.3">
      <c r="A112" s="745"/>
      <c r="B112" s="746"/>
      <c r="C112" s="213" t="s">
        <v>952</v>
      </c>
      <c r="D112" s="205"/>
      <c r="E112" s="100"/>
      <c r="F112" s="161"/>
      <c r="G112" s="848"/>
      <c r="H112" s="745"/>
      <c r="I112" s="745"/>
      <c r="J112" s="748"/>
      <c r="K112" s="745"/>
      <c r="L112" s="745"/>
      <c r="M112" s="748"/>
    </row>
    <row r="113" spans="1:17" s="52" customFormat="1" ht="21" x14ac:dyDescent="0.3">
      <c r="A113" s="760">
        <v>28</v>
      </c>
      <c r="B113" s="761" t="s">
        <v>572</v>
      </c>
      <c r="C113" s="172" t="s">
        <v>573</v>
      </c>
      <c r="D113" s="195">
        <v>3</v>
      </c>
      <c r="E113" s="173" t="s">
        <v>157</v>
      </c>
      <c r="F113" s="270">
        <f>SUM(F114:F115)</f>
        <v>0.2</v>
      </c>
      <c r="G113" s="849"/>
      <c r="H113" s="760" t="s">
        <v>20</v>
      </c>
      <c r="I113" s="760" t="s">
        <v>76</v>
      </c>
      <c r="J113" s="763">
        <v>10</v>
      </c>
      <c r="K113" s="760" t="s">
        <v>73</v>
      </c>
      <c r="L113" s="760" t="s">
        <v>22</v>
      </c>
      <c r="M113" s="760"/>
      <c r="N113" s="325">
        <f>D113*J113</f>
        <v>30</v>
      </c>
      <c r="O113" s="326">
        <f>N113/18</f>
        <v>1.6666666666666667</v>
      </c>
      <c r="P113" s="327">
        <f>O113</f>
        <v>1.6666666666666667</v>
      </c>
      <c r="Q113" s="326">
        <v>0</v>
      </c>
    </row>
    <row r="114" spans="1:17" s="52" customFormat="1" ht="22.5" x14ac:dyDescent="0.3">
      <c r="A114" s="760"/>
      <c r="B114" s="761"/>
      <c r="C114" s="174" t="s">
        <v>953</v>
      </c>
      <c r="D114" s="175"/>
      <c r="E114" s="173"/>
      <c r="F114" s="270"/>
      <c r="G114" s="849"/>
      <c r="H114" s="760"/>
      <c r="I114" s="760"/>
      <c r="J114" s="763"/>
      <c r="K114" s="760"/>
      <c r="L114" s="760"/>
      <c r="M114" s="760"/>
      <c r="N114" s="328"/>
      <c r="O114" s="328"/>
      <c r="P114" s="328"/>
      <c r="Q114" s="328"/>
    </row>
    <row r="115" spans="1:17" s="52" customFormat="1" ht="22.5" x14ac:dyDescent="0.3">
      <c r="A115" s="760"/>
      <c r="B115" s="761"/>
      <c r="C115" s="176" t="s">
        <v>201</v>
      </c>
      <c r="D115" s="177"/>
      <c r="E115" s="178">
        <f>100/5</f>
        <v>20</v>
      </c>
      <c r="F115" s="279">
        <f>SUM(1*E115)/100</f>
        <v>0.2</v>
      </c>
      <c r="G115" s="849"/>
      <c r="H115" s="760"/>
      <c r="I115" s="760"/>
      <c r="J115" s="763"/>
      <c r="K115" s="760"/>
      <c r="L115" s="760"/>
      <c r="M115" s="760"/>
      <c r="N115" s="328"/>
      <c r="O115" s="328"/>
      <c r="P115" s="328"/>
      <c r="Q115" s="328"/>
    </row>
    <row r="116" spans="1:17" s="52" customFormat="1" ht="21" x14ac:dyDescent="0.3">
      <c r="A116" s="760">
        <v>29</v>
      </c>
      <c r="B116" s="761" t="s">
        <v>572</v>
      </c>
      <c r="C116" s="172" t="s">
        <v>573</v>
      </c>
      <c r="D116" s="195">
        <v>3</v>
      </c>
      <c r="E116" s="173" t="s">
        <v>157</v>
      </c>
      <c r="F116" s="270">
        <f>SUM(F117:F118)</f>
        <v>0.2</v>
      </c>
      <c r="G116" s="850"/>
      <c r="H116" s="760" t="s">
        <v>23</v>
      </c>
      <c r="I116" s="760" t="s">
        <v>23</v>
      </c>
      <c r="J116" s="763">
        <v>2</v>
      </c>
      <c r="K116" s="760" t="s">
        <v>73</v>
      </c>
      <c r="L116" s="760" t="s">
        <v>22</v>
      </c>
      <c r="M116" s="760"/>
      <c r="N116" s="325">
        <f>D116*J116</f>
        <v>6</v>
      </c>
      <c r="O116" s="326">
        <f>N116/18</f>
        <v>0.33333333333333331</v>
      </c>
      <c r="P116" s="327">
        <f>O116</f>
        <v>0.33333333333333331</v>
      </c>
      <c r="Q116" s="326">
        <v>0</v>
      </c>
    </row>
    <row r="117" spans="1:17" s="52" customFormat="1" ht="22.5" x14ac:dyDescent="0.3">
      <c r="A117" s="760"/>
      <c r="B117" s="761"/>
      <c r="C117" s="174" t="s">
        <v>953</v>
      </c>
      <c r="D117" s="175"/>
      <c r="E117" s="173"/>
      <c r="F117" s="270"/>
      <c r="G117" s="851"/>
      <c r="H117" s="760"/>
      <c r="I117" s="760"/>
      <c r="J117" s="763"/>
      <c r="K117" s="760"/>
      <c r="L117" s="760"/>
      <c r="M117" s="760"/>
      <c r="N117" s="328"/>
      <c r="O117" s="328"/>
      <c r="P117" s="328"/>
      <c r="Q117" s="328"/>
    </row>
    <row r="118" spans="1:17" s="52" customFormat="1" ht="22.5" x14ac:dyDescent="0.3">
      <c r="A118" s="760"/>
      <c r="B118" s="761"/>
      <c r="C118" s="176" t="s">
        <v>200</v>
      </c>
      <c r="D118" s="177"/>
      <c r="E118" s="178">
        <f>100/5</f>
        <v>20</v>
      </c>
      <c r="F118" s="279">
        <f>SUM(1*E118)/100</f>
        <v>0.2</v>
      </c>
      <c r="G118" s="852"/>
      <c r="H118" s="760"/>
      <c r="I118" s="760"/>
      <c r="J118" s="763"/>
      <c r="K118" s="760"/>
      <c r="L118" s="760"/>
      <c r="M118" s="760"/>
      <c r="N118" s="328"/>
      <c r="O118" s="328"/>
      <c r="P118" s="328"/>
      <c r="Q118" s="328"/>
    </row>
    <row r="119" spans="1:17" s="52" customFormat="1" ht="21" x14ac:dyDescent="0.3">
      <c r="A119" s="760">
        <v>30</v>
      </c>
      <c r="B119" s="761" t="s">
        <v>572</v>
      </c>
      <c r="C119" s="172" t="s">
        <v>573</v>
      </c>
      <c r="D119" s="195">
        <v>3</v>
      </c>
      <c r="E119" s="173" t="s">
        <v>157</v>
      </c>
      <c r="F119" s="270">
        <f>SUM(F120:F121)</f>
        <v>0.2</v>
      </c>
      <c r="G119" s="849"/>
      <c r="H119" s="760" t="s">
        <v>21</v>
      </c>
      <c r="I119" s="760" t="s">
        <v>25</v>
      </c>
      <c r="J119" s="763">
        <v>4</v>
      </c>
      <c r="K119" s="760" t="s">
        <v>73</v>
      </c>
      <c r="L119" s="760" t="s">
        <v>22</v>
      </c>
      <c r="M119" s="760"/>
      <c r="N119" s="325">
        <f>D119*J119</f>
        <v>12</v>
      </c>
      <c r="O119" s="326">
        <f>N119/18</f>
        <v>0.66666666666666663</v>
      </c>
      <c r="P119" s="327">
        <f>O119</f>
        <v>0.66666666666666663</v>
      </c>
      <c r="Q119" s="326">
        <v>0</v>
      </c>
    </row>
    <row r="120" spans="1:17" s="52" customFormat="1" ht="22.5" x14ac:dyDescent="0.3">
      <c r="A120" s="760"/>
      <c r="B120" s="761"/>
      <c r="C120" s="174" t="s">
        <v>952</v>
      </c>
      <c r="D120" s="175"/>
      <c r="E120" s="173"/>
      <c r="F120" s="270"/>
      <c r="G120" s="849"/>
      <c r="H120" s="760"/>
      <c r="I120" s="760"/>
      <c r="J120" s="763"/>
      <c r="K120" s="760"/>
      <c r="L120" s="760"/>
      <c r="M120" s="760"/>
      <c r="N120" s="328"/>
      <c r="O120" s="328"/>
      <c r="P120" s="328"/>
      <c r="Q120" s="328"/>
    </row>
    <row r="121" spans="1:17" s="52" customFormat="1" ht="22.5" x14ac:dyDescent="0.3">
      <c r="A121" s="760"/>
      <c r="B121" s="761"/>
      <c r="C121" s="176" t="s">
        <v>178</v>
      </c>
      <c r="D121" s="177"/>
      <c r="E121" s="178">
        <f>100/5</f>
        <v>20</v>
      </c>
      <c r="F121" s="279">
        <f>SUM(1*E121)/100</f>
        <v>0.2</v>
      </c>
      <c r="G121" s="849"/>
      <c r="H121" s="760"/>
      <c r="I121" s="760"/>
      <c r="J121" s="763"/>
      <c r="K121" s="760"/>
      <c r="L121" s="760"/>
      <c r="M121" s="760"/>
      <c r="N121" s="328"/>
      <c r="O121" s="328"/>
      <c r="P121" s="328"/>
      <c r="Q121" s="328"/>
    </row>
    <row r="122" spans="1:17" s="52" customFormat="1" ht="21" x14ac:dyDescent="0.3">
      <c r="A122" s="760">
        <v>31</v>
      </c>
      <c r="B122" s="761" t="s">
        <v>572</v>
      </c>
      <c r="C122" s="172" t="s">
        <v>573</v>
      </c>
      <c r="D122" s="195">
        <v>3</v>
      </c>
      <c r="E122" s="173" t="s">
        <v>157</v>
      </c>
      <c r="F122" s="270">
        <f>SUM(F123:F124)</f>
        <v>0.2</v>
      </c>
      <c r="G122" s="850"/>
      <c r="H122" s="760" t="s">
        <v>25</v>
      </c>
      <c r="I122" s="760" t="s">
        <v>26</v>
      </c>
      <c r="J122" s="763">
        <v>2</v>
      </c>
      <c r="K122" s="760" t="s">
        <v>73</v>
      </c>
      <c r="L122" s="760" t="s">
        <v>22</v>
      </c>
      <c r="M122" s="760"/>
      <c r="N122" s="325">
        <f>D122*J122</f>
        <v>6</v>
      </c>
      <c r="O122" s="326">
        <f>N122/18</f>
        <v>0.33333333333333331</v>
      </c>
      <c r="P122" s="327">
        <f>O122</f>
        <v>0.33333333333333331</v>
      </c>
      <c r="Q122" s="326">
        <v>0</v>
      </c>
    </row>
    <row r="123" spans="1:17" s="52" customFormat="1" ht="22.5" x14ac:dyDescent="0.3">
      <c r="A123" s="760"/>
      <c r="B123" s="761"/>
      <c r="C123" s="174" t="s">
        <v>952</v>
      </c>
      <c r="D123" s="175"/>
      <c r="E123" s="173"/>
      <c r="F123" s="270"/>
      <c r="G123" s="851"/>
      <c r="H123" s="760"/>
      <c r="I123" s="760"/>
      <c r="J123" s="763"/>
      <c r="K123" s="760"/>
      <c r="L123" s="760"/>
      <c r="M123" s="760"/>
      <c r="N123" s="328"/>
      <c r="O123" s="328"/>
      <c r="P123" s="328"/>
      <c r="Q123" s="328"/>
    </row>
    <row r="124" spans="1:17" s="52" customFormat="1" ht="22.5" x14ac:dyDescent="0.3">
      <c r="A124" s="760"/>
      <c r="B124" s="761"/>
      <c r="C124" s="176" t="s">
        <v>199</v>
      </c>
      <c r="D124" s="177"/>
      <c r="E124" s="178">
        <f>100/5</f>
        <v>20</v>
      </c>
      <c r="F124" s="279">
        <f>SUM(1*E124)/100</f>
        <v>0.2</v>
      </c>
      <c r="G124" s="852"/>
      <c r="H124" s="760"/>
      <c r="I124" s="760"/>
      <c r="J124" s="763"/>
      <c r="K124" s="760"/>
      <c r="L124" s="760"/>
      <c r="M124" s="760"/>
      <c r="N124" s="328"/>
      <c r="O124" s="328"/>
      <c r="P124" s="328"/>
      <c r="Q124" s="328"/>
    </row>
    <row r="125" spans="1:17" s="52" customFormat="1" ht="21" x14ac:dyDescent="0.3">
      <c r="A125" s="760">
        <v>32</v>
      </c>
      <c r="B125" s="761" t="s">
        <v>572</v>
      </c>
      <c r="C125" s="172" t="s">
        <v>573</v>
      </c>
      <c r="D125" s="195">
        <v>3</v>
      </c>
      <c r="E125" s="173" t="s">
        <v>157</v>
      </c>
      <c r="F125" s="270">
        <f>SUM(F126)</f>
        <v>0.2</v>
      </c>
      <c r="G125" s="849"/>
      <c r="H125" s="760" t="s">
        <v>26</v>
      </c>
      <c r="I125" s="760" t="s">
        <v>23</v>
      </c>
      <c r="J125" s="763">
        <v>0</v>
      </c>
      <c r="K125" s="760" t="s">
        <v>73</v>
      </c>
      <c r="L125" s="760" t="s">
        <v>22</v>
      </c>
      <c r="M125" s="760"/>
      <c r="N125" s="325">
        <f>D125*J125</f>
        <v>0</v>
      </c>
      <c r="O125" s="326">
        <f>N125/18</f>
        <v>0</v>
      </c>
      <c r="P125" s="327">
        <f>O125</f>
        <v>0</v>
      </c>
      <c r="Q125" s="326">
        <v>0</v>
      </c>
    </row>
    <row r="126" spans="1:17" s="52" customFormat="1" ht="22.5" x14ac:dyDescent="0.3">
      <c r="A126" s="760"/>
      <c r="B126" s="761"/>
      <c r="C126" s="176" t="s">
        <v>172</v>
      </c>
      <c r="D126" s="177"/>
      <c r="E126" s="178">
        <f>100/5</f>
        <v>20</v>
      </c>
      <c r="F126" s="279">
        <f>SUM(1*E126)/100</f>
        <v>0.2</v>
      </c>
      <c r="G126" s="849"/>
      <c r="H126" s="760"/>
      <c r="I126" s="760"/>
      <c r="J126" s="763"/>
      <c r="K126" s="760"/>
      <c r="L126" s="760"/>
      <c r="M126" s="760"/>
      <c r="N126" s="328"/>
      <c r="O126" s="328"/>
      <c r="P126" s="328"/>
      <c r="Q126" s="328"/>
    </row>
    <row r="127" spans="1:17" s="52" customFormat="1" ht="21" x14ac:dyDescent="0.3">
      <c r="A127" s="731">
        <v>33</v>
      </c>
      <c r="B127" s="732" t="s">
        <v>954</v>
      </c>
      <c r="C127" s="109" t="s">
        <v>955</v>
      </c>
      <c r="D127" s="187">
        <v>3</v>
      </c>
      <c r="E127" s="208" t="s">
        <v>227</v>
      </c>
      <c r="F127" s="118">
        <f>SUM(F128:F129)</f>
        <v>1</v>
      </c>
      <c r="G127" s="853"/>
      <c r="H127" s="731" t="s">
        <v>20</v>
      </c>
      <c r="I127" s="731" t="s">
        <v>196</v>
      </c>
      <c r="J127" s="734">
        <v>40</v>
      </c>
      <c r="K127" s="731" t="s">
        <v>73</v>
      </c>
      <c r="L127" s="731" t="s">
        <v>22</v>
      </c>
      <c r="M127" s="731"/>
      <c r="N127" s="56">
        <f>D127*J127</f>
        <v>120</v>
      </c>
      <c r="O127" s="57">
        <f>N127/18</f>
        <v>6.666666666666667</v>
      </c>
      <c r="P127" s="66">
        <f>O127</f>
        <v>6.666666666666667</v>
      </c>
      <c r="Q127" s="57">
        <v>0</v>
      </c>
    </row>
    <row r="128" spans="1:17" s="52" customFormat="1" ht="22.5" x14ac:dyDescent="0.3">
      <c r="A128" s="731"/>
      <c r="B128" s="732"/>
      <c r="C128" s="126" t="s">
        <v>952</v>
      </c>
      <c r="D128" s="76"/>
      <c r="E128" s="100"/>
      <c r="F128" s="161"/>
      <c r="G128" s="854"/>
      <c r="H128" s="731"/>
      <c r="I128" s="731"/>
      <c r="J128" s="734"/>
      <c r="K128" s="731"/>
      <c r="L128" s="731"/>
      <c r="M128" s="731"/>
    </row>
    <row r="129" spans="1:17" s="52" customFormat="1" ht="22.5" x14ac:dyDescent="0.3">
      <c r="A129" s="731"/>
      <c r="B129" s="732"/>
      <c r="C129" s="111" t="s">
        <v>172</v>
      </c>
      <c r="D129" s="73"/>
      <c r="E129" s="74">
        <v>100</v>
      </c>
      <c r="F129" s="117">
        <f>SUM(1*E129)/100</f>
        <v>1</v>
      </c>
      <c r="G129" s="855"/>
      <c r="H129" s="731"/>
      <c r="I129" s="731"/>
      <c r="J129" s="734"/>
      <c r="K129" s="731"/>
      <c r="L129" s="731"/>
      <c r="M129" s="731"/>
    </row>
    <row r="130" spans="1:17" s="52" customFormat="1" ht="21" x14ac:dyDescent="0.3">
      <c r="A130" s="760">
        <v>34</v>
      </c>
      <c r="B130" s="761" t="s">
        <v>163</v>
      </c>
      <c r="C130" s="172" t="s">
        <v>164</v>
      </c>
      <c r="D130" s="195">
        <v>9</v>
      </c>
      <c r="E130" s="173" t="s">
        <v>166</v>
      </c>
      <c r="F130" s="270">
        <f>SUM(F131:F138)</f>
        <v>1</v>
      </c>
      <c r="G130" s="849"/>
      <c r="H130" s="760" t="s">
        <v>20</v>
      </c>
      <c r="I130" s="760" t="s">
        <v>190</v>
      </c>
      <c r="J130" s="763">
        <v>26</v>
      </c>
      <c r="K130" s="760" t="s">
        <v>73</v>
      </c>
      <c r="L130" s="760" t="s">
        <v>22</v>
      </c>
      <c r="M130" s="760"/>
      <c r="N130" s="56">
        <f>D130*J130</f>
        <v>234</v>
      </c>
      <c r="O130" s="57">
        <f>N130/18</f>
        <v>13</v>
      </c>
      <c r="P130" s="66">
        <f>O130</f>
        <v>13</v>
      </c>
      <c r="Q130" s="57">
        <v>0</v>
      </c>
    </row>
    <row r="131" spans="1:17" s="52" customFormat="1" ht="22.5" x14ac:dyDescent="0.3">
      <c r="A131" s="760"/>
      <c r="B131" s="761"/>
      <c r="C131" s="174" t="s">
        <v>996</v>
      </c>
      <c r="D131" s="175"/>
      <c r="E131" s="173"/>
      <c r="F131" s="270"/>
      <c r="G131" s="849"/>
      <c r="H131" s="760"/>
      <c r="I131" s="760"/>
      <c r="J131" s="763"/>
      <c r="K131" s="760"/>
      <c r="L131" s="760"/>
      <c r="M131" s="760"/>
    </row>
    <row r="132" spans="1:17" s="52" customFormat="1" ht="22.5" x14ac:dyDescent="0.3">
      <c r="A132" s="760"/>
      <c r="B132" s="761"/>
      <c r="C132" s="176" t="s">
        <v>200</v>
      </c>
      <c r="D132" s="177"/>
      <c r="E132" s="178">
        <v>14</v>
      </c>
      <c r="F132" s="279">
        <f>SUM(1*E132)/100</f>
        <v>0.14000000000000001</v>
      </c>
      <c r="G132" s="849"/>
      <c r="H132" s="760"/>
      <c r="I132" s="760"/>
      <c r="J132" s="763"/>
      <c r="K132" s="760"/>
      <c r="L132" s="760"/>
      <c r="M132" s="760"/>
    </row>
    <row r="133" spans="1:17" s="52" customFormat="1" ht="22.5" x14ac:dyDescent="0.3">
      <c r="A133" s="760"/>
      <c r="B133" s="761"/>
      <c r="C133" s="176" t="s">
        <v>65</v>
      </c>
      <c r="D133" s="177"/>
      <c r="E133" s="178">
        <v>15</v>
      </c>
      <c r="F133" s="279">
        <f>SUM(1*E133)/100</f>
        <v>0.15</v>
      </c>
      <c r="G133" s="849"/>
      <c r="H133" s="760"/>
      <c r="I133" s="760"/>
      <c r="J133" s="763"/>
      <c r="K133" s="760"/>
      <c r="L133" s="760"/>
      <c r="M133" s="760"/>
    </row>
    <row r="134" spans="1:17" s="52" customFormat="1" ht="22.5" x14ac:dyDescent="0.3">
      <c r="A134" s="760"/>
      <c r="B134" s="761"/>
      <c r="C134" s="176" t="s">
        <v>184</v>
      </c>
      <c r="D134" s="177"/>
      <c r="E134" s="178">
        <v>15</v>
      </c>
      <c r="F134" s="279">
        <f t="shared" ref="F134:F138" si="11">SUM(1*E134)/100</f>
        <v>0.15</v>
      </c>
      <c r="G134" s="849"/>
      <c r="H134" s="760"/>
      <c r="I134" s="760"/>
      <c r="J134" s="763"/>
      <c r="K134" s="760"/>
      <c r="L134" s="760"/>
      <c r="M134" s="760"/>
    </row>
    <row r="135" spans="1:17" s="52" customFormat="1" ht="22.5" x14ac:dyDescent="0.3">
      <c r="A135" s="760"/>
      <c r="B135" s="761"/>
      <c r="C135" s="176" t="s">
        <v>172</v>
      </c>
      <c r="D135" s="177"/>
      <c r="E135" s="178">
        <v>14</v>
      </c>
      <c r="F135" s="279">
        <f t="shared" si="11"/>
        <v>0.14000000000000001</v>
      </c>
      <c r="G135" s="849"/>
      <c r="H135" s="760"/>
      <c r="I135" s="760"/>
      <c r="J135" s="763"/>
      <c r="K135" s="760"/>
      <c r="L135" s="760"/>
      <c r="M135" s="760"/>
    </row>
    <row r="136" spans="1:17" s="52" customFormat="1" ht="22.5" x14ac:dyDescent="0.3">
      <c r="A136" s="760"/>
      <c r="B136" s="761"/>
      <c r="C136" s="176" t="s">
        <v>43</v>
      </c>
      <c r="D136" s="177"/>
      <c r="E136" s="178">
        <v>14</v>
      </c>
      <c r="F136" s="279">
        <f t="shared" si="11"/>
        <v>0.14000000000000001</v>
      </c>
      <c r="G136" s="849"/>
      <c r="H136" s="760"/>
      <c r="I136" s="760"/>
      <c r="J136" s="763"/>
      <c r="K136" s="760"/>
      <c r="L136" s="760"/>
      <c r="M136" s="760"/>
    </row>
    <row r="137" spans="1:17" s="52" customFormat="1" ht="22.5" x14ac:dyDescent="0.3">
      <c r="A137" s="760"/>
      <c r="B137" s="761"/>
      <c r="C137" s="176" t="s">
        <v>201</v>
      </c>
      <c r="D137" s="177"/>
      <c r="E137" s="178">
        <v>14</v>
      </c>
      <c r="F137" s="279">
        <f t="shared" si="11"/>
        <v>0.14000000000000001</v>
      </c>
      <c r="G137" s="849"/>
      <c r="H137" s="760"/>
      <c r="I137" s="760"/>
      <c r="J137" s="763"/>
      <c r="K137" s="760"/>
      <c r="L137" s="760"/>
      <c r="M137" s="760"/>
    </row>
    <row r="138" spans="1:17" s="52" customFormat="1" ht="22.5" x14ac:dyDescent="0.3">
      <c r="A138" s="760"/>
      <c r="B138" s="761"/>
      <c r="C138" s="176" t="s">
        <v>199</v>
      </c>
      <c r="D138" s="177"/>
      <c r="E138" s="178">
        <v>14</v>
      </c>
      <c r="F138" s="279">
        <f t="shared" si="11"/>
        <v>0.14000000000000001</v>
      </c>
      <c r="G138" s="849"/>
      <c r="H138" s="760"/>
      <c r="I138" s="760"/>
      <c r="J138" s="763"/>
      <c r="K138" s="760"/>
      <c r="L138" s="760"/>
      <c r="M138" s="760"/>
    </row>
    <row r="139" spans="1:17" s="52" customFormat="1" ht="21" x14ac:dyDescent="0.3">
      <c r="A139" s="760">
        <v>35</v>
      </c>
      <c r="B139" s="761" t="s">
        <v>168</v>
      </c>
      <c r="C139" s="172" t="s">
        <v>169</v>
      </c>
      <c r="D139" s="195">
        <v>9</v>
      </c>
      <c r="E139" s="173" t="s">
        <v>166</v>
      </c>
      <c r="F139" s="270">
        <f>SUM(F141)</f>
        <v>0.14285714285714288</v>
      </c>
      <c r="G139" s="850"/>
      <c r="H139" s="760" t="s">
        <v>20</v>
      </c>
      <c r="I139" s="760" t="s">
        <v>25</v>
      </c>
      <c r="J139" s="763">
        <v>4</v>
      </c>
      <c r="K139" s="760" t="s">
        <v>73</v>
      </c>
      <c r="L139" s="760" t="s">
        <v>22</v>
      </c>
      <c r="M139" s="760"/>
      <c r="N139" s="56">
        <f>D139*J139</f>
        <v>36</v>
      </c>
      <c r="O139" s="57">
        <f>N139/18</f>
        <v>2</v>
      </c>
      <c r="P139" s="66">
        <f>O139</f>
        <v>2</v>
      </c>
      <c r="Q139" s="57">
        <v>0</v>
      </c>
    </row>
    <row r="140" spans="1:17" s="52" customFormat="1" ht="22.5" x14ac:dyDescent="0.3">
      <c r="A140" s="760"/>
      <c r="B140" s="761"/>
      <c r="C140" s="174" t="s">
        <v>996</v>
      </c>
      <c r="D140" s="175"/>
      <c r="E140" s="173"/>
      <c r="F140" s="270"/>
      <c r="G140" s="851"/>
      <c r="H140" s="760"/>
      <c r="I140" s="760"/>
      <c r="J140" s="763"/>
      <c r="K140" s="760"/>
      <c r="L140" s="760"/>
      <c r="M140" s="760"/>
    </row>
    <row r="141" spans="1:17" s="52" customFormat="1" ht="22.5" x14ac:dyDescent="0.3">
      <c r="A141" s="760"/>
      <c r="B141" s="761"/>
      <c r="C141" s="176" t="s">
        <v>211</v>
      </c>
      <c r="D141" s="177"/>
      <c r="E141" s="279">
        <f>100/7</f>
        <v>14.285714285714286</v>
      </c>
      <c r="F141" s="279">
        <f>SUM(1*E141)/100</f>
        <v>0.14285714285714288</v>
      </c>
      <c r="G141" s="852"/>
      <c r="H141" s="760"/>
      <c r="I141" s="760"/>
      <c r="J141" s="763"/>
      <c r="K141" s="760"/>
      <c r="L141" s="760"/>
      <c r="M141" s="760"/>
    </row>
    <row r="142" spans="1:17" s="52" customFormat="1" ht="21" x14ac:dyDescent="0.3">
      <c r="A142" s="760">
        <v>36</v>
      </c>
      <c r="B142" s="761" t="s">
        <v>168</v>
      </c>
      <c r="C142" s="172" t="s">
        <v>169</v>
      </c>
      <c r="D142" s="195">
        <v>9</v>
      </c>
      <c r="E142" s="173" t="s">
        <v>166</v>
      </c>
      <c r="F142" s="270">
        <f>SUM(F144)</f>
        <v>0.14285714285714288</v>
      </c>
      <c r="G142" s="849"/>
      <c r="H142" s="760" t="s">
        <v>23</v>
      </c>
      <c r="I142" s="760" t="s">
        <v>20</v>
      </c>
      <c r="J142" s="763">
        <v>1</v>
      </c>
      <c r="K142" s="760" t="s">
        <v>73</v>
      </c>
      <c r="L142" s="760" t="s">
        <v>22</v>
      </c>
      <c r="M142" s="760"/>
      <c r="N142" s="56">
        <f>D142*J142</f>
        <v>9</v>
      </c>
      <c r="O142" s="57">
        <f>N142/18</f>
        <v>0.5</v>
      </c>
      <c r="P142" s="66">
        <f>O142</f>
        <v>0.5</v>
      </c>
      <c r="Q142" s="57">
        <v>0</v>
      </c>
    </row>
    <row r="143" spans="1:17" s="52" customFormat="1" ht="22.5" x14ac:dyDescent="0.3">
      <c r="A143" s="760"/>
      <c r="B143" s="761"/>
      <c r="C143" s="174" t="s">
        <v>996</v>
      </c>
      <c r="D143" s="175"/>
      <c r="E143" s="173"/>
      <c r="F143" s="270"/>
      <c r="G143" s="849"/>
      <c r="H143" s="760"/>
      <c r="I143" s="760"/>
      <c r="J143" s="763"/>
      <c r="K143" s="760"/>
      <c r="L143" s="760"/>
      <c r="M143" s="760"/>
    </row>
    <row r="144" spans="1:17" s="52" customFormat="1" ht="22.5" x14ac:dyDescent="0.3">
      <c r="A144" s="760"/>
      <c r="B144" s="761"/>
      <c r="C144" s="176" t="s">
        <v>172</v>
      </c>
      <c r="D144" s="177"/>
      <c r="E144" s="279">
        <f>100/7</f>
        <v>14.285714285714286</v>
      </c>
      <c r="F144" s="279">
        <f>SUM(1*E144)/100</f>
        <v>0.14285714285714288</v>
      </c>
      <c r="G144" s="849"/>
      <c r="H144" s="760"/>
      <c r="I144" s="760"/>
      <c r="J144" s="763"/>
      <c r="K144" s="760"/>
      <c r="L144" s="760"/>
      <c r="M144" s="760"/>
    </row>
    <row r="145" spans="1:17" s="52" customFormat="1" ht="21" hidden="1" x14ac:dyDescent="0.3">
      <c r="A145" s="864">
        <v>37</v>
      </c>
      <c r="B145" s="860" t="s">
        <v>168</v>
      </c>
      <c r="C145" s="179" t="s">
        <v>169</v>
      </c>
      <c r="D145" s="218">
        <v>9</v>
      </c>
      <c r="E145" s="180" t="s">
        <v>166</v>
      </c>
      <c r="F145" s="306"/>
      <c r="G145" s="865"/>
      <c r="H145" s="864" t="s">
        <v>21</v>
      </c>
      <c r="I145" s="864" t="s">
        <v>20</v>
      </c>
      <c r="J145" s="863">
        <v>0</v>
      </c>
      <c r="K145" s="864" t="s">
        <v>20</v>
      </c>
      <c r="L145" s="864" t="s">
        <v>22</v>
      </c>
      <c r="M145" s="863" t="s">
        <v>1799</v>
      </c>
      <c r="N145" s="56">
        <f>D145*J145</f>
        <v>0</v>
      </c>
      <c r="O145" s="57">
        <f>N145/18</f>
        <v>0</v>
      </c>
      <c r="P145" s="66">
        <f>O145</f>
        <v>0</v>
      </c>
      <c r="Q145" s="57">
        <v>0</v>
      </c>
    </row>
    <row r="146" spans="1:17" s="52" customFormat="1" ht="21" hidden="1" x14ac:dyDescent="0.3">
      <c r="A146" s="864"/>
      <c r="B146" s="860"/>
      <c r="C146" s="179" t="s">
        <v>996</v>
      </c>
      <c r="D146" s="218"/>
      <c r="E146" s="173"/>
      <c r="F146" s="270"/>
      <c r="G146" s="866"/>
      <c r="H146" s="864"/>
      <c r="I146" s="864"/>
      <c r="J146" s="863"/>
      <c r="K146" s="864"/>
      <c r="L146" s="864"/>
      <c r="M146" s="863"/>
    </row>
    <row r="147" spans="1:17" s="52" customFormat="1" ht="21" hidden="1" x14ac:dyDescent="0.3">
      <c r="A147" s="864"/>
      <c r="B147" s="860"/>
      <c r="C147" s="179" t="s">
        <v>43</v>
      </c>
      <c r="D147" s="218"/>
      <c r="E147" s="173"/>
      <c r="F147" s="270"/>
      <c r="G147" s="867"/>
      <c r="H147" s="864"/>
      <c r="I147" s="864"/>
      <c r="J147" s="863"/>
      <c r="K147" s="864"/>
      <c r="L147" s="864"/>
      <c r="M147" s="863"/>
    </row>
    <row r="148" spans="1:17" s="52" customFormat="1" ht="21" x14ac:dyDescent="0.3">
      <c r="A148" s="760">
        <v>38</v>
      </c>
      <c r="B148" s="761" t="s">
        <v>168</v>
      </c>
      <c r="C148" s="172" t="s">
        <v>169</v>
      </c>
      <c r="D148" s="195">
        <v>9</v>
      </c>
      <c r="E148" s="173" t="s">
        <v>166</v>
      </c>
      <c r="F148" s="270">
        <f>SUM(F150)</f>
        <v>0.14285714285714288</v>
      </c>
      <c r="G148" s="849"/>
      <c r="H148" s="760" t="s">
        <v>25</v>
      </c>
      <c r="I148" s="760" t="s">
        <v>20</v>
      </c>
      <c r="J148" s="763">
        <v>1</v>
      </c>
      <c r="K148" s="760" t="s">
        <v>73</v>
      </c>
      <c r="L148" s="760" t="s">
        <v>22</v>
      </c>
      <c r="M148" s="760"/>
      <c r="N148" s="56">
        <f>D148*J148</f>
        <v>9</v>
      </c>
      <c r="O148" s="57">
        <f>N148/18</f>
        <v>0.5</v>
      </c>
      <c r="P148" s="66">
        <f>O148</f>
        <v>0.5</v>
      </c>
      <c r="Q148" s="57">
        <v>0</v>
      </c>
    </row>
    <row r="149" spans="1:17" s="52" customFormat="1" ht="22.5" x14ac:dyDescent="0.3">
      <c r="A149" s="760"/>
      <c r="B149" s="761"/>
      <c r="C149" s="174" t="s">
        <v>1000</v>
      </c>
      <c r="D149" s="175"/>
      <c r="E149" s="173"/>
      <c r="F149" s="270"/>
      <c r="G149" s="849"/>
      <c r="H149" s="760"/>
      <c r="I149" s="760"/>
      <c r="J149" s="763"/>
      <c r="K149" s="760"/>
      <c r="L149" s="760"/>
      <c r="M149" s="760"/>
    </row>
    <row r="150" spans="1:17" s="52" customFormat="1" ht="22.5" x14ac:dyDescent="0.3">
      <c r="A150" s="760"/>
      <c r="B150" s="761"/>
      <c r="C150" s="176" t="s">
        <v>201</v>
      </c>
      <c r="D150" s="177"/>
      <c r="E150" s="279">
        <f>100/7</f>
        <v>14.285714285714286</v>
      </c>
      <c r="F150" s="279">
        <f>SUM(1*E150)/100</f>
        <v>0.14285714285714288</v>
      </c>
      <c r="G150" s="849"/>
      <c r="H150" s="760"/>
      <c r="I150" s="760"/>
      <c r="J150" s="763"/>
      <c r="K150" s="760"/>
      <c r="L150" s="760"/>
      <c r="M150" s="760"/>
    </row>
    <row r="151" spans="1:17" s="52" customFormat="1" ht="21" x14ac:dyDescent="0.3">
      <c r="A151" s="760">
        <v>39</v>
      </c>
      <c r="B151" s="761" t="s">
        <v>168</v>
      </c>
      <c r="C151" s="172" t="s">
        <v>169</v>
      </c>
      <c r="D151" s="195">
        <v>9</v>
      </c>
      <c r="E151" s="173" t="s">
        <v>166</v>
      </c>
      <c r="F151" s="270">
        <f>SUM(F153)</f>
        <v>0.14285714285714288</v>
      </c>
      <c r="G151" s="850"/>
      <c r="H151" s="760" t="s">
        <v>26</v>
      </c>
      <c r="I151" s="760" t="s">
        <v>20</v>
      </c>
      <c r="J151" s="763">
        <v>1</v>
      </c>
      <c r="K151" s="760" t="s">
        <v>73</v>
      </c>
      <c r="L151" s="760" t="s">
        <v>22</v>
      </c>
      <c r="M151" s="760"/>
      <c r="N151" s="56">
        <f>D151*J151</f>
        <v>9</v>
      </c>
      <c r="O151" s="57">
        <f>N151/18</f>
        <v>0.5</v>
      </c>
      <c r="P151" s="66">
        <f>O151</f>
        <v>0.5</v>
      </c>
      <c r="Q151" s="57">
        <v>0</v>
      </c>
    </row>
    <row r="152" spans="1:17" s="52" customFormat="1" ht="22.5" x14ac:dyDescent="0.3">
      <c r="A152" s="760"/>
      <c r="B152" s="761"/>
      <c r="C152" s="174" t="s">
        <v>996</v>
      </c>
      <c r="D152" s="175"/>
      <c r="E152" s="173"/>
      <c r="F152" s="270"/>
      <c r="G152" s="851"/>
      <c r="H152" s="760"/>
      <c r="I152" s="760"/>
      <c r="J152" s="763"/>
      <c r="K152" s="760"/>
      <c r="L152" s="760"/>
      <c r="M152" s="760"/>
    </row>
    <row r="153" spans="1:17" s="52" customFormat="1" ht="22.5" x14ac:dyDescent="0.3">
      <c r="A153" s="760"/>
      <c r="B153" s="761"/>
      <c r="C153" s="176" t="s">
        <v>199</v>
      </c>
      <c r="D153" s="177"/>
      <c r="E153" s="279">
        <f>100/7</f>
        <v>14.285714285714286</v>
      </c>
      <c r="F153" s="279">
        <f>SUM(1*E153)/100</f>
        <v>0.14285714285714288</v>
      </c>
      <c r="G153" s="852"/>
      <c r="H153" s="760"/>
      <c r="I153" s="760"/>
      <c r="J153" s="763"/>
      <c r="K153" s="760"/>
      <c r="L153" s="760"/>
      <c r="M153" s="760"/>
    </row>
    <row r="154" spans="1:17" s="52" customFormat="1" ht="21" x14ac:dyDescent="0.3">
      <c r="A154" s="760">
        <v>40</v>
      </c>
      <c r="B154" s="761" t="s">
        <v>168</v>
      </c>
      <c r="C154" s="172" t="s">
        <v>169</v>
      </c>
      <c r="D154" s="195">
        <v>9</v>
      </c>
      <c r="E154" s="173" t="s">
        <v>166</v>
      </c>
      <c r="F154" s="270">
        <f>SUM(F156)</f>
        <v>0.14285714285714288</v>
      </c>
      <c r="G154" s="849"/>
      <c r="H154" s="760" t="s">
        <v>28</v>
      </c>
      <c r="I154" s="760" t="s">
        <v>21</v>
      </c>
      <c r="J154" s="763">
        <v>3</v>
      </c>
      <c r="K154" s="760" t="s">
        <v>73</v>
      </c>
      <c r="L154" s="760" t="s">
        <v>22</v>
      </c>
      <c r="M154" s="760"/>
      <c r="N154" s="56">
        <f>D154*J154</f>
        <v>27</v>
      </c>
      <c r="O154" s="57">
        <f>N154/18</f>
        <v>1.5</v>
      </c>
      <c r="P154" s="66">
        <f>O154</f>
        <v>1.5</v>
      </c>
      <c r="Q154" s="57">
        <v>0</v>
      </c>
    </row>
    <row r="155" spans="1:17" s="52" customFormat="1" ht="22.5" x14ac:dyDescent="0.3">
      <c r="A155" s="760"/>
      <c r="B155" s="761"/>
      <c r="C155" s="174" t="s">
        <v>996</v>
      </c>
      <c r="D155" s="175"/>
      <c r="E155" s="173"/>
      <c r="F155" s="270"/>
      <c r="G155" s="849"/>
      <c r="H155" s="760"/>
      <c r="I155" s="760"/>
      <c r="J155" s="763"/>
      <c r="K155" s="760"/>
      <c r="L155" s="760"/>
      <c r="M155" s="760"/>
    </row>
    <row r="156" spans="1:17" s="52" customFormat="1" ht="22.5" x14ac:dyDescent="0.3">
      <c r="A156" s="760"/>
      <c r="B156" s="761"/>
      <c r="C156" s="176" t="s">
        <v>44</v>
      </c>
      <c r="D156" s="177"/>
      <c r="E156" s="279">
        <f>100/7</f>
        <v>14.285714285714286</v>
      </c>
      <c r="F156" s="279">
        <f>SUM(1*E156)/100</f>
        <v>0.14285714285714288</v>
      </c>
      <c r="G156" s="849"/>
      <c r="H156" s="760"/>
      <c r="I156" s="760"/>
      <c r="J156" s="763"/>
      <c r="K156" s="760"/>
      <c r="L156" s="760"/>
      <c r="M156" s="760"/>
    </row>
    <row r="157" spans="1:17" s="52" customFormat="1" ht="21" x14ac:dyDescent="0.3">
      <c r="A157" s="760">
        <v>41</v>
      </c>
      <c r="B157" s="761" t="s">
        <v>168</v>
      </c>
      <c r="C157" s="172" t="s">
        <v>169</v>
      </c>
      <c r="D157" s="195">
        <v>9</v>
      </c>
      <c r="E157" s="173" t="s">
        <v>166</v>
      </c>
      <c r="F157" s="270">
        <f>SUM(F159)</f>
        <v>0.14285714285714288</v>
      </c>
      <c r="G157" s="850"/>
      <c r="H157" s="760" t="s">
        <v>80</v>
      </c>
      <c r="I157" s="760" t="s">
        <v>23</v>
      </c>
      <c r="J157" s="763">
        <v>2</v>
      </c>
      <c r="K157" s="760" t="s">
        <v>73</v>
      </c>
      <c r="L157" s="760" t="s">
        <v>22</v>
      </c>
      <c r="M157" s="760"/>
      <c r="N157" s="56">
        <f>D157*J157</f>
        <v>18</v>
      </c>
      <c r="O157" s="57">
        <f>N157/18</f>
        <v>1</v>
      </c>
      <c r="P157" s="66">
        <f>O157</f>
        <v>1</v>
      </c>
      <c r="Q157" s="57">
        <v>0</v>
      </c>
    </row>
    <row r="158" spans="1:17" s="52" customFormat="1" ht="22.5" x14ac:dyDescent="0.3">
      <c r="A158" s="760"/>
      <c r="B158" s="761"/>
      <c r="C158" s="174" t="s">
        <v>996</v>
      </c>
      <c r="D158" s="175"/>
      <c r="E158" s="173"/>
      <c r="F158" s="270"/>
      <c r="G158" s="851"/>
      <c r="H158" s="760"/>
      <c r="I158" s="760"/>
      <c r="J158" s="763"/>
      <c r="K158" s="760"/>
      <c r="L158" s="760"/>
      <c r="M158" s="760"/>
    </row>
    <row r="159" spans="1:17" s="52" customFormat="1" ht="22.5" x14ac:dyDescent="0.3">
      <c r="A159" s="760"/>
      <c r="B159" s="761"/>
      <c r="C159" s="176" t="s">
        <v>65</v>
      </c>
      <c r="D159" s="177"/>
      <c r="E159" s="279">
        <f>100/7</f>
        <v>14.285714285714286</v>
      </c>
      <c r="F159" s="279">
        <f>SUM(1*E159)/100</f>
        <v>0.14285714285714288</v>
      </c>
      <c r="G159" s="852"/>
      <c r="H159" s="760"/>
      <c r="I159" s="760"/>
      <c r="J159" s="763"/>
      <c r="K159" s="760"/>
      <c r="L159" s="760"/>
      <c r="M159" s="760"/>
    </row>
    <row r="160" spans="1:17" s="52" customFormat="1" ht="21" x14ac:dyDescent="0.3">
      <c r="A160" s="760">
        <v>42</v>
      </c>
      <c r="B160" s="761" t="s">
        <v>168</v>
      </c>
      <c r="C160" s="172" t="s">
        <v>169</v>
      </c>
      <c r="D160" s="195">
        <v>9</v>
      </c>
      <c r="E160" s="173" t="s">
        <v>166</v>
      </c>
      <c r="F160" s="270">
        <f>SUM(F162)</f>
        <v>1.5</v>
      </c>
      <c r="G160" s="849"/>
      <c r="H160" s="760" t="s">
        <v>95</v>
      </c>
      <c r="I160" s="760" t="s">
        <v>20</v>
      </c>
      <c r="J160" s="763">
        <v>1</v>
      </c>
      <c r="K160" s="760" t="s">
        <v>73</v>
      </c>
      <c r="L160" s="760" t="s">
        <v>22</v>
      </c>
      <c r="M160" s="760"/>
      <c r="N160" s="56">
        <f>D160*J160</f>
        <v>9</v>
      </c>
      <c r="O160" s="57">
        <f>N160/18</f>
        <v>0.5</v>
      </c>
      <c r="P160" s="66">
        <f>O160</f>
        <v>0.5</v>
      </c>
      <c r="Q160" s="57">
        <v>0</v>
      </c>
    </row>
    <row r="161" spans="1:17" s="52" customFormat="1" ht="22.5" x14ac:dyDescent="0.3">
      <c r="A161" s="760"/>
      <c r="B161" s="761"/>
      <c r="C161" s="176" t="s">
        <v>199</v>
      </c>
      <c r="D161" s="177"/>
      <c r="E161" s="279">
        <f>100/7</f>
        <v>14.285714285714286</v>
      </c>
      <c r="F161" s="279">
        <f>SUM(1*E161)/100</f>
        <v>0.14285714285714288</v>
      </c>
      <c r="G161" s="849"/>
      <c r="H161" s="760"/>
      <c r="I161" s="760"/>
      <c r="J161" s="763"/>
      <c r="K161" s="760"/>
      <c r="L161" s="760"/>
      <c r="M161" s="760"/>
    </row>
    <row r="162" spans="1:17" s="52" customFormat="1" ht="21" x14ac:dyDescent="0.3">
      <c r="A162" s="757">
        <v>43</v>
      </c>
      <c r="B162" s="758" t="s">
        <v>186</v>
      </c>
      <c r="C162" s="277" t="s">
        <v>187</v>
      </c>
      <c r="D162" s="252">
        <v>3</v>
      </c>
      <c r="E162" s="253" t="s">
        <v>33</v>
      </c>
      <c r="F162" s="271">
        <f>SUM(F164:F165)</f>
        <v>1.5</v>
      </c>
      <c r="G162" s="311" t="s">
        <v>2150</v>
      </c>
      <c r="H162" s="757" t="s">
        <v>20</v>
      </c>
      <c r="I162" s="757" t="s">
        <v>109</v>
      </c>
      <c r="J162" s="744">
        <v>88</v>
      </c>
      <c r="K162" s="757" t="s">
        <v>84</v>
      </c>
      <c r="L162" s="757" t="s">
        <v>22</v>
      </c>
      <c r="M162" s="757"/>
      <c r="N162" s="56">
        <f>D162*J162</f>
        <v>264</v>
      </c>
      <c r="O162" s="57">
        <f>N162/18</f>
        <v>14.666666666666666</v>
      </c>
      <c r="P162" s="66">
        <f>O162</f>
        <v>14.666666666666666</v>
      </c>
      <c r="Q162" s="57">
        <v>0</v>
      </c>
    </row>
    <row r="163" spans="1:17" s="52" customFormat="1" ht="22.5" x14ac:dyDescent="0.3">
      <c r="A163" s="757"/>
      <c r="B163" s="758"/>
      <c r="C163" s="320" t="s">
        <v>1004</v>
      </c>
      <c r="D163" s="273"/>
      <c r="E163" s="253"/>
      <c r="F163" s="271"/>
      <c r="G163" s="321" t="s">
        <v>2151</v>
      </c>
      <c r="H163" s="757"/>
      <c r="I163" s="757"/>
      <c r="J163" s="744"/>
      <c r="K163" s="757"/>
      <c r="L163" s="757"/>
      <c r="M163" s="757"/>
    </row>
    <row r="164" spans="1:17" s="52" customFormat="1" ht="22.5" x14ac:dyDescent="0.3">
      <c r="A164" s="757"/>
      <c r="B164" s="758"/>
      <c r="C164" s="278" t="s">
        <v>65</v>
      </c>
      <c r="D164" s="255"/>
      <c r="E164" s="147">
        <v>50</v>
      </c>
      <c r="F164" s="148">
        <f>SUM(1.5*E164)/100</f>
        <v>0.75</v>
      </c>
      <c r="G164" s="321"/>
      <c r="H164" s="757"/>
      <c r="I164" s="757"/>
      <c r="J164" s="744"/>
      <c r="K164" s="757"/>
      <c r="L164" s="757"/>
      <c r="M164" s="757"/>
    </row>
    <row r="165" spans="1:17" s="52" customFormat="1" ht="22.5" x14ac:dyDescent="0.3">
      <c r="A165" s="757"/>
      <c r="B165" s="758"/>
      <c r="C165" s="278" t="s">
        <v>172</v>
      </c>
      <c r="D165" s="255"/>
      <c r="E165" s="147">
        <v>50</v>
      </c>
      <c r="F165" s="148">
        <f>SUM(1.5*E165)/100</f>
        <v>0.75</v>
      </c>
      <c r="G165" s="312"/>
      <c r="H165" s="757"/>
      <c r="I165" s="757"/>
      <c r="J165" s="744"/>
      <c r="K165" s="757"/>
      <c r="L165" s="757"/>
      <c r="M165" s="757"/>
    </row>
    <row r="166" spans="1:17" s="52" customFormat="1" ht="21" hidden="1" x14ac:dyDescent="0.3">
      <c r="A166" s="731">
        <v>44</v>
      </c>
      <c r="B166" s="732" t="s">
        <v>186</v>
      </c>
      <c r="C166" s="109" t="s">
        <v>187</v>
      </c>
      <c r="D166" s="187">
        <v>3</v>
      </c>
      <c r="E166" s="208" t="s">
        <v>33</v>
      </c>
      <c r="F166" s="118"/>
      <c r="G166" s="217" t="s">
        <v>1971</v>
      </c>
      <c r="H166" s="731" t="s">
        <v>23</v>
      </c>
      <c r="I166" s="731" t="s">
        <v>896</v>
      </c>
      <c r="J166" s="734">
        <v>115</v>
      </c>
      <c r="K166" s="731" t="s">
        <v>73</v>
      </c>
      <c r="L166" s="731" t="s">
        <v>22</v>
      </c>
      <c r="M166" s="731"/>
      <c r="N166" s="56">
        <f>D166*J166</f>
        <v>345</v>
      </c>
      <c r="O166" s="57">
        <f>N166/18</f>
        <v>19.166666666666668</v>
      </c>
      <c r="P166" s="66">
        <f>O166</f>
        <v>19.166666666666668</v>
      </c>
      <c r="Q166" s="57">
        <v>0</v>
      </c>
    </row>
    <row r="167" spans="1:17" s="52" customFormat="1" ht="21" hidden="1" x14ac:dyDescent="0.3">
      <c r="A167" s="731"/>
      <c r="B167" s="732"/>
      <c r="C167" s="126" t="s">
        <v>1006</v>
      </c>
      <c r="D167" s="76"/>
      <c r="E167" s="208"/>
      <c r="F167" s="118"/>
      <c r="G167" s="217" t="s">
        <v>2151</v>
      </c>
      <c r="H167" s="731"/>
      <c r="I167" s="731"/>
      <c r="J167" s="734"/>
      <c r="K167" s="731"/>
      <c r="L167" s="731"/>
      <c r="M167" s="731"/>
    </row>
    <row r="168" spans="1:17" s="52" customFormat="1" ht="21" hidden="1" x14ac:dyDescent="0.3">
      <c r="A168" s="731"/>
      <c r="B168" s="732"/>
      <c r="C168" s="111" t="s">
        <v>65</v>
      </c>
      <c r="D168" s="73"/>
      <c r="E168" s="74"/>
      <c r="F168" s="291"/>
      <c r="G168" s="217"/>
      <c r="H168" s="731"/>
      <c r="I168" s="731"/>
      <c r="J168" s="734"/>
      <c r="K168" s="731"/>
      <c r="L168" s="731"/>
      <c r="M168" s="731"/>
    </row>
    <row r="169" spans="1:17" s="52" customFormat="1" ht="21" hidden="1" x14ac:dyDescent="0.3">
      <c r="A169" s="731"/>
      <c r="B169" s="732"/>
      <c r="C169" s="111" t="s">
        <v>172</v>
      </c>
      <c r="D169" s="73"/>
      <c r="E169" s="74"/>
      <c r="F169" s="291"/>
      <c r="G169" s="217"/>
      <c r="H169" s="731"/>
      <c r="I169" s="731"/>
      <c r="J169" s="734"/>
      <c r="K169" s="731"/>
      <c r="L169" s="731"/>
      <c r="M169" s="731"/>
    </row>
    <row r="170" spans="1:17" s="52" customFormat="1" ht="21" hidden="1" x14ac:dyDescent="0.3">
      <c r="A170" s="731">
        <v>45</v>
      </c>
      <c r="B170" s="732" t="s">
        <v>186</v>
      </c>
      <c r="C170" s="109" t="s">
        <v>187</v>
      </c>
      <c r="D170" s="187">
        <v>3</v>
      </c>
      <c r="E170" s="208" t="s">
        <v>33</v>
      </c>
      <c r="F170" s="118"/>
      <c r="G170" s="300" t="s">
        <v>2150</v>
      </c>
      <c r="H170" s="731" t="s">
        <v>21</v>
      </c>
      <c r="I170" s="731" t="s">
        <v>23</v>
      </c>
      <c r="J170" s="734">
        <v>2</v>
      </c>
      <c r="K170" s="731" t="s">
        <v>73</v>
      </c>
      <c r="L170" s="731" t="s">
        <v>22</v>
      </c>
      <c r="M170" s="731"/>
      <c r="N170" s="56">
        <f>D170*J170</f>
        <v>6</v>
      </c>
      <c r="O170" s="57">
        <f>N170/18</f>
        <v>0.33333333333333331</v>
      </c>
      <c r="P170" s="66">
        <f>O170</f>
        <v>0.33333333333333331</v>
      </c>
      <c r="Q170" s="57">
        <v>0</v>
      </c>
    </row>
    <row r="171" spans="1:17" s="52" customFormat="1" ht="21" hidden="1" x14ac:dyDescent="0.3">
      <c r="A171" s="731"/>
      <c r="B171" s="732"/>
      <c r="C171" s="111" t="s">
        <v>172</v>
      </c>
      <c r="D171" s="73"/>
      <c r="E171" s="74"/>
      <c r="F171" s="291"/>
      <c r="G171" s="221" t="s">
        <v>2151</v>
      </c>
      <c r="H171" s="731"/>
      <c r="I171" s="731"/>
      <c r="J171" s="734"/>
      <c r="K171" s="731"/>
      <c r="L171" s="731"/>
      <c r="M171" s="731"/>
    </row>
    <row r="172" spans="1:17" s="52" customFormat="1" ht="21" hidden="1" x14ac:dyDescent="0.3">
      <c r="A172" s="731"/>
      <c r="B172" s="732"/>
      <c r="C172" s="111" t="s">
        <v>65</v>
      </c>
      <c r="D172" s="73"/>
      <c r="E172" s="74"/>
      <c r="F172" s="291"/>
      <c r="G172" s="301"/>
      <c r="H172" s="731"/>
      <c r="I172" s="731"/>
      <c r="J172" s="734"/>
      <c r="K172" s="731"/>
      <c r="L172" s="731"/>
      <c r="M172" s="731"/>
    </row>
    <row r="173" spans="1:17" s="52" customFormat="1" ht="21" x14ac:dyDescent="0.3">
      <c r="A173" s="731">
        <v>46</v>
      </c>
      <c r="B173" s="732" t="s">
        <v>191</v>
      </c>
      <c r="C173" s="109" t="s">
        <v>192</v>
      </c>
      <c r="D173" s="187">
        <v>3</v>
      </c>
      <c r="E173" s="208" t="s">
        <v>33</v>
      </c>
      <c r="F173" s="118">
        <f>SUM(F175)</f>
        <v>1.5</v>
      </c>
      <c r="G173" s="217" t="s">
        <v>2152</v>
      </c>
      <c r="H173" s="731" t="s">
        <v>20</v>
      </c>
      <c r="I173" s="731" t="s">
        <v>189</v>
      </c>
      <c r="J173" s="734">
        <v>64</v>
      </c>
      <c r="K173" s="731" t="s">
        <v>73</v>
      </c>
      <c r="L173" s="731" t="s">
        <v>22</v>
      </c>
      <c r="M173" s="731"/>
      <c r="N173" s="56">
        <f>D173*J173</f>
        <v>192</v>
      </c>
      <c r="O173" s="57">
        <f>N173/18</f>
        <v>10.666666666666666</v>
      </c>
      <c r="P173" s="66">
        <f>O173</f>
        <v>10.666666666666666</v>
      </c>
      <c r="Q173" s="57">
        <v>0</v>
      </c>
    </row>
    <row r="174" spans="1:17" s="52" customFormat="1" ht="22.5" x14ac:dyDescent="0.3">
      <c r="A174" s="731"/>
      <c r="B174" s="732"/>
      <c r="C174" s="126" t="s">
        <v>1007</v>
      </c>
      <c r="D174" s="76"/>
      <c r="E174" s="100"/>
      <c r="F174" s="161"/>
      <c r="G174" s="217" t="s">
        <v>2153</v>
      </c>
      <c r="H174" s="731"/>
      <c r="I174" s="731"/>
      <c r="J174" s="734"/>
      <c r="K174" s="731"/>
      <c r="L174" s="731"/>
      <c r="M174" s="731"/>
    </row>
    <row r="175" spans="1:17" s="52" customFormat="1" ht="22.5" x14ac:dyDescent="0.3">
      <c r="A175" s="731"/>
      <c r="B175" s="732"/>
      <c r="C175" s="111" t="s">
        <v>65</v>
      </c>
      <c r="D175" s="73"/>
      <c r="E175" s="74">
        <v>100</v>
      </c>
      <c r="F175" s="291">
        <f>SUM(1.5*E175)/100</f>
        <v>1.5</v>
      </c>
      <c r="G175" s="217"/>
      <c r="H175" s="731"/>
      <c r="I175" s="731"/>
      <c r="J175" s="734"/>
      <c r="K175" s="731"/>
      <c r="L175" s="731"/>
      <c r="M175" s="731"/>
    </row>
    <row r="176" spans="1:17" s="52" customFormat="1" ht="21" x14ac:dyDescent="0.3">
      <c r="A176" s="731">
        <v>47</v>
      </c>
      <c r="B176" s="732" t="s">
        <v>197</v>
      </c>
      <c r="C176" s="109" t="s">
        <v>198</v>
      </c>
      <c r="D176" s="187">
        <v>3</v>
      </c>
      <c r="E176" s="208" t="s">
        <v>33</v>
      </c>
      <c r="F176" s="118">
        <f>SUM(F178:F180)</f>
        <v>1.5</v>
      </c>
      <c r="G176" s="300" t="s">
        <v>2154</v>
      </c>
      <c r="H176" s="731" t="s">
        <v>20</v>
      </c>
      <c r="I176" s="731" t="s">
        <v>161</v>
      </c>
      <c r="J176" s="734">
        <v>65</v>
      </c>
      <c r="K176" s="731" t="s">
        <v>28</v>
      </c>
      <c r="L176" s="731" t="s">
        <v>22</v>
      </c>
      <c r="M176" s="731"/>
      <c r="N176" s="56">
        <f>D176*J176</f>
        <v>195</v>
      </c>
      <c r="O176" s="57">
        <f>N176/18</f>
        <v>10.833333333333334</v>
      </c>
      <c r="P176" s="66">
        <f>O176</f>
        <v>10.833333333333334</v>
      </c>
      <c r="Q176" s="57">
        <v>0</v>
      </c>
    </row>
    <row r="177" spans="1:17" s="52" customFormat="1" ht="22.5" x14ac:dyDescent="0.3">
      <c r="A177" s="731"/>
      <c r="B177" s="732"/>
      <c r="C177" s="126" t="s">
        <v>1008</v>
      </c>
      <c r="D177" s="76"/>
      <c r="E177" s="100"/>
      <c r="F177" s="161"/>
      <c r="G177" s="221" t="s">
        <v>1985</v>
      </c>
      <c r="H177" s="731"/>
      <c r="I177" s="731"/>
      <c r="J177" s="734"/>
      <c r="K177" s="731"/>
      <c r="L177" s="731"/>
      <c r="M177" s="731"/>
    </row>
    <row r="178" spans="1:17" s="52" customFormat="1" ht="22.5" x14ac:dyDescent="0.3">
      <c r="A178" s="731"/>
      <c r="B178" s="732"/>
      <c r="C178" s="111" t="s">
        <v>200</v>
      </c>
      <c r="D178" s="73"/>
      <c r="E178" s="74">
        <v>20</v>
      </c>
      <c r="F178" s="291">
        <f>SUM(1.5*E178)/100</f>
        <v>0.3</v>
      </c>
      <c r="G178" s="221"/>
      <c r="H178" s="731"/>
      <c r="I178" s="731"/>
      <c r="J178" s="734"/>
      <c r="K178" s="731"/>
      <c r="L178" s="731"/>
      <c r="M178" s="731"/>
    </row>
    <row r="179" spans="1:17" s="52" customFormat="1" ht="22.5" x14ac:dyDescent="0.3">
      <c r="A179" s="731"/>
      <c r="B179" s="732"/>
      <c r="C179" s="111" t="s">
        <v>201</v>
      </c>
      <c r="D179" s="73"/>
      <c r="E179" s="74">
        <v>36</v>
      </c>
      <c r="F179" s="291">
        <f t="shared" ref="F179:F180" si="12">SUM(1.5*E179)/100</f>
        <v>0.54</v>
      </c>
      <c r="G179" s="221"/>
      <c r="H179" s="731"/>
      <c r="I179" s="731"/>
      <c r="J179" s="734"/>
      <c r="K179" s="731"/>
      <c r="L179" s="731"/>
      <c r="M179" s="731"/>
    </row>
    <row r="180" spans="1:17" s="52" customFormat="1" ht="22.5" x14ac:dyDescent="0.3">
      <c r="A180" s="731"/>
      <c r="B180" s="732"/>
      <c r="C180" s="116" t="s">
        <v>199</v>
      </c>
      <c r="D180" s="188"/>
      <c r="E180" s="74">
        <v>44</v>
      </c>
      <c r="F180" s="291">
        <f t="shared" si="12"/>
        <v>0.66</v>
      </c>
      <c r="G180" s="301"/>
      <c r="H180" s="731"/>
      <c r="I180" s="731"/>
      <c r="J180" s="734"/>
      <c r="K180" s="731"/>
      <c r="L180" s="731"/>
      <c r="M180" s="731"/>
    </row>
    <row r="181" spans="1:17" s="52" customFormat="1" ht="21" x14ac:dyDescent="0.3">
      <c r="A181" s="731">
        <v>48</v>
      </c>
      <c r="B181" s="732" t="s">
        <v>204</v>
      </c>
      <c r="C181" s="109" t="s">
        <v>205</v>
      </c>
      <c r="D181" s="187">
        <v>3</v>
      </c>
      <c r="E181" s="208" t="s">
        <v>19</v>
      </c>
      <c r="F181" s="118">
        <f>SUM(F182)</f>
        <v>1</v>
      </c>
      <c r="G181" s="217" t="s">
        <v>2155</v>
      </c>
      <c r="H181" s="731" t="s">
        <v>20</v>
      </c>
      <c r="I181" s="731" t="s">
        <v>76</v>
      </c>
      <c r="J181" s="734">
        <v>3</v>
      </c>
      <c r="K181" s="731" t="s">
        <v>80</v>
      </c>
      <c r="L181" s="731" t="s">
        <v>22</v>
      </c>
      <c r="M181" s="731"/>
      <c r="N181" s="56">
        <f>D181*J181</f>
        <v>9</v>
      </c>
      <c r="O181" s="57">
        <f>N181/18</f>
        <v>0.5</v>
      </c>
      <c r="P181" s="66">
        <f>O181</f>
        <v>0.5</v>
      </c>
      <c r="Q181" s="57">
        <v>0</v>
      </c>
    </row>
    <row r="182" spans="1:17" s="52" customFormat="1" ht="22.5" x14ac:dyDescent="0.3">
      <c r="A182" s="731"/>
      <c r="B182" s="732"/>
      <c r="C182" s="111" t="s">
        <v>200</v>
      </c>
      <c r="D182" s="73"/>
      <c r="E182" s="74">
        <v>100</v>
      </c>
      <c r="F182" s="291">
        <f>SUM(1*E182)/100</f>
        <v>1</v>
      </c>
      <c r="G182" s="217" t="s">
        <v>2156</v>
      </c>
      <c r="H182" s="731"/>
      <c r="I182" s="731"/>
      <c r="J182" s="734"/>
      <c r="K182" s="731"/>
      <c r="L182" s="731"/>
      <c r="M182" s="731"/>
    </row>
    <row r="183" spans="1:17" s="52" customFormat="1" ht="21" hidden="1" x14ac:dyDescent="0.3">
      <c r="A183" s="745">
        <v>49</v>
      </c>
      <c r="B183" s="746" t="s">
        <v>206</v>
      </c>
      <c r="C183" s="213" t="s">
        <v>207</v>
      </c>
      <c r="D183" s="205"/>
      <c r="E183" s="84" t="s">
        <v>33</v>
      </c>
      <c r="F183" s="157"/>
      <c r="G183" s="302" t="s">
        <v>2157</v>
      </c>
      <c r="H183" s="745" t="s">
        <v>20</v>
      </c>
      <c r="I183" s="745" t="s">
        <v>39</v>
      </c>
      <c r="J183" s="748">
        <v>0</v>
      </c>
      <c r="K183" s="745" t="s">
        <v>39</v>
      </c>
      <c r="L183" s="745" t="s">
        <v>22</v>
      </c>
      <c r="M183" s="748" t="s">
        <v>1799</v>
      </c>
      <c r="N183" s="56">
        <f>D183*J183</f>
        <v>0</v>
      </c>
      <c r="O183" s="57">
        <f>N183/18</f>
        <v>0</v>
      </c>
      <c r="P183" s="66">
        <f>O183</f>
        <v>0</v>
      </c>
      <c r="Q183" s="57">
        <v>0</v>
      </c>
    </row>
    <row r="184" spans="1:17" s="52" customFormat="1" ht="21" hidden="1" x14ac:dyDescent="0.3">
      <c r="A184" s="745"/>
      <c r="B184" s="746"/>
      <c r="C184" s="213" t="s">
        <v>1009</v>
      </c>
      <c r="D184" s="205"/>
      <c r="E184" s="100"/>
      <c r="F184" s="161"/>
      <c r="G184" s="304" t="s">
        <v>2158</v>
      </c>
      <c r="H184" s="745"/>
      <c r="I184" s="745"/>
      <c r="J184" s="748"/>
      <c r="K184" s="745"/>
      <c r="L184" s="745"/>
      <c r="M184" s="748"/>
    </row>
    <row r="185" spans="1:17" s="52" customFormat="1" ht="21" hidden="1" x14ac:dyDescent="0.3">
      <c r="A185" s="745"/>
      <c r="B185" s="746"/>
      <c r="C185" s="213" t="s">
        <v>199</v>
      </c>
      <c r="D185" s="205"/>
      <c r="E185" s="100"/>
      <c r="F185" s="161"/>
      <c r="G185" s="303"/>
      <c r="H185" s="745"/>
      <c r="I185" s="745"/>
      <c r="J185" s="748"/>
      <c r="K185" s="745"/>
      <c r="L185" s="745"/>
      <c r="M185" s="748"/>
    </row>
    <row r="186" spans="1:17" s="52" customFormat="1" ht="21" x14ac:dyDescent="0.3">
      <c r="A186" s="760">
        <v>50</v>
      </c>
      <c r="B186" s="761" t="s">
        <v>206</v>
      </c>
      <c r="C186" s="172" t="s">
        <v>207</v>
      </c>
      <c r="D186" s="485">
        <v>3</v>
      </c>
      <c r="E186" s="173" t="s">
        <v>33</v>
      </c>
      <c r="F186" s="270">
        <f>SUM(F187:F189)</f>
        <v>1.5</v>
      </c>
      <c r="G186" s="491" t="s">
        <v>2124</v>
      </c>
      <c r="H186" s="760" t="s">
        <v>23</v>
      </c>
      <c r="I186" s="760" t="s">
        <v>39</v>
      </c>
      <c r="J186" s="763">
        <v>2</v>
      </c>
      <c r="K186" s="760" t="s">
        <v>114</v>
      </c>
      <c r="L186" s="760" t="s">
        <v>22</v>
      </c>
      <c r="M186" s="760"/>
      <c r="N186" s="56">
        <f>D186*J186</f>
        <v>6</v>
      </c>
      <c r="O186" s="57">
        <f>N186/18</f>
        <v>0.33333333333333331</v>
      </c>
      <c r="P186" s="66">
        <f>O186</f>
        <v>0.33333333333333331</v>
      </c>
      <c r="Q186" s="57">
        <v>0</v>
      </c>
    </row>
    <row r="187" spans="1:17" s="52" customFormat="1" ht="22.5" x14ac:dyDescent="0.3">
      <c r="A187" s="760"/>
      <c r="B187" s="761"/>
      <c r="C187" s="174" t="s">
        <v>1009</v>
      </c>
      <c r="D187" s="175"/>
      <c r="E187" s="173"/>
      <c r="F187" s="270"/>
      <c r="G187" s="491" t="s">
        <v>1980</v>
      </c>
      <c r="H187" s="760"/>
      <c r="I187" s="760"/>
      <c r="J187" s="763"/>
      <c r="K187" s="760"/>
      <c r="L187" s="760"/>
      <c r="M187" s="760"/>
    </row>
    <row r="188" spans="1:17" s="52" customFormat="1" ht="22.5" x14ac:dyDescent="0.3">
      <c r="A188" s="760"/>
      <c r="B188" s="761"/>
      <c r="C188" s="176" t="s">
        <v>199</v>
      </c>
      <c r="D188" s="177"/>
      <c r="E188" s="178">
        <v>70</v>
      </c>
      <c r="F188" s="279">
        <f>SUM(1.5*E188)/100</f>
        <v>1.05</v>
      </c>
      <c r="G188" s="491"/>
      <c r="H188" s="760"/>
      <c r="I188" s="760"/>
      <c r="J188" s="763"/>
      <c r="K188" s="760"/>
      <c r="L188" s="760"/>
      <c r="M188" s="760"/>
    </row>
    <row r="189" spans="1:17" s="52" customFormat="1" ht="22.5" x14ac:dyDescent="0.3">
      <c r="A189" s="760"/>
      <c r="B189" s="761"/>
      <c r="C189" s="176" t="s">
        <v>336</v>
      </c>
      <c r="D189" s="177"/>
      <c r="E189" s="178">
        <v>30</v>
      </c>
      <c r="F189" s="279">
        <f>SUM(1.5*E189)/100</f>
        <v>0.45</v>
      </c>
      <c r="G189" s="491"/>
      <c r="H189" s="760"/>
      <c r="I189" s="760"/>
      <c r="J189" s="763"/>
      <c r="K189" s="760"/>
      <c r="L189" s="760"/>
      <c r="M189" s="760"/>
    </row>
    <row r="190" spans="1:17" s="52" customFormat="1" ht="21" hidden="1" customHeight="1" x14ac:dyDescent="0.3">
      <c r="A190" s="760">
        <v>51</v>
      </c>
      <c r="B190" s="761" t="s">
        <v>206</v>
      </c>
      <c r="C190" s="172" t="s">
        <v>207</v>
      </c>
      <c r="D190" s="485">
        <v>3</v>
      </c>
      <c r="E190" s="173" t="s">
        <v>33</v>
      </c>
      <c r="F190" s="270">
        <f>SUM(F192)</f>
        <v>1.5</v>
      </c>
      <c r="G190" s="488" t="s">
        <v>2124</v>
      </c>
      <c r="H190" s="760" t="s">
        <v>21</v>
      </c>
      <c r="I190" s="760" t="s">
        <v>39</v>
      </c>
      <c r="J190" s="763">
        <v>11</v>
      </c>
      <c r="K190" s="760" t="s">
        <v>25</v>
      </c>
      <c r="L190" s="760" t="s">
        <v>22</v>
      </c>
      <c r="M190" s="760"/>
      <c r="N190" s="56">
        <f>D190*J190</f>
        <v>33</v>
      </c>
      <c r="O190" s="57">
        <f>N190/18</f>
        <v>1.8333333333333333</v>
      </c>
      <c r="P190" s="66">
        <f>O190</f>
        <v>1.8333333333333333</v>
      </c>
      <c r="Q190" s="57">
        <v>0</v>
      </c>
    </row>
    <row r="191" spans="1:17" s="52" customFormat="1" ht="21" hidden="1" x14ac:dyDescent="0.3">
      <c r="A191" s="760"/>
      <c r="B191" s="761"/>
      <c r="C191" s="174" t="s">
        <v>1009</v>
      </c>
      <c r="D191" s="175"/>
      <c r="E191" s="173"/>
      <c r="F191" s="270"/>
      <c r="G191" s="489" t="s">
        <v>2126</v>
      </c>
      <c r="H191" s="760"/>
      <c r="I191" s="760"/>
      <c r="J191" s="763"/>
      <c r="K191" s="760"/>
      <c r="L191" s="760"/>
      <c r="M191" s="760"/>
    </row>
    <row r="192" spans="1:17" s="52" customFormat="1" ht="21" hidden="1" x14ac:dyDescent="0.3">
      <c r="A192" s="760"/>
      <c r="B192" s="761"/>
      <c r="C192" s="176" t="s">
        <v>199</v>
      </c>
      <c r="D192" s="177"/>
      <c r="E192" s="178">
        <v>100</v>
      </c>
      <c r="F192" s="279">
        <f>SUM(1.5*E192)/100</f>
        <v>1.5</v>
      </c>
      <c r="G192" s="490"/>
      <c r="H192" s="760"/>
      <c r="I192" s="760"/>
      <c r="J192" s="763"/>
      <c r="K192" s="760"/>
      <c r="L192" s="760"/>
      <c r="M192" s="760"/>
    </row>
    <row r="193" spans="1:17" s="52" customFormat="1" ht="21" hidden="1" x14ac:dyDescent="0.3">
      <c r="A193" s="745">
        <v>52</v>
      </c>
      <c r="B193" s="746" t="s">
        <v>206</v>
      </c>
      <c r="C193" s="213" t="s">
        <v>207</v>
      </c>
      <c r="D193" s="205">
        <v>3</v>
      </c>
      <c r="E193" s="84" t="s">
        <v>33</v>
      </c>
      <c r="F193" s="157"/>
      <c r="G193" s="214" t="s">
        <v>2159</v>
      </c>
      <c r="H193" s="745" t="s">
        <v>25</v>
      </c>
      <c r="I193" s="745" t="s">
        <v>39</v>
      </c>
      <c r="J193" s="748">
        <v>0</v>
      </c>
      <c r="K193" s="745" t="s">
        <v>39</v>
      </c>
      <c r="L193" s="745" t="s">
        <v>22</v>
      </c>
      <c r="M193" s="748" t="s">
        <v>1799</v>
      </c>
      <c r="N193" s="56">
        <f>D193*J193</f>
        <v>0</v>
      </c>
      <c r="O193" s="57">
        <f>N193/18</f>
        <v>0</v>
      </c>
      <c r="P193" s="66">
        <f>O193</f>
        <v>0</v>
      </c>
      <c r="Q193" s="57">
        <v>0</v>
      </c>
    </row>
    <row r="194" spans="1:17" s="52" customFormat="1" ht="21" hidden="1" x14ac:dyDescent="0.3">
      <c r="A194" s="745"/>
      <c r="B194" s="746"/>
      <c r="C194" s="213" t="s">
        <v>1009</v>
      </c>
      <c r="D194" s="205"/>
      <c r="E194" s="100"/>
      <c r="F194" s="161"/>
      <c r="G194" s="214" t="s">
        <v>2160</v>
      </c>
      <c r="H194" s="745"/>
      <c r="I194" s="745"/>
      <c r="J194" s="748"/>
      <c r="K194" s="745"/>
      <c r="L194" s="745"/>
      <c r="M194" s="748"/>
    </row>
    <row r="195" spans="1:17" s="52" customFormat="1" ht="21" hidden="1" x14ac:dyDescent="0.3">
      <c r="A195" s="745"/>
      <c r="B195" s="746"/>
      <c r="C195" s="213" t="s">
        <v>201</v>
      </c>
      <c r="D195" s="205"/>
      <c r="E195" s="100"/>
      <c r="F195" s="161"/>
      <c r="G195" s="214"/>
      <c r="H195" s="745"/>
      <c r="I195" s="745"/>
      <c r="J195" s="748"/>
      <c r="K195" s="745"/>
      <c r="L195" s="745"/>
      <c r="M195" s="748"/>
    </row>
    <row r="196" spans="1:17" s="52" customFormat="1" ht="21" hidden="1" x14ac:dyDescent="0.3">
      <c r="A196" s="745">
        <v>53</v>
      </c>
      <c r="B196" s="746" t="s">
        <v>206</v>
      </c>
      <c r="C196" s="213" t="s">
        <v>207</v>
      </c>
      <c r="D196" s="205">
        <v>3</v>
      </c>
      <c r="E196" s="84" t="s">
        <v>33</v>
      </c>
      <c r="F196" s="157"/>
      <c r="G196" s="302" t="s">
        <v>2159</v>
      </c>
      <c r="H196" s="745" t="s">
        <v>26</v>
      </c>
      <c r="I196" s="745" t="s">
        <v>39</v>
      </c>
      <c r="J196" s="748">
        <v>0</v>
      </c>
      <c r="K196" s="745" t="s">
        <v>39</v>
      </c>
      <c r="L196" s="745" t="s">
        <v>22</v>
      </c>
      <c r="M196" s="748" t="s">
        <v>1799</v>
      </c>
      <c r="N196" s="56">
        <f>D196*J196</f>
        <v>0</v>
      </c>
      <c r="O196" s="57">
        <f>N196/18</f>
        <v>0</v>
      </c>
      <c r="P196" s="66">
        <f>O196</f>
        <v>0</v>
      </c>
      <c r="Q196" s="57">
        <v>0</v>
      </c>
    </row>
    <row r="197" spans="1:17" s="52" customFormat="1" ht="21" hidden="1" x14ac:dyDescent="0.3">
      <c r="A197" s="745"/>
      <c r="B197" s="746"/>
      <c r="C197" s="213" t="s">
        <v>1009</v>
      </c>
      <c r="D197" s="205"/>
      <c r="E197" s="100"/>
      <c r="F197" s="161"/>
      <c r="G197" s="304" t="s">
        <v>2161</v>
      </c>
      <c r="H197" s="745"/>
      <c r="I197" s="745"/>
      <c r="J197" s="748"/>
      <c r="K197" s="745"/>
      <c r="L197" s="745"/>
      <c r="M197" s="748"/>
    </row>
    <row r="198" spans="1:17" s="52" customFormat="1" ht="21" hidden="1" x14ac:dyDescent="0.3">
      <c r="A198" s="745"/>
      <c r="B198" s="746"/>
      <c r="C198" s="213" t="s">
        <v>201</v>
      </c>
      <c r="D198" s="205"/>
      <c r="E198" s="100"/>
      <c r="F198" s="161"/>
      <c r="G198" s="304"/>
      <c r="H198" s="745"/>
      <c r="I198" s="745"/>
      <c r="J198" s="748"/>
      <c r="K198" s="745"/>
      <c r="L198" s="745"/>
      <c r="M198" s="748"/>
    </row>
    <row r="199" spans="1:17" s="52" customFormat="1" ht="21" hidden="1" x14ac:dyDescent="0.3">
      <c r="A199" s="745"/>
      <c r="B199" s="746"/>
      <c r="C199" s="213" t="s">
        <v>7</v>
      </c>
      <c r="D199" s="205"/>
      <c r="E199" s="100"/>
      <c r="F199" s="161"/>
      <c r="G199" s="303"/>
      <c r="H199" s="745"/>
      <c r="I199" s="745"/>
      <c r="J199" s="748"/>
      <c r="K199" s="745"/>
      <c r="L199" s="745"/>
      <c r="M199" s="748"/>
    </row>
    <row r="200" spans="1:17" s="52" customFormat="1" ht="21" hidden="1" x14ac:dyDescent="0.3">
      <c r="A200" s="745">
        <v>54</v>
      </c>
      <c r="B200" s="746" t="s">
        <v>206</v>
      </c>
      <c r="C200" s="213" t="s">
        <v>207</v>
      </c>
      <c r="D200" s="205">
        <v>3</v>
      </c>
      <c r="E200" s="84" t="s">
        <v>33</v>
      </c>
      <c r="F200" s="157"/>
      <c r="G200" s="214" t="s">
        <v>2162</v>
      </c>
      <c r="H200" s="745" t="s">
        <v>28</v>
      </c>
      <c r="I200" s="745" t="s">
        <v>39</v>
      </c>
      <c r="J200" s="748">
        <v>0</v>
      </c>
      <c r="K200" s="745" t="s">
        <v>39</v>
      </c>
      <c r="L200" s="745" t="s">
        <v>22</v>
      </c>
      <c r="M200" s="748" t="s">
        <v>1799</v>
      </c>
      <c r="N200" s="56">
        <f>D200*J200</f>
        <v>0</v>
      </c>
      <c r="O200" s="57">
        <f>N200/18</f>
        <v>0</v>
      </c>
      <c r="P200" s="66">
        <f>O200</f>
        <v>0</v>
      </c>
      <c r="Q200" s="57">
        <v>0</v>
      </c>
    </row>
    <row r="201" spans="1:17" s="52" customFormat="1" ht="21" hidden="1" x14ac:dyDescent="0.3">
      <c r="A201" s="745"/>
      <c r="B201" s="746"/>
      <c r="C201" s="213" t="s">
        <v>1009</v>
      </c>
      <c r="D201" s="205"/>
      <c r="E201" s="100"/>
      <c r="F201" s="161"/>
      <c r="G201" s="214" t="s">
        <v>2159</v>
      </c>
      <c r="H201" s="745"/>
      <c r="I201" s="745"/>
      <c r="J201" s="748"/>
      <c r="K201" s="745"/>
      <c r="L201" s="745"/>
      <c r="M201" s="748"/>
    </row>
    <row r="202" spans="1:17" s="52" customFormat="1" ht="21" hidden="1" x14ac:dyDescent="0.3">
      <c r="A202" s="745"/>
      <c r="B202" s="746"/>
      <c r="C202" s="213" t="s">
        <v>201</v>
      </c>
      <c r="D202" s="205"/>
      <c r="E202" s="100"/>
      <c r="F202" s="161"/>
      <c r="G202" s="214"/>
      <c r="H202" s="745"/>
      <c r="I202" s="745"/>
      <c r="J202" s="748"/>
      <c r="K202" s="745"/>
      <c r="L202" s="745"/>
      <c r="M202" s="748"/>
    </row>
    <row r="203" spans="1:17" s="52" customFormat="1" ht="21" hidden="1" x14ac:dyDescent="0.3">
      <c r="A203" s="745"/>
      <c r="B203" s="746"/>
      <c r="C203" s="213" t="s">
        <v>65</v>
      </c>
      <c r="D203" s="205"/>
      <c r="E203" s="100"/>
      <c r="F203" s="161"/>
      <c r="G203" s="214"/>
      <c r="H203" s="745"/>
      <c r="I203" s="745"/>
      <c r="J203" s="748"/>
      <c r="K203" s="745"/>
      <c r="L203" s="745"/>
      <c r="M203" s="748"/>
    </row>
    <row r="204" spans="1:17" s="52" customFormat="1" ht="21" x14ac:dyDescent="0.3">
      <c r="A204" s="731">
        <v>55</v>
      </c>
      <c r="B204" s="732" t="s">
        <v>209</v>
      </c>
      <c r="C204" s="109" t="s">
        <v>210</v>
      </c>
      <c r="D204" s="187">
        <v>3</v>
      </c>
      <c r="E204" s="208" t="s">
        <v>33</v>
      </c>
      <c r="F204" s="118">
        <f>SUM(F205)</f>
        <v>1.5</v>
      </c>
      <c r="G204" s="300" t="s">
        <v>2163</v>
      </c>
      <c r="H204" s="731" t="s">
        <v>20</v>
      </c>
      <c r="I204" s="731" t="s">
        <v>21</v>
      </c>
      <c r="J204" s="734">
        <v>3</v>
      </c>
      <c r="K204" s="731" t="s">
        <v>73</v>
      </c>
      <c r="L204" s="731" t="s">
        <v>22</v>
      </c>
      <c r="M204" s="731"/>
      <c r="N204" s="56">
        <f>D204*J204</f>
        <v>9</v>
      </c>
      <c r="O204" s="57">
        <f>N204/18</f>
        <v>0.5</v>
      </c>
      <c r="P204" s="66">
        <f>O204</f>
        <v>0.5</v>
      </c>
      <c r="Q204" s="57">
        <v>0</v>
      </c>
    </row>
    <row r="205" spans="1:17" s="52" customFormat="1" ht="22.5" x14ac:dyDescent="0.3">
      <c r="A205" s="731"/>
      <c r="B205" s="732"/>
      <c r="C205" s="111" t="s">
        <v>211</v>
      </c>
      <c r="D205" s="73"/>
      <c r="E205" s="74">
        <v>100</v>
      </c>
      <c r="F205" s="291">
        <f>SUM(1.5*E205)/100</f>
        <v>1.5</v>
      </c>
      <c r="G205" s="301" t="s">
        <v>1972</v>
      </c>
      <c r="H205" s="731"/>
      <c r="I205" s="731"/>
      <c r="J205" s="734"/>
      <c r="K205" s="731"/>
      <c r="L205" s="731"/>
      <c r="M205" s="731"/>
    </row>
    <row r="206" spans="1:17" s="52" customFormat="1" ht="21" hidden="1" x14ac:dyDescent="0.15">
      <c r="A206" s="745">
        <v>56</v>
      </c>
      <c r="B206" s="746" t="s">
        <v>214</v>
      </c>
      <c r="C206" s="871" t="s">
        <v>215</v>
      </c>
      <c r="D206" s="205"/>
      <c r="E206" s="84" t="s">
        <v>33</v>
      </c>
      <c r="F206" s="157"/>
      <c r="G206" s="214" t="s">
        <v>2164</v>
      </c>
      <c r="H206" s="745" t="s">
        <v>20</v>
      </c>
      <c r="I206" s="745" t="s">
        <v>159</v>
      </c>
      <c r="J206" s="748">
        <v>0</v>
      </c>
      <c r="K206" s="745" t="s">
        <v>159</v>
      </c>
      <c r="L206" s="745" t="s">
        <v>74</v>
      </c>
      <c r="M206" s="748" t="s">
        <v>1795</v>
      </c>
      <c r="N206" s="56">
        <f>D206*J206</f>
        <v>0</v>
      </c>
      <c r="O206" s="57">
        <f>N206/18</f>
        <v>0</v>
      </c>
      <c r="P206" s="66">
        <f>O206</f>
        <v>0</v>
      </c>
      <c r="Q206" s="57">
        <v>0</v>
      </c>
    </row>
    <row r="207" spans="1:17" s="52" customFormat="1" ht="21" hidden="1" x14ac:dyDescent="0.15">
      <c r="A207" s="745"/>
      <c r="B207" s="746"/>
      <c r="C207" s="871"/>
      <c r="D207" s="205"/>
      <c r="E207" s="100"/>
      <c r="F207" s="161"/>
      <c r="G207" s="214" t="s">
        <v>2165</v>
      </c>
      <c r="H207" s="745"/>
      <c r="I207" s="745"/>
      <c r="J207" s="748"/>
      <c r="K207" s="745"/>
      <c r="L207" s="745"/>
      <c r="M207" s="748"/>
    </row>
    <row r="208" spans="1:17" s="52" customFormat="1" ht="21" x14ac:dyDescent="0.3">
      <c r="A208" s="731">
        <v>57</v>
      </c>
      <c r="B208" s="732" t="s">
        <v>218</v>
      </c>
      <c r="C208" s="109" t="s">
        <v>219</v>
      </c>
      <c r="D208" s="187">
        <v>3</v>
      </c>
      <c r="E208" s="208" t="s">
        <v>19</v>
      </c>
      <c r="F208" s="118">
        <f>SUM(F209)</f>
        <v>1</v>
      </c>
      <c r="G208" s="830" t="s">
        <v>2166</v>
      </c>
      <c r="H208" s="731" t="s">
        <v>20</v>
      </c>
      <c r="I208" s="731" t="s">
        <v>196</v>
      </c>
      <c r="J208" s="734">
        <v>21</v>
      </c>
      <c r="K208" s="731" t="s">
        <v>127</v>
      </c>
      <c r="L208" s="731" t="s">
        <v>22</v>
      </c>
      <c r="M208" s="731"/>
      <c r="N208" s="56">
        <f>D208*J208</f>
        <v>63</v>
      </c>
      <c r="O208" s="57">
        <f>N208/18</f>
        <v>3.5</v>
      </c>
      <c r="P208" s="66">
        <f>O208</f>
        <v>3.5</v>
      </c>
      <c r="Q208" s="57">
        <v>0</v>
      </c>
    </row>
    <row r="209" spans="1:19" s="52" customFormat="1" ht="22.5" x14ac:dyDescent="0.3">
      <c r="A209" s="731"/>
      <c r="B209" s="732"/>
      <c r="C209" s="111" t="s">
        <v>44</v>
      </c>
      <c r="D209" s="73"/>
      <c r="E209" s="74">
        <v>100</v>
      </c>
      <c r="F209" s="291">
        <f>SUM(1*E209)/100</f>
        <v>1</v>
      </c>
      <c r="G209" s="831"/>
      <c r="H209" s="731"/>
      <c r="I209" s="731"/>
      <c r="J209" s="734"/>
      <c r="K209" s="731"/>
      <c r="L209" s="731"/>
      <c r="M209" s="731"/>
    </row>
    <row r="210" spans="1:19" s="52" customFormat="1" ht="21" x14ac:dyDescent="0.3">
      <c r="A210" s="731">
        <v>58</v>
      </c>
      <c r="B210" s="732" t="s">
        <v>224</v>
      </c>
      <c r="C210" s="109" t="s">
        <v>225</v>
      </c>
      <c r="D210" s="187">
        <v>3</v>
      </c>
      <c r="E210" s="208" t="s">
        <v>33</v>
      </c>
      <c r="F210" s="118">
        <f>SUM(F212)</f>
        <v>1.5</v>
      </c>
      <c r="G210" s="129" t="s">
        <v>2167</v>
      </c>
      <c r="H210" s="731" t="s">
        <v>20</v>
      </c>
      <c r="I210" s="731" t="s">
        <v>203</v>
      </c>
      <c r="J210" s="734">
        <v>32</v>
      </c>
      <c r="K210" s="731" t="s">
        <v>20</v>
      </c>
      <c r="L210" s="731" t="s">
        <v>22</v>
      </c>
      <c r="M210" s="731"/>
      <c r="N210" s="56">
        <f>D210*J210</f>
        <v>96</v>
      </c>
      <c r="O210" s="57">
        <f>N210/18</f>
        <v>5.333333333333333</v>
      </c>
      <c r="P210" s="66">
        <f>O210</f>
        <v>5.333333333333333</v>
      </c>
      <c r="Q210" s="57">
        <v>0</v>
      </c>
    </row>
    <row r="211" spans="1:19" s="52" customFormat="1" ht="22.5" x14ac:dyDescent="0.3">
      <c r="A211" s="731"/>
      <c r="B211" s="732"/>
      <c r="C211" s="126" t="s">
        <v>1010</v>
      </c>
      <c r="D211" s="76"/>
      <c r="E211" s="100"/>
      <c r="F211" s="161"/>
      <c r="G211" s="129" t="s">
        <v>2168</v>
      </c>
      <c r="H211" s="731"/>
      <c r="I211" s="731"/>
      <c r="J211" s="734"/>
      <c r="K211" s="731"/>
      <c r="L211" s="731"/>
      <c r="M211" s="731"/>
    </row>
    <row r="212" spans="1:19" s="52" customFormat="1" ht="22.5" x14ac:dyDescent="0.3">
      <c r="A212" s="731"/>
      <c r="B212" s="732"/>
      <c r="C212" s="111" t="s">
        <v>184</v>
      </c>
      <c r="D212" s="73"/>
      <c r="E212" s="74">
        <v>100</v>
      </c>
      <c r="F212" s="291">
        <f>SUM(1.5*E212)/100</f>
        <v>1.5</v>
      </c>
      <c r="G212" s="129"/>
      <c r="H212" s="731"/>
      <c r="I212" s="731"/>
      <c r="J212" s="734"/>
      <c r="K212" s="731"/>
      <c r="L212" s="731"/>
      <c r="M212" s="731"/>
    </row>
    <row r="213" spans="1:19" s="52" customFormat="1" ht="21" x14ac:dyDescent="0.3">
      <c r="A213" s="731">
        <v>59</v>
      </c>
      <c r="B213" s="732" t="s">
        <v>228</v>
      </c>
      <c r="C213" s="109" t="s">
        <v>156</v>
      </c>
      <c r="D213" s="187">
        <v>3</v>
      </c>
      <c r="E213" s="208" t="s">
        <v>157</v>
      </c>
      <c r="F213" s="118">
        <f>SUM(F214)</f>
        <v>1</v>
      </c>
      <c r="G213" s="853"/>
      <c r="H213" s="731" t="s">
        <v>20</v>
      </c>
      <c r="I213" s="731" t="s">
        <v>26</v>
      </c>
      <c r="J213" s="734">
        <v>4</v>
      </c>
      <c r="K213" s="731" t="s">
        <v>20</v>
      </c>
      <c r="L213" s="731" t="s">
        <v>22</v>
      </c>
      <c r="M213" s="731"/>
      <c r="N213" s="56">
        <f>D213*J213</f>
        <v>12</v>
      </c>
      <c r="O213" s="57">
        <f>N213/18</f>
        <v>0.66666666666666663</v>
      </c>
      <c r="P213" s="66">
        <f>O213</f>
        <v>0.66666666666666663</v>
      </c>
      <c r="Q213" s="57">
        <v>0</v>
      </c>
    </row>
    <row r="214" spans="1:19" s="52" customFormat="1" ht="22.5" x14ac:dyDescent="0.3">
      <c r="A214" s="731"/>
      <c r="B214" s="732"/>
      <c r="C214" s="111" t="s">
        <v>172</v>
      </c>
      <c r="D214" s="73"/>
      <c r="E214" s="74">
        <v>100</v>
      </c>
      <c r="F214" s="291">
        <f>SUM(1*E214)/100</f>
        <v>1</v>
      </c>
      <c r="G214" s="855"/>
      <c r="H214" s="731"/>
      <c r="I214" s="731"/>
      <c r="J214" s="734"/>
      <c r="K214" s="731"/>
      <c r="L214" s="731"/>
      <c r="M214" s="731"/>
    </row>
    <row r="215" spans="1:19" ht="24.75" customHeight="1" x14ac:dyDescent="0.15">
      <c r="A215" s="728" t="s">
        <v>843</v>
      </c>
      <c r="B215" s="729"/>
      <c r="C215" s="729"/>
      <c r="D215" s="729"/>
      <c r="E215" s="729"/>
      <c r="F215" s="729"/>
      <c r="G215" s="729"/>
      <c r="H215" s="729"/>
      <c r="I215" s="729"/>
      <c r="J215" s="729"/>
      <c r="K215" s="729"/>
      <c r="L215" s="729"/>
      <c r="M215" s="730"/>
      <c r="N215" s="124">
        <f t="shared" ref="N215" si="13">N216</f>
        <v>376</v>
      </c>
      <c r="O215" s="66">
        <f t="shared" ref="O215" si="14">O216</f>
        <v>20.888888888888886</v>
      </c>
      <c r="P215" s="66">
        <f t="shared" ref="P215" si="15">P216</f>
        <v>20.888888888888886</v>
      </c>
      <c r="Q215" s="66">
        <f t="shared" ref="Q215" si="16">Q216</f>
        <v>0</v>
      </c>
      <c r="R215" s="125">
        <f>P215+Q215</f>
        <v>20.888888888888886</v>
      </c>
      <c r="S215" s="66">
        <f>P215/20</f>
        <v>1.0444444444444443</v>
      </c>
    </row>
    <row r="216" spans="1:19" ht="24.75" customHeight="1" x14ac:dyDescent="0.15">
      <c r="A216" s="645" t="s">
        <v>885</v>
      </c>
      <c r="B216" s="646"/>
      <c r="C216" s="646"/>
      <c r="D216" s="646"/>
      <c r="E216" s="646"/>
      <c r="F216" s="646"/>
      <c r="G216" s="646"/>
      <c r="H216" s="646"/>
      <c r="I216" s="646"/>
      <c r="J216" s="646"/>
      <c r="K216" s="646"/>
      <c r="L216" s="646"/>
      <c r="M216" s="647"/>
      <c r="N216" s="124">
        <f>SUM(N217:N286)</f>
        <v>376</v>
      </c>
      <c r="O216" s="65">
        <f>SUM(O217:O286)</f>
        <v>20.888888888888886</v>
      </c>
      <c r="P216" s="65">
        <f>SUM(P217:P286)</f>
        <v>20.888888888888886</v>
      </c>
    </row>
    <row r="217" spans="1:19" s="52" customFormat="1" ht="21" x14ac:dyDescent="0.3">
      <c r="A217" s="731">
        <v>60</v>
      </c>
      <c r="B217" s="732" t="s">
        <v>956</v>
      </c>
      <c r="C217" s="109" t="s">
        <v>957</v>
      </c>
      <c r="D217" s="187">
        <v>3</v>
      </c>
      <c r="E217" s="208" t="s">
        <v>33</v>
      </c>
      <c r="F217" s="118">
        <f>SUM(F219)</f>
        <v>1.5</v>
      </c>
      <c r="G217" s="300" t="s">
        <v>2169</v>
      </c>
      <c r="H217" s="731" t="s">
        <v>20</v>
      </c>
      <c r="I217" s="731" t="s">
        <v>21</v>
      </c>
      <c r="J217" s="734">
        <v>3</v>
      </c>
      <c r="K217" s="731" t="s">
        <v>73</v>
      </c>
      <c r="L217" s="731" t="s">
        <v>22</v>
      </c>
      <c r="M217" s="731"/>
      <c r="N217" s="56">
        <f>D217*J217</f>
        <v>9</v>
      </c>
      <c r="O217" s="57">
        <f>N217/18</f>
        <v>0.5</v>
      </c>
      <c r="P217" s="66">
        <f>O217</f>
        <v>0.5</v>
      </c>
      <c r="Q217" s="57">
        <v>0</v>
      </c>
    </row>
    <row r="218" spans="1:19" s="52" customFormat="1" ht="43.5" x14ac:dyDescent="0.3">
      <c r="A218" s="731"/>
      <c r="B218" s="732"/>
      <c r="C218" s="126" t="s">
        <v>958</v>
      </c>
      <c r="D218" s="76"/>
      <c r="E218" s="100"/>
      <c r="F218" s="161"/>
      <c r="G218" s="221" t="s">
        <v>2170</v>
      </c>
      <c r="H218" s="731"/>
      <c r="I218" s="731"/>
      <c r="J218" s="734"/>
      <c r="K218" s="731"/>
      <c r="L218" s="731"/>
      <c r="M218" s="731"/>
    </row>
    <row r="219" spans="1:19" s="52" customFormat="1" ht="22.5" x14ac:dyDescent="0.3">
      <c r="A219" s="731"/>
      <c r="B219" s="732"/>
      <c r="C219" s="111" t="s">
        <v>336</v>
      </c>
      <c r="D219" s="73"/>
      <c r="E219" s="74">
        <v>100</v>
      </c>
      <c r="F219" s="291">
        <f>SUM(1.5*E219)/100</f>
        <v>1.5</v>
      </c>
      <c r="G219" s="301"/>
      <c r="H219" s="731"/>
      <c r="I219" s="731"/>
      <c r="J219" s="734"/>
      <c r="K219" s="731"/>
      <c r="L219" s="731"/>
      <c r="M219" s="731"/>
    </row>
    <row r="220" spans="1:19" s="52" customFormat="1" ht="21" x14ac:dyDescent="0.3">
      <c r="A220" s="731">
        <v>61</v>
      </c>
      <c r="B220" s="732" t="s">
        <v>959</v>
      </c>
      <c r="C220" s="109" t="s">
        <v>960</v>
      </c>
      <c r="D220" s="187">
        <v>3</v>
      </c>
      <c r="E220" s="208" t="s">
        <v>33</v>
      </c>
      <c r="F220" s="118">
        <f>SUM(F222)</f>
        <v>1.5</v>
      </c>
      <c r="G220" s="217" t="s">
        <v>2171</v>
      </c>
      <c r="H220" s="731" t="s">
        <v>20</v>
      </c>
      <c r="I220" s="731" t="s">
        <v>21</v>
      </c>
      <c r="J220" s="734">
        <v>3</v>
      </c>
      <c r="K220" s="731" t="s">
        <v>73</v>
      </c>
      <c r="L220" s="731" t="s">
        <v>22</v>
      </c>
      <c r="M220" s="731"/>
      <c r="N220" s="56">
        <f>D220*J220</f>
        <v>9</v>
      </c>
      <c r="O220" s="57">
        <f>N220/18</f>
        <v>0.5</v>
      </c>
      <c r="P220" s="66">
        <f>O220</f>
        <v>0.5</v>
      </c>
      <c r="Q220" s="57">
        <v>0</v>
      </c>
    </row>
    <row r="221" spans="1:19" s="52" customFormat="1" ht="43.5" x14ac:dyDescent="0.3">
      <c r="A221" s="731"/>
      <c r="B221" s="732"/>
      <c r="C221" s="126" t="s">
        <v>958</v>
      </c>
      <c r="D221" s="76"/>
      <c r="E221" s="100"/>
      <c r="F221" s="161"/>
      <c r="G221" s="217" t="s">
        <v>2172</v>
      </c>
      <c r="H221" s="731"/>
      <c r="I221" s="731"/>
      <c r="J221" s="734"/>
      <c r="K221" s="731"/>
      <c r="L221" s="731"/>
      <c r="M221" s="731"/>
    </row>
    <row r="222" spans="1:19" s="52" customFormat="1" ht="22.5" x14ac:dyDescent="0.3">
      <c r="A222" s="731"/>
      <c r="B222" s="732"/>
      <c r="C222" s="111" t="s">
        <v>64</v>
      </c>
      <c r="D222" s="73"/>
      <c r="E222" s="74">
        <v>100</v>
      </c>
      <c r="F222" s="291">
        <f>SUM(1.5*E222)/100</f>
        <v>1.5</v>
      </c>
      <c r="G222" s="217"/>
      <c r="H222" s="731"/>
      <c r="I222" s="731"/>
      <c r="J222" s="734"/>
      <c r="K222" s="731"/>
      <c r="L222" s="731"/>
      <c r="M222" s="731"/>
    </row>
    <row r="223" spans="1:19" s="52" customFormat="1" ht="21" x14ac:dyDescent="0.3">
      <c r="A223" s="731">
        <v>62</v>
      </c>
      <c r="B223" s="732" t="s">
        <v>961</v>
      </c>
      <c r="C223" s="109" t="s">
        <v>962</v>
      </c>
      <c r="D223" s="187">
        <v>3</v>
      </c>
      <c r="E223" s="208" t="s">
        <v>157</v>
      </c>
      <c r="F223" s="118">
        <f>SUM(F225)</f>
        <v>1</v>
      </c>
      <c r="G223" s="853"/>
      <c r="H223" s="731" t="s">
        <v>20</v>
      </c>
      <c r="I223" s="731" t="s">
        <v>21</v>
      </c>
      <c r="J223" s="734">
        <v>3</v>
      </c>
      <c r="K223" s="731" t="s">
        <v>73</v>
      </c>
      <c r="L223" s="731" t="s">
        <v>22</v>
      </c>
      <c r="M223" s="731"/>
      <c r="N223" s="56">
        <f>D223*J223</f>
        <v>9</v>
      </c>
      <c r="O223" s="57">
        <f>N223/18</f>
        <v>0.5</v>
      </c>
      <c r="P223" s="66">
        <f>O223</f>
        <v>0.5</v>
      </c>
      <c r="Q223" s="57">
        <v>0</v>
      </c>
    </row>
    <row r="224" spans="1:19" s="52" customFormat="1" ht="43.5" x14ac:dyDescent="0.3">
      <c r="A224" s="731"/>
      <c r="B224" s="732"/>
      <c r="C224" s="126" t="s">
        <v>958</v>
      </c>
      <c r="D224" s="76"/>
      <c r="E224" s="100"/>
      <c r="F224" s="161"/>
      <c r="G224" s="854"/>
      <c r="H224" s="731"/>
      <c r="I224" s="731"/>
      <c r="J224" s="734"/>
      <c r="K224" s="731"/>
      <c r="L224" s="731"/>
      <c r="M224" s="731"/>
    </row>
    <row r="225" spans="1:17" s="52" customFormat="1" ht="22.5" x14ac:dyDescent="0.3">
      <c r="A225" s="731"/>
      <c r="B225" s="732"/>
      <c r="C225" s="111" t="s">
        <v>64</v>
      </c>
      <c r="D225" s="73"/>
      <c r="E225" s="74">
        <v>100</v>
      </c>
      <c r="F225" s="291">
        <f>SUM(1*E225)/100</f>
        <v>1</v>
      </c>
      <c r="G225" s="855"/>
      <c r="H225" s="731"/>
      <c r="I225" s="731"/>
      <c r="J225" s="734"/>
      <c r="K225" s="731"/>
      <c r="L225" s="731"/>
      <c r="M225" s="731"/>
    </row>
    <row r="226" spans="1:17" s="52" customFormat="1" ht="21" x14ac:dyDescent="0.3">
      <c r="A226" s="731">
        <v>63</v>
      </c>
      <c r="B226" s="732" t="s">
        <v>963</v>
      </c>
      <c r="C226" s="109" t="s">
        <v>964</v>
      </c>
      <c r="D226" s="187">
        <v>3</v>
      </c>
      <c r="E226" s="208" t="s">
        <v>227</v>
      </c>
      <c r="F226" s="118">
        <f>SUM(F228)</f>
        <v>1</v>
      </c>
      <c r="G226" s="859"/>
      <c r="H226" s="731" t="s">
        <v>20</v>
      </c>
      <c r="I226" s="731" t="s">
        <v>21</v>
      </c>
      <c r="J226" s="734">
        <v>3</v>
      </c>
      <c r="K226" s="731" t="s">
        <v>73</v>
      </c>
      <c r="L226" s="731" t="s">
        <v>22</v>
      </c>
      <c r="M226" s="731"/>
      <c r="N226" s="56">
        <f>D226*J226</f>
        <v>9</v>
      </c>
      <c r="O226" s="57">
        <f>N226/18</f>
        <v>0.5</v>
      </c>
      <c r="P226" s="66">
        <f>O226</f>
        <v>0.5</v>
      </c>
      <c r="Q226" s="57">
        <v>0</v>
      </c>
    </row>
    <row r="227" spans="1:17" s="52" customFormat="1" ht="43.5" x14ac:dyDescent="0.3">
      <c r="A227" s="731"/>
      <c r="B227" s="732"/>
      <c r="C227" s="126" t="s">
        <v>958</v>
      </c>
      <c r="D227" s="76"/>
      <c r="E227" s="100"/>
      <c r="F227" s="161"/>
      <c r="G227" s="859"/>
      <c r="H227" s="731"/>
      <c r="I227" s="731"/>
      <c r="J227" s="734"/>
      <c r="K227" s="731"/>
      <c r="L227" s="731"/>
      <c r="M227" s="731"/>
    </row>
    <row r="228" spans="1:17" s="52" customFormat="1" ht="22.5" x14ac:dyDescent="0.3">
      <c r="A228" s="731"/>
      <c r="B228" s="732"/>
      <c r="C228" s="111" t="s">
        <v>336</v>
      </c>
      <c r="D228" s="73"/>
      <c r="E228" s="74">
        <v>100</v>
      </c>
      <c r="F228" s="291">
        <f>SUM(1*E228)/100</f>
        <v>1</v>
      </c>
      <c r="G228" s="859"/>
      <c r="H228" s="731"/>
      <c r="I228" s="731"/>
      <c r="J228" s="734"/>
      <c r="K228" s="731"/>
      <c r="L228" s="731"/>
      <c r="M228" s="731"/>
    </row>
    <row r="229" spans="1:17" s="52" customFormat="1" ht="21" x14ac:dyDescent="0.3">
      <c r="A229" s="731">
        <v>64</v>
      </c>
      <c r="B229" s="732" t="s">
        <v>163</v>
      </c>
      <c r="C229" s="109" t="s">
        <v>164</v>
      </c>
      <c r="D229" s="187">
        <v>9</v>
      </c>
      <c r="E229" s="208" t="s">
        <v>166</v>
      </c>
      <c r="F229" s="118">
        <f>SUM(F231)</f>
        <v>1</v>
      </c>
      <c r="G229" s="853"/>
      <c r="H229" s="731" t="s">
        <v>28</v>
      </c>
      <c r="I229" s="731" t="s">
        <v>72</v>
      </c>
      <c r="J229" s="734">
        <v>12</v>
      </c>
      <c r="K229" s="731" t="s">
        <v>47</v>
      </c>
      <c r="L229" s="731" t="s">
        <v>22</v>
      </c>
      <c r="M229" s="731"/>
      <c r="N229" s="56">
        <f>D229*J229</f>
        <v>108</v>
      </c>
      <c r="O229" s="57">
        <f>N229/18</f>
        <v>6</v>
      </c>
      <c r="P229" s="66">
        <f>O229</f>
        <v>6</v>
      </c>
      <c r="Q229" s="57">
        <v>0</v>
      </c>
    </row>
    <row r="230" spans="1:17" s="52" customFormat="1" ht="22.5" x14ac:dyDescent="0.3">
      <c r="A230" s="731"/>
      <c r="B230" s="732"/>
      <c r="C230" s="126" t="s">
        <v>999</v>
      </c>
      <c r="D230" s="76"/>
      <c r="E230" s="100"/>
      <c r="F230" s="161"/>
      <c r="G230" s="854"/>
      <c r="H230" s="731"/>
      <c r="I230" s="731"/>
      <c r="J230" s="734"/>
      <c r="K230" s="731"/>
      <c r="L230" s="731"/>
      <c r="M230" s="731"/>
    </row>
    <row r="231" spans="1:17" s="52" customFormat="1" ht="22.5" x14ac:dyDescent="0.3">
      <c r="A231" s="731"/>
      <c r="B231" s="732"/>
      <c r="C231" s="111" t="s">
        <v>342</v>
      </c>
      <c r="D231" s="73"/>
      <c r="E231" s="74">
        <v>100</v>
      </c>
      <c r="F231" s="291">
        <f>SUM(1*E231)/100</f>
        <v>1</v>
      </c>
      <c r="G231" s="855"/>
      <c r="H231" s="731"/>
      <c r="I231" s="731"/>
      <c r="J231" s="734"/>
      <c r="K231" s="731"/>
      <c r="L231" s="731"/>
      <c r="M231" s="731"/>
    </row>
    <row r="232" spans="1:17" s="52" customFormat="1" ht="21" hidden="1" x14ac:dyDescent="0.3">
      <c r="A232" s="748">
        <v>65</v>
      </c>
      <c r="B232" s="868" t="s">
        <v>168</v>
      </c>
      <c r="C232" s="215" t="s">
        <v>169</v>
      </c>
      <c r="D232" s="206">
        <v>9</v>
      </c>
      <c r="E232" s="130" t="s">
        <v>166</v>
      </c>
      <c r="F232" s="307"/>
      <c r="G232" s="869"/>
      <c r="H232" s="748" t="s">
        <v>114</v>
      </c>
      <c r="I232" s="748" t="s">
        <v>20</v>
      </c>
      <c r="J232" s="748">
        <v>0</v>
      </c>
      <c r="K232" s="748" t="s">
        <v>20</v>
      </c>
      <c r="L232" s="748" t="s">
        <v>22</v>
      </c>
      <c r="M232" s="748" t="s">
        <v>1799</v>
      </c>
      <c r="N232" s="56">
        <f>D232*J232</f>
        <v>0</v>
      </c>
      <c r="O232" s="57">
        <f>N232/18</f>
        <v>0</v>
      </c>
      <c r="P232" s="66">
        <f>O232</f>
        <v>0</v>
      </c>
      <c r="Q232" s="57">
        <v>0</v>
      </c>
    </row>
    <row r="233" spans="1:17" s="52" customFormat="1" ht="21" hidden="1" x14ac:dyDescent="0.3">
      <c r="A233" s="748"/>
      <c r="B233" s="868"/>
      <c r="C233" s="215" t="s">
        <v>1003</v>
      </c>
      <c r="D233" s="206"/>
      <c r="E233" s="100"/>
      <c r="F233" s="161"/>
      <c r="G233" s="869"/>
      <c r="H233" s="748"/>
      <c r="I233" s="748"/>
      <c r="J233" s="748"/>
      <c r="K233" s="748"/>
      <c r="L233" s="748"/>
      <c r="M233" s="748"/>
    </row>
    <row r="234" spans="1:17" s="52" customFormat="1" ht="21" hidden="1" x14ac:dyDescent="0.3">
      <c r="A234" s="748"/>
      <c r="B234" s="868"/>
      <c r="C234" s="215" t="s">
        <v>88</v>
      </c>
      <c r="D234" s="206"/>
      <c r="E234" s="100"/>
      <c r="F234" s="161"/>
      <c r="G234" s="869"/>
      <c r="H234" s="748"/>
      <c r="I234" s="748"/>
      <c r="J234" s="748"/>
      <c r="K234" s="748"/>
      <c r="L234" s="748"/>
      <c r="M234" s="748"/>
    </row>
    <row r="235" spans="1:17" s="52" customFormat="1" ht="21" hidden="1" x14ac:dyDescent="0.3">
      <c r="A235" s="748"/>
      <c r="B235" s="868"/>
      <c r="C235" s="215" t="s">
        <v>339</v>
      </c>
      <c r="D235" s="206"/>
      <c r="E235" s="100"/>
      <c r="F235" s="161"/>
      <c r="G235" s="869"/>
      <c r="H235" s="748"/>
      <c r="I235" s="748"/>
      <c r="J235" s="748"/>
      <c r="K235" s="748"/>
      <c r="L235" s="748"/>
      <c r="M235" s="748"/>
    </row>
    <row r="236" spans="1:17" s="52" customFormat="1" ht="21" x14ac:dyDescent="0.3">
      <c r="A236" s="731">
        <v>66</v>
      </c>
      <c r="B236" s="732" t="s">
        <v>1048</v>
      </c>
      <c r="C236" s="109" t="s">
        <v>1049</v>
      </c>
      <c r="D236" s="187">
        <v>3</v>
      </c>
      <c r="E236" s="208" t="s">
        <v>33</v>
      </c>
      <c r="F236" s="118">
        <f>SUM(F238)</f>
        <v>1.5</v>
      </c>
      <c r="G236" s="300" t="s">
        <v>2173</v>
      </c>
      <c r="H236" s="731" t="s">
        <v>20</v>
      </c>
      <c r="I236" s="731" t="s">
        <v>20</v>
      </c>
      <c r="J236" s="734">
        <v>1</v>
      </c>
      <c r="K236" s="731" t="s">
        <v>73</v>
      </c>
      <c r="L236" s="731" t="s">
        <v>22</v>
      </c>
      <c r="M236" s="731"/>
      <c r="N236" s="56">
        <f>D236*J236</f>
        <v>3</v>
      </c>
      <c r="O236" s="57">
        <f>N236/18</f>
        <v>0.16666666666666666</v>
      </c>
      <c r="P236" s="66">
        <f>O236</f>
        <v>0.16666666666666666</v>
      </c>
      <c r="Q236" s="57">
        <v>0</v>
      </c>
    </row>
    <row r="237" spans="1:17" s="52" customFormat="1" ht="22.5" x14ac:dyDescent="0.3">
      <c r="A237" s="731"/>
      <c r="B237" s="732"/>
      <c r="C237" s="126" t="s">
        <v>1003</v>
      </c>
      <c r="D237" s="76"/>
      <c r="E237" s="100"/>
      <c r="F237" s="161"/>
      <c r="G237" s="221" t="s">
        <v>2174</v>
      </c>
      <c r="H237" s="731"/>
      <c r="I237" s="731"/>
      <c r="J237" s="734"/>
      <c r="K237" s="731"/>
      <c r="L237" s="731"/>
      <c r="M237" s="731"/>
    </row>
    <row r="238" spans="1:17" s="52" customFormat="1" ht="22.5" x14ac:dyDescent="0.3">
      <c r="A238" s="731"/>
      <c r="B238" s="732"/>
      <c r="C238" s="111" t="s">
        <v>342</v>
      </c>
      <c r="D238" s="73"/>
      <c r="E238" s="74">
        <v>100</v>
      </c>
      <c r="F238" s="291">
        <f>SUM(1.5*E238)/100</f>
        <v>1.5</v>
      </c>
      <c r="G238" s="301"/>
      <c r="H238" s="731"/>
      <c r="I238" s="731"/>
      <c r="J238" s="734"/>
      <c r="K238" s="731"/>
      <c r="L238" s="731"/>
      <c r="M238" s="731"/>
    </row>
    <row r="239" spans="1:17" s="52" customFormat="1" ht="21" x14ac:dyDescent="0.3">
      <c r="A239" s="731">
        <v>67</v>
      </c>
      <c r="B239" s="732" t="s">
        <v>334</v>
      </c>
      <c r="C239" s="109" t="s">
        <v>335</v>
      </c>
      <c r="D239" s="187">
        <v>3</v>
      </c>
      <c r="E239" s="208" t="s">
        <v>33</v>
      </c>
      <c r="F239" s="118">
        <f>SUM(F241)</f>
        <v>1.5</v>
      </c>
      <c r="G239" s="129" t="s">
        <v>2175</v>
      </c>
      <c r="H239" s="731" t="s">
        <v>20</v>
      </c>
      <c r="I239" s="731" t="s">
        <v>20</v>
      </c>
      <c r="J239" s="734">
        <v>1</v>
      </c>
      <c r="K239" s="731" t="s">
        <v>73</v>
      </c>
      <c r="L239" s="731" t="s">
        <v>22</v>
      </c>
      <c r="M239" s="731"/>
      <c r="N239" s="56">
        <f>D239*J239</f>
        <v>3</v>
      </c>
      <c r="O239" s="57">
        <f>N239/18</f>
        <v>0.16666666666666666</v>
      </c>
      <c r="P239" s="66">
        <f>O239</f>
        <v>0.16666666666666666</v>
      </c>
      <c r="Q239" s="57">
        <v>0</v>
      </c>
    </row>
    <row r="240" spans="1:17" s="52" customFormat="1" ht="22.5" x14ac:dyDescent="0.3">
      <c r="A240" s="731"/>
      <c r="B240" s="732"/>
      <c r="C240" s="126" t="s">
        <v>1050</v>
      </c>
      <c r="D240" s="76"/>
      <c r="E240" s="100"/>
      <c r="F240" s="161"/>
      <c r="G240" s="129" t="s">
        <v>2176</v>
      </c>
      <c r="H240" s="731"/>
      <c r="I240" s="731"/>
      <c r="J240" s="734"/>
      <c r="K240" s="731"/>
      <c r="L240" s="731"/>
      <c r="M240" s="731"/>
    </row>
    <row r="241" spans="1:17" s="52" customFormat="1" ht="22.5" x14ac:dyDescent="0.3">
      <c r="A241" s="731"/>
      <c r="B241" s="732"/>
      <c r="C241" s="111" t="s">
        <v>336</v>
      </c>
      <c r="D241" s="73"/>
      <c r="E241" s="74">
        <v>100</v>
      </c>
      <c r="F241" s="291">
        <f>SUM(1.5*E241)/100</f>
        <v>1.5</v>
      </c>
      <c r="G241" s="129"/>
      <c r="H241" s="731"/>
      <c r="I241" s="731"/>
      <c r="J241" s="734"/>
      <c r="K241" s="731"/>
      <c r="L241" s="731"/>
      <c r="M241" s="731"/>
    </row>
    <row r="242" spans="1:17" s="52" customFormat="1" ht="22.5" x14ac:dyDescent="0.3">
      <c r="A242" s="731">
        <v>68</v>
      </c>
      <c r="B242" s="732" t="s">
        <v>1051</v>
      </c>
      <c r="C242" s="109" t="s">
        <v>1052</v>
      </c>
      <c r="D242" s="187">
        <v>1</v>
      </c>
      <c r="E242" s="208" t="s">
        <v>53</v>
      </c>
      <c r="F242" s="118">
        <f>SUM(F244:F245)</f>
        <v>0.33</v>
      </c>
      <c r="G242" s="830" t="s">
        <v>2177</v>
      </c>
      <c r="H242" s="731" t="s">
        <v>20</v>
      </c>
      <c r="I242" s="731" t="s">
        <v>20</v>
      </c>
      <c r="J242" s="734">
        <v>1</v>
      </c>
      <c r="K242" s="731" t="s">
        <v>73</v>
      </c>
      <c r="L242" s="731" t="s">
        <v>22</v>
      </c>
      <c r="M242" s="731"/>
      <c r="N242" s="56">
        <f>D242*J242</f>
        <v>1</v>
      </c>
      <c r="O242" s="57">
        <f>N242/18</f>
        <v>5.5555555555555552E-2</v>
      </c>
      <c r="P242" s="66">
        <f>O242</f>
        <v>5.5555555555555552E-2</v>
      </c>
      <c r="Q242" s="57">
        <v>0</v>
      </c>
    </row>
    <row r="243" spans="1:17" s="52" customFormat="1" ht="22.5" x14ac:dyDescent="0.3">
      <c r="A243" s="731"/>
      <c r="B243" s="732"/>
      <c r="C243" s="126" t="s">
        <v>1003</v>
      </c>
      <c r="D243" s="76"/>
      <c r="E243" s="100"/>
      <c r="F243" s="161"/>
      <c r="G243" s="841"/>
      <c r="H243" s="731"/>
      <c r="I243" s="731"/>
      <c r="J243" s="734"/>
      <c r="K243" s="731"/>
      <c r="L243" s="731"/>
      <c r="M243" s="731"/>
    </row>
    <row r="244" spans="1:17" s="52" customFormat="1" ht="22.5" x14ac:dyDescent="0.3">
      <c r="A244" s="731"/>
      <c r="B244" s="732"/>
      <c r="C244" s="111" t="s">
        <v>336</v>
      </c>
      <c r="D244" s="73"/>
      <c r="E244" s="74">
        <v>50</v>
      </c>
      <c r="F244" s="291">
        <f t="shared" ref="F244:F245" si="17">SUM(0.33*E244)/100</f>
        <v>0.16500000000000001</v>
      </c>
      <c r="G244" s="841"/>
      <c r="H244" s="731"/>
      <c r="I244" s="731"/>
      <c r="J244" s="734"/>
      <c r="K244" s="731"/>
      <c r="L244" s="731"/>
      <c r="M244" s="731"/>
    </row>
    <row r="245" spans="1:17" s="52" customFormat="1" ht="22.5" x14ac:dyDescent="0.3">
      <c r="A245" s="731"/>
      <c r="B245" s="732"/>
      <c r="C245" s="111" t="s">
        <v>339</v>
      </c>
      <c r="D245" s="73"/>
      <c r="E245" s="74">
        <v>50</v>
      </c>
      <c r="F245" s="291">
        <f t="shared" si="17"/>
        <v>0.16500000000000001</v>
      </c>
      <c r="G245" s="831"/>
      <c r="H245" s="731"/>
      <c r="I245" s="731"/>
      <c r="J245" s="734"/>
      <c r="K245" s="731"/>
      <c r="L245" s="731"/>
      <c r="M245" s="731"/>
    </row>
    <row r="246" spans="1:17" s="52" customFormat="1" ht="21" x14ac:dyDescent="0.3">
      <c r="A246" s="731">
        <v>69</v>
      </c>
      <c r="B246" s="732" t="s">
        <v>337</v>
      </c>
      <c r="C246" s="109" t="s">
        <v>338</v>
      </c>
      <c r="D246" s="187">
        <v>3</v>
      </c>
      <c r="E246" s="208" t="s">
        <v>33</v>
      </c>
      <c r="F246" s="118">
        <f>SUM(F248:F249)</f>
        <v>1.5</v>
      </c>
      <c r="G246" s="217" t="s">
        <v>2178</v>
      </c>
      <c r="H246" s="731" t="s">
        <v>20</v>
      </c>
      <c r="I246" s="731" t="s">
        <v>20</v>
      </c>
      <c r="J246" s="734">
        <v>1</v>
      </c>
      <c r="K246" s="731" t="s">
        <v>73</v>
      </c>
      <c r="L246" s="731" t="s">
        <v>22</v>
      </c>
      <c r="M246" s="731"/>
      <c r="N246" s="56">
        <f>D246*J246</f>
        <v>3</v>
      </c>
      <c r="O246" s="57">
        <f>N246/18</f>
        <v>0.16666666666666666</v>
      </c>
      <c r="P246" s="66">
        <f>O246</f>
        <v>0.16666666666666666</v>
      </c>
      <c r="Q246" s="57">
        <v>0</v>
      </c>
    </row>
    <row r="247" spans="1:17" s="52" customFormat="1" ht="22.5" x14ac:dyDescent="0.3">
      <c r="A247" s="731"/>
      <c r="B247" s="732"/>
      <c r="C247" s="126" t="s">
        <v>1050</v>
      </c>
      <c r="D247" s="76"/>
      <c r="E247" s="100"/>
      <c r="F247" s="161"/>
      <c r="G247" s="217" t="s">
        <v>2179</v>
      </c>
      <c r="H247" s="731"/>
      <c r="I247" s="731"/>
      <c r="J247" s="734"/>
      <c r="K247" s="731"/>
      <c r="L247" s="731"/>
      <c r="M247" s="731"/>
    </row>
    <row r="248" spans="1:17" s="52" customFormat="1" ht="22.5" x14ac:dyDescent="0.3">
      <c r="A248" s="731"/>
      <c r="B248" s="732"/>
      <c r="C248" s="111" t="s">
        <v>88</v>
      </c>
      <c r="D248" s="73"/>
      <c r="E248" s="74">
        <v>50</v>
      </c>
      <c r="F248" s="291">
        <f t="shared" ref="F248:F249" si="18">SUM(1.5*E248)/100</f>
        <v>0.75</v>
      </c>
      <c r="G248" s="217"/>
      <c r="H248" s="731"/>
      <c r="I248" s="731"/>
      <c r="J248" s="734"/>
      <c r="K248" s="731"/>
      <c r="L248" s="731"/>
      <c r="M248" s="731"/>
    </row>
    <row r="249" spans="1:17" s="52" customFormat="1" ht="22.5" x14ac:dyDescent="0.3">
      <c r="A249" s="731"/>
      <c r="B249" s="732"/>
      <c r="C249" s="111" t="s">
        <v>339</v>
      </c>
      <c r="D249" s="73"/>
      <c r="E249" s="74">
        <v>50</v>
      </c>
      <c r="F249" s="291">
        <f t="shared" si="18"/>
        <v>0.75</v>
      </c>
      <c r="G249" s="217"/>
      <c r="H249" s="731"/>
      <c r="I249" s="731"/>
      <c r="J249" s="734"/>
      <c r="K249" s="731"/>
      <c r="L249" s="731"/>
      <c r="M249" s="731"/>
    </row>
    <row r="250" spans="1:17" s="52" customFormat="1" ht="21" x14ac:dyDescent="0.3">
      <c r="A250" s="731">
        <v>70</v>
      </c>
      <c r="B250" s="732" t="s">
        <v>1053</v>
      </c>
      <c r="C250" s="109" t="s">
        <v>1054</v>
      </c>
      <c r="D250" s="187">
        <v>3</v>
      </c>
      <c r="E250" s="208" t="s">
        <v>33</v>
      </c>
      <c r="F250" s="118">
        <f>SUM(F252:F253)</f>
        <v>1.5</v>
      </c>
      <c r="G250" s="300" t="s">
        <v>2180</v>
      </c>
      <c r="H250" s="731" t="s">
        <v>20</v>
      </c>
      <c r="I250" s="731" t="s">
        <v>20</v>
      </c>
      <c r="J250" s="734">
        <v>1</v>
      </c>
      <c r="K250" s="731" t="s">
        <v>73</v>
      </c>
      <c r="L250" s="731" t="s">
        <v>22</v>
      </c>
      <c r="M250" s="731"/>
      <c r="N250" s="56">
        <f>D250*J250</f>
        <v>3</v>
      </c>
      <c r="O250" s="57">
        <f>N250/18</f>
        <v>0.16666666666666666</v>
      </c>
      <c r="P250" s="66">
        <f>O250</f>
        <v>0.16666666666666666</v>
      </c>
      <c r="Q250" s="57">
        <v>0</v>
      </c>
    </row>
    <row r="251" spans="1:17" s="52" customFormat="1" ht="22.5" x14ac:dyDescent="0.3">
      <c r="A251" s="731"/>
      <c r="B251" s="732"/>
      <c r="C251" s="126" t="s">
        <v>1003</v>
      </c>
      <c r="D251" s="76"/>
      <c r="E251" s="100"/>
      <c r="F251" s="161"/>
      <c r="G251" s="221" t="s">
        <v>1983</v>
      </c>
      <c r="H251" s="731"/>
      <c r="I251" s="731"/>
      <c r="J251" s="734"/>
      <c r="K251" s="731"/>
      <c r="L251" s="731"/>
      <c r="M251" s="731"/>
    </row>
    <row r="252" spans="1:17" s="52" customFormat="1" ht="22.5" x14ac:dyDescent="0.3">
      <c r="A252" s="731"/>
      <c r="B252" s="732"/>
      <c r="C252" s="111" t="s">
        <v>88</v>
      </c>
      <c r="D252" s="73"/>
      <c r="E252" s="74">
        <v>50</v>
      </c>
      <c r="F252" s="291">
        <f t="shared" ref="F252:F253" si="19">SUM(1.5*E252)/100</f>
        <v>0.75</v>
      </c>
      <c r="G252" s="221"/>
      <c r="H252" s="731"/>
      <c r="I252" s="731"/>
      <c r="J252" s="734"/>
      <c r="K252" s="731"/>
      <c r="L252" s="731"/>
      <c r="M252" s="731"/>
    </row>
    <row r="253" spans="1:17" s="52" customFormat="1" ht="22.5" x14ac:dyDescent="0.3">
      <c r="A253" s="731"/>
      <c r="B253" s="732"/>
      <c r="C253" s="111" t="s">
        <v>339</v>
      </c>
      <c r="D253" s="73"/>
      <c r="E253" s="74">
        <v>50</v>
      </c>
      <c r="F253" s="291">
        <f t="shared" si="19"/>
        <v>0.75</v>
      </c>
      <c r="G253" s="301"/>
      <c r="H253" s="731"/>
      <c r="I253" s="731"/>
      <c r="J253" s="734"/>
      <c r="K253" s="731"/>
      <c r="L253" s="731"/>
      <c r="M253" s="731"/>
    </row>
    <row r="254" spans="1:17" s="52" customFormat="1" ht="40.5" x14ac:dyDescent="0.3">
      <c r="A254" s="731">
        <v>71</v>
      </c>
      <c r="B254" s="732" t="s">
        <v>1055</v>
      </c>
      <c r="C254" s="109" t="s">
        <v>1056</v>
      </c>
      <c r="D254" s="187">
        <v>3</v>
      </c>
      <c r="E254" s="208" t="s">
        <v>33</v>
      </c>
      <c r="F254" s="118">
        <f>SUM(F256:F257)</f>
        <v>1.5</v>
      </c>
      <c r="G254" s="217" t="s">
        <v>2181</v>
      </c>
      <c r="H254" s="731" t="s">
        <v>20</v>
      </c>
      <c r="I254" s="731" t="s">
        <v>72</v>
      </c>
      <c r="J254" s="734">
        <v>14</v>
      </c>
      <c r="K254" s="731" t="s">
        <v>28</v>
      </c>
      <c r="L254" s="731" t="s">
        <v>22</v>
      </c>
      <c r="M254" s="731"/>
      <c r="N254" s="56">
        <f>D254*J254</f>
        <v>42</v>
      </c>
      <c r="O254" s="57">
        <f>N254/18</f>
        <v>2.3333333333333335</v>
      </c>
      <c r="P254" s="66">
        <f>O254</f>
        <v>2.3333333333333335</v>
      </c>
      <c r="Q254" s="57">
        <v>0</v>
      </c>
    </row>
    <row r="255" spans="1:17" s="52" customFormat="1" ht="22.5" x14ac:dyDescent="0.3">
      <c r="A255" s="731"/>
      <c r="B255" s="732"/>
      <c r="C255" s="126" t="s">
        <v>999</v>
      </c>
      <c r="D255" s="76"/>
      <c r="E255" s="100"/>
      <c r="F255" s="161"/>
      <c r="G255" s="129" t="s">
        <v>2182</v>
      </c>
      <c r="H255" s="731"/>
      <c r="I255" s="731"/>
      <c r="J255" s="734"/>
      <c r="K255" s="731"/>
      <c r="L255" s="731"/>
      <c r="M255" s="731"/>
    </row>
    <row r="256" spans="1:17" s="52" customFormat="1" ht="22.5" x14ac:dyDescent="0.3">
      <c r="A256" s="731"/>
      <c r="B256" s="732"/>
      <c r="C256" s="111" t="s">
        <v>64</v>
      </c>
      <c r="D256" s="73"/>
      <c r="E256" s="74">
        <v>30</v>
      </c>
      <c r="F256" s="291">
        <f t="shared" ref="F256:F257" si="20">SUM(1.5*E256)/100</f>
        <v>0.45</v>
      </c>
      <c r="G256" s="129"/>
      <c r="H256" s="731"/>
      <c r="I256" s="731"/>
      <c r="J256" s="734"/>
      <c r="K256" s="731"/>
      <c r="L256" s="731"/>
      <c r="M256" s="731"/>
    </row>
    <row r="257" spans="1:17" s="52" customFormat="1" ht="22.5" x14ac:dyDescent="0.3">
      <c r="A257" s="731"/>
      <c r="B257" s="732"/>
      <c r="C257" s="111" t="s">
        <v>347</v>
      </c>
      <c r="D257" s="73"/>
      <c r="E257" s="74">
        <v>70</v>
      </c>
      <c r="F257" s="291">
        <f t="shared" si="20"/>
        <v>1.05</v>
      </c>
      <c r="G257" s="129"/>
      <c r="H257" s="731"/>
      <c r="I257" s="731"/>
      <c r="J257" s="734"/>
      <c r="K257" s="731"/>
      <c r="L257" s="731"/>
      <c r="M257" s="731"/>
    </row>
    <row r="258" spans="1:17" s="52" customFormat="1" ht="21" hidden="1" x14ac:dyDescent="0.3">
      <c r="A258" s="748">
        <v>72</v>
      </c>
      <c r="B258" s="868" t="s">
        <v>340</v>
      </c>
      <c r="C258" s="215" t="s">
        <v>341</v>
      </c>
      <c r="D258" s="206">
        <v>3</v>
      </c>
      <c r="E258" s="130" t="s">
        <v>33</v>
      </c>
      <c r="F258" s="307"/>
      <c r="G258" s="302" t="s">
        <v>2183</v>
      </c>
      <c r="H258" s="748" t="s">
        <v>20</v>
      </c>
      <c r="I258" s="748" t="s">
        <v>20</v>
      </c>
      <c r="J258" s="748">
        <v>0</v>
      </c>
      <c r="K258" s="748" t="s">
        <v>20</v>
      </c>
      <c r="L258" s="748" t="s">
        <v>22</v>
      </c>
      <c r="M258" s="748" t="s">
        <v>1799</v>
      </c>
      <c r="N258" s="56">
        <f>D258*J258</f>
        <v>0</v>
      </c>
      <c r="O258" s="57">
        <f>N258/18</f>
        <v>0</v>
      </c>
      <c r="P258" s="66">
        <f>O258</f>
        <v>0</v>
      </c>
      <c r="Q258" s="57">
        <v>0</v>
      </c>
    </row>
    <row r="259" spans="1:17" s="52" customFormat="1" ht="21" hidden="1" x14ac:dyDescent="0.3">
      <c r="A259" s="748"/>
      <c r="B259" s="868"/>
      <c r="C259" s="215" t="s">
        <v>1050</v>
      </c>
      <c r="D259" s="206"/>
      <c r="E259" s="100"/>
      <c r="F259" s="161"/>
      <c r="G259" s="304" t="s">
        <v>2184</v>
      </c>
      <c r="H259" s="748"/>
      <c r="I259" s="748"/>
      <c r="J259" s="748"/>
      <c r="K259" s="748"/>
      <c r="L259" s="748"/>
      <c r="M259" s="748"/>
    </row>
    <row r="260" spans="1:17" s="52" customFormat="1" ht="21" hidden="1" x14ac:dyDescent="0.3">
      <c r="A260" s="748"/>
      <c r="B260" s="868"/>
      <c r="C260" s="215" t="s">
        <v>342</v>
      </c>
      <c r="D260" s="206"/>
      <c r="E260" s="100"/>
      <c r="F260" s="161"/>
      <c r="G260" s="303"/>
      <c r="H260" s="748"/>
      <c r="I260" s="748"/>
      <c r="J260" s="748"/>
      <c r="K260" s="748"/>
      <c r="L260" s="748"/>
      <c r="M260" s="748"/>
    </row>
    <row r="261" spans="1:17" s="52" customFormat="1" ht="21" x14ac:dyDescent="0.3">
      <c r="A261" s="731">
        <v>73</v>
      </c>
      <c r="B261" s="732" t="s">
        <v>1057</v>
      </c>
      <c r="C261" s="109" t="s">
        <v>1058</v>
      </c>
      <c r="D261" s="187">
        <v>3</v>
      </c>
      <c r="E261" s="208" t="s">
        <v>33</v>
      </c>
      <c r="F261" s="118">
        <f>SUM(F263)</f>
        <v>1.5</v>
      </c>
      <c r="G261" s="217" t="s">
        <v>2185</v>
      </c>
      <c r="H261" s="731" t="s">
        <v>20</v>
      </c>
      <c r="I261" s="731" t="s">
        <v>72</v>
      </c>
      <c r="J261" s="734">
        <v>13</v>
      </c>
      <c r="K261" s="731" t="s">
        <v>80</v>
      </c>
      <c r="L261" s="731" t="s">
        <v>22</v>
      </c>
      <c r="M261" s="731"/>
      <c r="N261" s="56">
        <f>D261*J261</f>
        <v>39</v>
      </c>
      <c r="O261" s="57">
        <f>N261/18</f>
        <v>2.1666666666666665</v>
      </c>
      <c r="P261" s="66">
        <f>O261</f>
        <v>2.1666666666666665</v>
      </c>
      <c r="Q261" s="57">
        <v>0</v>
      </c>
    </row>
    <row r="262" spans="1:17" s="52" customFormat="1" ht="22.5" x14ac:dyDescent="0.3">
      <c r="A262" s="731"/>
      <c r="B262" s="732"/>
      <c r="C262" s="126" t="s">
        <v>999</v>
      </c>
      <c r="D262" s="76"/>
      <c r="E262" s="100"/>
      <c r="F262" s="161"/>
      <c r="G262" s="217" t="s">
        <v>2005</v>
      </c>
      <c r="H262" s="731"/>
      <c r="I262" s="731"/>
      <c r="J262" s="734"/>
      <c r="K262" s="731"/>
      <c r="L262" s="731"/>
      <c r="M262" s="731"/>
    </row>
    <row r="263" spans="1:17" s="52" customFormat="1" ht="22.5" x14ac:dyDescent="0.3">
      <c r="A263" s="731"/>
      <c r="B263" s="732"/>
      <c r="C263" s="111" t="s">
        <v>85</v>
      </c>
      <c r="D263" s="73"/>
      <c r="E263" s="74">
        <v>100</v>
      </c>
      <c r="F263" s="291">
        <f>SUM(1.5*E263)/100</f>
        <v>1.5</v>
      </c>
      <c r="G263" s="217"/>
      <c r="H263" s="731"/>
      <c r="I263" s="731"/>
      <c r="J263" s="734"/>
      <c r="K263" s="731"/>
      <c r="L263" s="731"/>
      <c r="M263" s="731"/>
    </row>
    <row r="264" spans="1:17" s="52" customFormat="1" ht="21" x14ac:dyDescent="0.3">
      <c r="A264" s="731">
        <v>74</v>
      </c>
      <c r="B264" s="732" t="s">
        <v>343</v>
      </c>
      <c r="C264" s="109" t="s">
        <v>344</v>
      </c>
      <c r="D264" s="187">
        <v>3</v>
      </c>
      <c r="E264" s="208" t="s">
        <v>33</v>
      </c>
      <c r="F264" s="118">
        <f>SUM(F266)</f>
        <v>1.5</v>
      </c>
      <c r="G264" s="300" t="s">
        <v>2002</v>
      </c>
      <c r="H264" s="731" t="s">
        <v>20</v>
      </c>
      <c r="I264" s="731" t="s">
        <v>72</v>
      </c>
      <c r="J264" s="734">
        <v>14</v>
      </c>
      <c r="K264" s="731" t="s">
        <v>28</v>
      </c>
      <c r="L264" s="731" t="s">
        <v>22</v>
      </c>
      <c r="M264" s="731"/>
      <c r="N264" s="56">
        <f>D264*J264</f>
        <v>42</v>
      </c>
      <c r="O264" s="57">
        <f>N264/18</f>
        <v>2.3333333333333335</v>
      </c>
      <c r="P264" s="66">
        <f>O264</f>
        <v>2.3333333333333335</v>
      </c>
      <c r="Q264" s="57">
        <v>0</v>
      </c>
    </row>
    <row r="265" spans="1:17" s="52" customFormat="1" ht="22.5" x14ac:dyDescent="0.3">
      <c r="A265" s="731"/>
      <c r="B265" s="732"/>
      <c r="C265" s="126" t="s">
        <v>999</v>
      </c>
      <c r="D265" s="76"/>
      <c r="E265" s="100"/>
      <c r="F265" s="161"/>
      <c r="G265" s="221" t="s">
        <v>2186</v>
      </c>
      <c r="H265" s="731"/>
      <c r="I265" s="731"/>
      <c r="J265" s="734"/>
      <c r="K265" s="731"/>
      <c r="L265" s="731"/>
      <c r="M265" s="731"/>
    </row>
    <row r="266" spans="1:17" s="52" customFormat="1" ht="22.5" x14ac:dyDescent="0.3">
      <c r="A266" s="731"/>
      <c r="B266" s="732"/>
      <c r="C266" s="111" t="s">
        <v>336</v>
      </c>
      <c r="D266" s="73"/>
      <c r="E266" s="74">
        <v>100</v>
      </c>
      <c r="F266" s="291">
        <f>SUM(1.5*E266)/100</f>
        <v>1.5</v>
      </c>
      <c r="G266" s="301"/>
      <c r="H266" s="731"/>
      <c r="I266" s="731"/>
      <c r="J266" s="734"/>
      <c r="K266" s="731"/>
      <c r="L266" s="731"/>
      <c r="M266" s="731"/>
    </row>
    <row r="267" spans="1:17" s="52" customFormat="1" ht="21" x14ac:dyDescent="0.3">
      <c r="A267" s="731">
        <v>75</v>
      </c>
      <c r="B267" s="732" t="s">
        <v>345</v>
      </c>
      <c r="C267" s="109" t="s">
        <v>346</v>
      </c>
      <c r="D267" s="187">
        <v>3</v>
      </c>
      <c r="E267" s="208" t="s">
        <v>33</v>
      </c>
      <c r="F267" s="118">
        <f>SUM(F269)</f>
        <v>1.5</v>
      </c>
      <c r="G267" s="129" t="s">
        <v>2187</v>
      </c>
      <c r="H267" s="731" t="s">
        <v>20</v>
      </c>
      <c r="I267" s="731" t="s">
        <v>20</v>
      </c>
      <c r="J267" s="734">
        <v>1</v>
      </c>
      <c r="K267" s="731" t="s">
        <v>73</v>
      </c>
      <c r="L267" s="731" t="s">
        <v>22</v>
      </c>
      <c r="M267" s="731"/>
      <c r="N267" s="56">
        <f>D267*J267</f>
        <v>3</v>
      </c>
      <c r="O267" s="57">
        <f>N267/18</f>
        <v>0.16666666666666666</v>
      </c>
      <c r="P267" s="66">
        <f>O267</f>
        <v>0.16666666666666666</v>
      </c>
      <c r="Q267" s="57">
        <v>0</v>
      </c>
    </row>
    <row r="268" spans="1:17" s="52" customFormat="1" ht="22.5" x14ac:dyDescent="0.3">
      <c r="A268" s="731"/>
      <c r="B268" s="732"/>
      <c r="C268" s="126" t="s">
        <v>1050</v>
      </c>
      <c r="D268" s="76"/>
      <c r="E268" s="100"/>
      <c r="F268" s="161"/>
      <c r="G268" s="129" t="s">
        <v>2188</v>
      </c>
      <c r="H268" s="731"/>
      <c r="I268" s="731"/>
      <c r="J268" s="734"/>
      <c r="K268" s="731"/>
      <c r="L268" s="731"/>
      <c r="M268" s="731"/>
    </row>
    <row r="269" spans="1:17" s="52" customFormat="1" ht="22.5" x14ac:dyDescent="0.3">
      <c r="A269" s="731"/>
      <c r="B269" s="732"/>
      <c r="C269" s="111" t="s">
        <v>64</v>
      </c>
      <c r="D269" s="73"/>
      <c r="E269" s="74">
        <v>100</v>
      </c>
      <c r="F269" s="291">
        <f>SUM(1.5*E269)/100</f>
        <v>1.5</v>
      </c>
      <c r="G269" s="129"/>
      <c r="H269" s="731"/>
      <c r="I269" s="731"/>
      <c r="J269" s="734"/>
      <c r="K269" s="731"/>
      <c r="L269" s="731"/>
      <c r="M269" s="731"/>
    </row>
    <row r="270" spans="1:17" s="52" customFormat="1" ht="42" x14ac:dyDescent="0.3">
      <c r="A270" s="731">
        <v>76</v>
      </c>
      <c r="B270" s="732" t="s">
        <v>348</v>
      </c>
      <c r="C270" s="109" t="s">
        <v>349</v>
      </c>
      <c r="D270" s="187">
        <v>3</v>
      </c>
      <c r="E270" s="208" t="s">
        <v>33</v>
      </c>
      <c r="F270" s="118">
        <f>SUM(F272:F273)</f>
        <v>1.5</v>
      </c>
      <c r="G270" s="300" t="s">
        <v>2189</v>
      </c>
      <c r="H270" s="731" t="s">
        <v>20</v>
      </c>
      <c r="I270" s="731" t="s">
        <v>20</v>
      </c>
      <c r="J270" s="734">
        <v>1</v>
      </c>
      <c r="K270" s="731" t="s">
        <v>73</v>
      </c>
      <c r="L270" s="731" t="s">
        <v>22</v>
      </c>
      <c r="M270" s="731"/>
      <c r="N270" s="56">
        <f>D270*J270</f>
        <v>3</v>
      </c>
      <c r="O270" s="57">
        <f>N270/18</f>
        <v>0.16666666666666666</v>
      </c>
      <c r="P270" s="66">
        <f>O270</f>
        <v>0.16666666666666666</v>
      </c>
      <c r="Q270" s="57">
        <v>0</v>
      </c>
    </row>
    <row r="271" spans="1:17" s="52" customFormat="1" ht="22.5" x14ac:dyDescent="0.3">
      <c r="A271" s="731"/>
      <c r="B271" s="732"/>
      <c r="C271" s="126" t="s">
        <v>1050</v>
      </c>
      <c r="D271" s="76"/>
      <c r="E271" s="100"/>
      <c r="F271" s="161"/>
      <c r="G271" s="221" t="s">
        <v>2190</v>
      </c>
      <c r="H271" s="731"/>
      <c r="I271" s="731"/>
      <c r="J271" s="734"/>
      <c r="K271" s="731"/>
      <c r="L271" s="731"/>
      <c r="M271" s="731"/>
    </row>
    <row r="272" spans="1:17" s="52" customFormat="1" ht="22.5" x14ac:dyDescent="0.3">
      <c r="A272" s="731"/>
      <c r="B272" s="732"/>
      <c r="C272" s="111" t="s">
        <v>88</v>
      </c>
      <c r="D272" s="73"/>
      <c r="E272" s="74">
        <v>50</v>
      </c>
      <c r="F272" s="291">
        <f t="shared" ref="F272:F273" si="21">SUM(1.5*E272)/100</f>
        <v>0.75</v>
      </c>
      <c r="G272" s="221"/>
      <c r="H272" s="731"/>
      <c r="I272" s="731"/>
      <c r="J272" s="734"/>
      <c r="K272" s="731"/>
      <c r="L272" s="731"/>
      <c r="M272" s="731"/>
    </row>
    <row r="273" spans="1:19" s="52" customFormat="1" ht="22.5" x14ac:dyDescent="0.3">
      <c r="A273" s="731"/>
      <c r="B273" s="732"/>
      <c r="C273" s="111" t="s">
        <v>339</v>
      </c>
      <c r="D273" s="73"/>
      <c r="E273" s="74">
        <v>50</v>
      </c>
      <c r="F273" s="291">
        <f t="shared" si="21"/>
        <v>0.75</v>
      </c>
      <c r="G273" s="301"/>
      <c r="H273" s="731"/>
      <c r="I273" s="731"/>
      <c r="J273" s="734"/>
      <c r="K273" s="731"/>
      <c r="L273" s="731"/>
      <c r="M273" s="731"/>
    </row>
    <row r="274" spans="1:19" s="52" customFormat="1" ht="21" x14ac:dyDescent="0.3">
      <c r="A274" s="731">
        <v>77</v>
      </c>
      <c r="B274" s="732" t="s">
        <v>352</v>
      </c>
      <c r="C274" s="109" t="s">
        <v>353</v>
      </c>
      <c r="D274" s="187">
        <v>3</v>
      </c>
      <c r="E274" s="208" t="s">
        <v>33</v>
      </c>
      <c r="F274" s="118">
        <f>SUM(F276)</f>
        <v>1.5</v>
      </c>
      <c r="G274" s="217" t="s">
        <v>2191</v>
      </c>
      <c r="H274" s="731" t="s">
        <v>20</v>
      </c>
      <c r="I274" s="731" t="s">
        <v>20</v>
      </c>
      <c r="J274" s="734">
        <v>1</v>
      </c>
      <c r="K274" s="731" t="s">
        <v>73</v>
      </c>
      <c r="L274" s="731" t="s">
        <v>22</v>
      </c>
      <c r="M274" s="731"/>
      <c r="N274" s="56">
        <f>D274*J274</f>
        <v>3</v>
      </c>
      <c r="O274" s="57">
        <f>N274/18</f>
        <v>0.16666666666666666</v>
      </c>
      <c r="P274" s="66">
        <f>O274</f>
        <v>0.16666666666666666</v>
      </c>
      <c r="Q274" s="57">
        <v>0</v>
      </c>
    </row>
    <row r="275" spans="1:19" s="52" customFormat="1" ht="22.5" x14ac:dyDescent="0.3">
      <c r="A275" s="731"/>
      <c r="B275" s="732"/>
      <c r="C275" s="126" t="s">
        <v>1050</v>
      </c>
      <c r="D275" s="76"/>
      <c r="E275" s="100"/>
      <c r="F275" s="161"/>
      <c r="G275" s="217" t="s">
        <v>2192</v>
      </c>
      <c r="H275" s="731"/>
      <c r="I275" s="731"/>
      <c r="J275" s="734"/>
      <c r="K275" s="731"/>
      <c r="L275" s="731"/>
      <c r="M275" s="731"/>
    </row>
    <row r="276" spans="1:19" s="52" customFormat="1" ht="22.5" x14ac:dyDescent="0.3">
      <c r="A276" s="731"/>
      <c r="B276" s="732"/>
      <c r="C276" s="111" t="s">
        <v>85</v>
      </c>
      <c r="D276" s="73"/>
      <c r="E276" s="74">
        <v>100</v>
      </c>
      <c r="F276" s="291">
        <f>SUM(1.5*E276)/100</f>
        <v>1.5</v>
      </c>
      <c r="G276" s="217"/>
      <c r="H276" s="731"/>
      <c r="I276" s="731"/>
      <c r="J276" s="734"/>
      <c r="K276" s="731"/>
      <c r="L276" s="731"/>
      <c r="M276" s="731"/>
    </row>
    <row r="277" spans="1:19" s="52" customFormat="1" ht="21" x14ac:dyDescent="0.3">
      <c r="A277" s="731">
        <v>78</v>
      </c>
      <c r="B277" s="732" t="s">
        <v>1059</v>
      </c>
      <c r="C277" s="109" t="s">
        <v>960</v>
      </c>
      <c r="D277" s="187">
        <v>3</v>
      </c>
      <c r="E277" s="208" t="s">
        <v>33</v>
      </c>
      <c r="F277" s="118">
        <f>SUM(F279)</f>
        <v>1.5</v>
      </c>
      <c r="G277" s="300" t="s">
        <v>2003</v>
      </c>
      <c r="H277" s="731" t="s">
        <v>20</v>
      </c>
      <c r="I277" s="731" t="s">
        <v>72</v>
      </c>
      <c r="J277" s="734">
        <v>14</v>
      </c>
      <c r="K277" s="731" t="s">
        <v>28</v>
      </c>
      <c r="L277" s="731" t="s">
        <v>22</v>
      </c>
      <c r="M277" s="731"/>
      <c r="N277" s="56">
        <f>D277*J277</f>
        <v>42</v>
      </c>
      <c r="O277" s="57">
        <f>N277/18</f>
        <v>2.3333333333333335</v>
      </c>
      <c r="P277" s="66">
        <f>O277</f>
        <v>2.3333333333333335</v>
      </c>
      <c r="Q277" s="57">
        <v>0</v>
      </c>
    </row>
    <row r="278" spans="1:19" s="52" customFormat="1" ht="22.5" x14ac:dyDescent="0.3">
      <c r="A278" s="731"/>
      <c r="B278" s="732"/>
      <c r="C278" s="126" t="s">
        <v>999</v>
      </c>
      <c r="D278" s="76"/>
      <c r="E278" s="100"/>
      <c r="F278" s="161"/>
      <c r="G278" s="221" t="s">
        <v>2193</v>
      </c>
      <c r="H278" s="731"/>
      <c r="I278" s="731"/>
      <c r="J278" s="734"/>
      <c r="K278" s="731"/>
      <c r="L278" s="731"/>
      <c r="M278" s="731"/>
    </row>
    <row r="279" spans="1:19" s="52" customFormat="1" ht="22.5" x14ac:dyDescent="0.3">
      <c r="A279" s="731"/>
      <c r="B279" s="732"/>
      <c r="C279" s="111" t="s">
        <v>64</v>
      </c>
      <c r="D279" s="73"/>
      <c r="E279" s="74">
        <v>100</v>
      </c>
      <c r="F279" s="291">
        <f>SUM(1.5*E279)/100</f>
        <v>1.5</v>
      </c>
      <c r="G279" s="301"/>
      <c r="H279" s="731"/>
      <c r="I279" s="731"/>
      <c r="J279" s="734"/>
      <c r="K279" s="731"/>
      <c r="L279" s="731"/>
      <c r="M279" s="731"/>
    </row>
    <row r="280" spans="1:19" s="52" customFormat="1" ht="21" x14ac:dyDescent="0.3">
      <c r="A280" s="731">
        <v>79</v>
      </c>
      <c r="B280" s="732" t="s">
        <v>1060</v>
      </c>
      <c r="C280" s="109" t="s">
        <v>1061</v>
      </c>
      <c r="D280" s="187">
        <v>3</v>
      </c>
      <c r="E280" s="208" t="s">
        <v>33</v>
      </c>
      <c r="F280" s="118">
        <f>SUM(F282)</f>
        <v>1.5</v>
      </c>
      <c r="G280" s="217" t="s">
        <v>2194</v>
      </c>
      <c r="H280" s="731" t="s">
        <v>20</v>
      </c>
      <c r="I280" s="731" t="s">
        <v>72</v>
      </c>
      <c r="J280" s="734">
        <v>14</v>
      </c>
      <c r="K280" s="731" t="s">
        <v>28</v>
      </c>
      <c r="L280" s="731" t="s">
        <v>22</v>
      </c>
      <c r="M280" s="731"/>
      <c r="N280" s="56">
        <f>D280*J280</f>
        <v>42</v>
      </c>
      <c r="O280" s="57">
        <f>N280/18</f>
        <v>2.3333333333333335</v>
      </c>
      <c r="P280" s="66">
        <f>O280</f>
        <v>2.3333333333333335</v>
      </c>
      <c r="Q280" s="57">
        <v>0</v>
      </c>
    </row>
    <row r="281" spans="1:19" s="52" customFormat="1" ht="22.5" x14ac:dyDescent="0.3">
      <c r="A281" s="731"/>
      <c r="B281" s="732"/>
      <c r="C281" s="126" t="s">
        <v>999</v>
      </c>
      <c r="D281" s="76"/>
      <c r="E281" s="100"/>
      <c r="F281" s="161"/>
      <c r="G281" s="217" t="s">
        <v>2195</v>
      </c>
      <c r="H281" s="731"/>
      <c r="I281" s="731"/>
      <c r="J281" s="734"/>
      <c r="K281" s="731"/>
      <c r="L281" s="731"/>
      <c r="M281" s="731"/>
    </row>
    <row r="282" spans="1:19" s="52" customFormat="1" ht="22.5" x14ac:dyDescent="0.3">
      <c r="A282" s="731"/>
      <c r="B282" s="732"/>
      <c r="C282" s="111" t="s">
        <v>347</v>
      </c>
      <c r="D282" s="73"/>
      <c r="E282" s="74">
        <v>100</v>
      </c>
      <c r="F282" s="291">
        <f>SUM(1.5*E282)/100</f>
        <v>1.5</v>
      </c>
      <c r="G282" s="217"/>
      <c r="H282" s="731"/>
      <c r="I282" s="731"/>
      <c r="J282" s="734"/>
      <c r="K282" s="731"/>
      <c r="L282" s="731"/>
      <c r="M282" s="731"/>
    </row>
    <row r="283" spans="1:19" s="52" customFormat="1" ht="21" x14ac:dyDescent="0.3">
      <c r="A283" s="731">
        <v>80</v>
      </c>
      <c r="B283" s="732" t="s">
        <v>356</v>
      </c>
      <c r="C283" s="109" t="s">
        <v>156</v>
      </c>
      <c r="D283" s="187">
        <v>3</v>
      </c>
      <c r="E283" s="208" t="s">
        <v>157</v>
      </c>
      <c r="F283" s="118">
        <f>SUM(F285:F286)</f>
        <v>1</v>
      </c>
      <c r="G283" s="853"/>
      <c r="H283" s="731" t="s">
        <v>20</v>
      </c>
      <c r="I283" s="731" t="s">
        <v>20</v>
      </c>
      <c r="J283" s="734">
        <v>1</v>
      </c>
      <c r="K283" s="731" t="s">
        <v>73</v>
      </c>
      <c r="L283" s="731" t="s">
        <v>22</v>
      </c>
      <c r="M283" s="731"/>
      <c r="N283" s="56">
        <f>D283*J283</f>
        <v>3</v>
      </c>
      <c r="O283" s="57">
        <f>N283/18</f>
        <v>0.16666666666666666</v>
      </c>
      <c r="P283" s="66">
        <f>O283</f>
        <v>0.16666666666666666</v>
      </c>
      <c r="Q283" s="57">
        <v>0</v>
      </c>
    </row>
    <row r="284" spans="1:19" s="52" customFormat="1" ht="22.5" x14ac:dyDescent="0.3">
      <c r="A284" s="731"/>
      <c r="B284" s="732"/>
      <c r="C284" s="126" t="s">
        <v>1003</v>
      </c>
      <c r="D284" s="76"/>
      <c r="E284" s="100"/>
      <c r="F284" s="161"/>
      <c r="G284" s="854"/>
      <c r="H284" s="731"/>
      <c r="I284" s="731"/>
      <c r="J284" s="734"/>
      <c r="K284" s="731"/>
      <c r="L284" s="731"/>
      <c r="M284" s="731"/>
    </row>
    <row r="285" spans="1:19" s="52" customFormat="1" ht="22.5" x14ac:dyDescent="0.3">
      <c r="A285" s="731"/>
      <c r="B285" s="732"/>
      <c r="C285" s="111" t="s">
        <v>88</v>
      </c>
      <c r="D285" s="73"/>
      <c r="E285" s="74">
        <v>50</v>
      </c>
      <c r="F285" s="291">
        <f t="shared" ref="F285:F286" si="22">SUM(1*E285)/100</f>
        <v>0.5</v>
      </c>
      <c r="G285" s="854"/>
      <c r="H285" s="731"/>
      <c r="I285" s="731"/>
      <c r="J285" s="734"/>
      <c r="K285" s="731"/>
      <c r="L285" s="731"/>
      <c r="M285" s="731"/>
    </row>
    <row r="286" spans="1:19" s="52" customFormat="1" ht="22.5" x14ac:dyDescent="0.3">
      <c r="A286" s="731"/>
      <c r="B286" s="732"/>
      <c r="C286" s="111" t="s">
        <v>339</v>
      </c>
      <c r="D286" s="73"/>
      <c r="E286" s="74">
        <v>50</v>
      </c>
      <c r="F286" s="291">
        <f t="shared" si="22"/>
        <v>0.5</v>
      </c>
      <c r="G286" s="855"/>
      <c r="H286" s="731"/>
      <c r="I286" s="731"/>
      <c r="J286" s="734"/>
      <c r="K286" s="731"/>
      <c r="L286" s="731"/>
      <c r="M286" s="731"/>
    </row>
    <row r="287" spans="1:19" ht="24.75" customHeight="1" x14ac:dyDescent="0.15">
      <c r="A287" s="652" t="s">
        <v>844</v>
      </c>
      <c r="B287" s="652"/>
      <c r="C287" s="652"/>
      <c r="D287" s="652"/>
      <c r="E287" s="652"/>
      <c r="F287" s="652"/>
      <c r="G287" s="652"/>
      <c r="H287" s="652"/>
      <c r="I287" s="652"/>
      <c r="J287" s="652"/>
      <c r="K287" s="652"/>
      <c r="L287" s="652"/>
      <c r="M287" s="652"/>
      <c r="N287" s="124">
        <f t="shared" ref="N287:Q287" si="23">N288</f>
        <v>178</v>
      </c>
      <c r="O287" s="66">
        <f t="shared" si="23"/>
        <v>9.8888888888888875</v>
      </c>
      <c r="P287" s="66">
        <f t="shared" si="23"/>
        <v>9.8888888888888875</v>
      </c>
      <c r="Q287" s="66">
        <f t="shared" si="23"/>
        <v>0</v>
      </c>
      <c r="R287" s="125">
        <f>P287+Q287</f>
        <v>9.8888888888888875</v>
      </c>
      <c r="S287" s="66">
        <f>P287/20</f>
        <v>0.49444444444444435</v>
      </c>
    </row>
    <row r="288" spans="1:19" ht="24.75" customHeight="1" x14ac:dyDescent="0.15">
      <c r="A288" s="653" t="s">
        <v>885</v>
      </c>
      <c r="B288" s="653"/>
      <c r="C288" s="653"/>
      <c r="D288" s="653"/>
      <c r="E288" s="653"/>
      <c r="F288" s="653"/>
      <c r="G288" s="653"/>
      <c r="H288" s="653"/>
      <c r="I288" s="653"/>
      <c r="J288" s="653"/>
      <c r="K288" s="653"/>
      <c r="L288" s="653"/>
      <c r="M288" s="653"/>
      <c r="N288" s="124">
        <f>SUM(N289:N304)</f>
        <v>178</v>
      </c>
      <c r="O288" s="65">
        <f>SUM(O289:O304)</f>
        <v>9.8888888888888875</v>
      </c>
      <c r="P288" s="65">
        <f>SUM(P289:P304)</f>
        <v>9.8888888888888875</v>
      </c>
      <c r="Q288" s="57">
        <v>0</v>
      </c>
    </row>
    <row r="289" spans="1:17" s="52" customFormat="1" ht="22.5" x14ac:dyDescent="0.3">
      <c r="A289" s="731">
        <v>81</v>
      </c>
      <c r="B289" s="732" t="s">
        <v>970</v>
      </c>
      <c r="C289" s="109" t="s">
        <v>971</v>
      </c>
      <c r="D289" s="187">
        <v>1</v>
      </c>
      <c r="E289" s="208" t="s">
        <v>53</v>
      </c>
      <c r="F289" s="308">
        <f>SUM(F291)</f>
        <v>0.33</v>
      </c>
      <c r="G289" s="815" t="s">
        <v>2196</v>
      </c>
      <c r="H289" s="838" t="s">
        <v>20</v>
      </c>
      <c r="I289" s="838" t="s">
        <v>72</v>
      </c>
      <c r="J289" s="839">
        <v>20</v>
      </c>
      <c r="K289" s="838" t="s">
        <v>73</v>
      </c>
      <c r="L289" s="838" t="s">
        <v>22</v>
      </c>
      <c r="M289" s="838"/>
      <c r="N289" s="56">
        <f>D289*J289</f>
        <v>20</v>
      </c>
      <c r="O289" s="57">
        <f>N289/18</f>
        <v>1.1111111111111112</v>
      </c>
      <c r="P289" s="66">
        <f>O289</f>
        <v>1.1111111111111112</v>
      </c>
      <c r="Q289" s="57">
        <v>0</v>
      </c>
    </row>
    <row r="290" spans="1:17" s="52" customFormat="1" ht="22.5" x14ac:dyDescent="0.3">
      <c r="A290" s="731"/>
      <c r="B290" s="732"/>
      <c r="C290" s="126" t="s">
        <v>607</v>
      </c>
      <c r="D290" s="76"/>
      <c r="E290" s="100"/>
      <c r="F290" s="161"/>
      <c r="G290" s="861"/>
      <c r="H290" s="731"/>
      <c r="I290" s="731"/>
      <c r="J290" s="734"/>
      <c r="K290" s="731"/>
      <c r="L290" s="731"/>
      <c r="M290" s="731"/>
    </row>
    <row r="291" spans="1:17" s="52" customFormat="1" ht="22.5" x14ac:dyDescent="0.3">
      <c r="A291" s="731"/>
      <c r="B291" s="732"/>
      <c r="C291" s="111" t="s">
        <v>96</v>
      </c>
      <c r="D291" s="73"/>
      <c r="E291" s="74">
        <v>100</v>
      </c>
      <c r="F291" s="291">
        <f t="shared" ref="F291" si="24">SUM(0.33*E291)/100</f>
        <v>0.33</v>
      </c>
      <c r="G291" s="861"/>
      <c r="H291" s="731"/>
      <c r="I291" s="731"/>
      <c r="J291" s="734"/>
      <c r="K291" s="731"/>
      <c r="L291" s="731"/>
      <c r="M291" s="731"/>
    </row>
    <row r="292" spans="1:17" s="52" customFormat="1" ht="21" x14ac:dyDescent="0.3">
      <c r="A292" s="731">
        <v>82</v>
      </c>
      <c r="B292" s="732" t="s">
        <v>972</v>
      </c>
      <c r="C292" s="109" t="s">
        <v>973</v>
      </c>
      <c r="D292" s="187">
        <v>3</v>
      </c>
      <c r="E292" s="208" t="s">
        <v>19</v>
      </c>
      <c r="F292" s="118">
        <f>SUM(F294)</f>
        <v>1</v>
      </c>
      <c r="G292" s="861" t="s">
        <v>2197</v>
      </c>
      <c r="H292" s="731" t="s">
        <v>20</v>
      </c>
      <c r="I292" s="731" t="s">
        <v>72</v>
      </c>
      <c r="J292" s="734">
        <v>20</v>
      </c>
      <c r="K292" s="731" t="s">
        <v>73</v>
      </c>
      <c r="L292" s="731" t="s">
        <v>22</v>
      </c>
      <c r="M292" s="731"/>
      <c r="N292" s="56">
        <f>D292*J292</f>
        <v>60</v>
      </c>
      <c r="O292" s="57">
        <f>N292/18</f>
        <v>3.3333333333333335</v>
      </c>
      <c r="P292" s="66">
        <f>O292</f>
        <v>3.3333333333333335</v>
      </c>
      <c r="Q292" s="57">
        <v>0</v>
      </c>
    </row>
    <row r="293" spans="1:17" s="52" customFormat="1" ht="22.5" x14ac:dyDescent="0.3">
      <c r="A293" s="731"/>
      <c r="B293" s="732"/>
      <c r="C293" s="126" t="s">
        <v>607</v>
      </c>
      <c r="D293" s="76"/>
      <c r="E293" s="100"/>
      <c r="F293" s="161"/>
      <c r="G293" s="861"/>
      <c r="H293" s="731"/>
      <c r="I293" s="731"/>
      <c r="J293" s="734"/>
      <c r="K293" s="731"/>
      <c r="L293" s="731"/>
      <c r="M293" s="731"/>
    </row>
    <row r="294" spans="1:17" s="52" customFormat="1" ht="22.5" x14ac:dyDescent="0.3">
      <c r="A294" s="731"/>
      <c r="B294" s="732"/>
      <c r="C294" s="111" t="s">
        <v>96</v>
      </c>
      <c r="D294" s="73"/>
      <c r="E294" s="74">
        <v>100</v>
      </c>
      <c r="F294" s="291">
        <f>SUM(1*E294)/100</f>
        <v>1</v>
      </c>
      <c r="G294" s="861"/>
      <c r="H294" s="731"/>
      <c r="I294" s="731"/>
      <c r="J294" s="734"/>
      <c r="K294" s="731"/>
      <c r="L294" s="731"/>
      <c r="M294" s="731"/>
    </row>
    <row r="295" spans="1:17" s="52" customFormat="1" ht="21" x14ac:dyDescent="0.3">
      <c r="A295" s="757">
        <v>83</v>
      </c>
      <c r="B295" s="758" t="s">
        <v>974</v>
      </c>
      <c r="C295" s="277" t="s">
        <v>975</v>
      </c>
      <c r="D295" s="510">
        <v>3</v>
      </c>
      <c r="E295" s="511" t="s">
        <v>19</v>
      </c>
      <c r="F295" s="271">
        <f>SUM(F296)</f>
        <v>1</v>
      </c>
      <c r="G295" s="862" t="s">
        <v>2198</v>
      </c>
      <c r="H295" s="757" t="s">
        <v>20</v>
      </c>
      <c r="I295" s="757" t="s">
        <v>133</v>
      </c>
      <c r="J295" s="744">
        <v>25</v>
      </c>
      <c r="K295" s="757" t="s">
        <v>21</v>
      </c>
      <c r="L295" s="757" t="s">
        <v>22</v>
      </c>
      <c r="M295" s="757"/>
      <c r="N295" s="56">
        <f>D295*J295</f>
        <v>75</v>
      </c>
      <c r="O295" s="57">
        <f>N295/18</f>
        <v>4.166666666666667</v>
      </c>
      <c r="P295" s="66">
        <f>O295</f>
        <v>4.166666666666667</v>
      </c>
      <c r="Q295" s="57">
        <v>0</v>
      </c>
    </row>
    <row r="296" spans="1:17" s="52" customFormat="1" ht="22.5" x14ac:dyDescent="0.3">
      <c r="A296" s="757"/>
      <c r="B296" s="758"/>
      <c r="C296" s="278" t="s">
        <v>96</v>
      </c>
      <c r="D296" s="255"/>
      <c r="E296" s="147">
        <v>100</v>
      </c>
      <c r="F296" s="148">
        <f>SUM(1*E296)/100</f>
        <v>1</v>
      </c>
      <c r="G296" s="862"/>
      <c r="H296" s="757"/>
      <c r="I296" s="757"/>
      <c r="J296" s="744"/>
      <c r="K296" s="757"/>
      <c r="L296" s="757"/>
      <c r="M296" s="757"/>
    </row>
    <row r="297" spans="1:17" s="52" customFormat="1" ht="21" hidden="1" x14ac:dyDescent="0.3">
      <c r="A297" s="731">
        <v>84</v>
      </c>
      <c r="B297" s="732" t="s">
        <v>974</v>
      </c>
      <c r="C297" s="109" t="s">
        <v>975</v>
      </c>
      <c r="D297" s="187">
        <v>3</v>
      </c>
      <c r="E297" s="208" t="s">
        <v>19</v>
      </c>
      <c r="F297" s="118">
        <f>SUM(F298)</f>
        <v>1</v>
      </c>
      <c r="G297" s="861" t="s">
        <v>2199</v>
      </c>
      <c r="H297" s="731" t="s">
        <v>23</v>
      </c>
      <c r="I297" s="731" t="s">
        <v>21</v>
      </c>
      <c r="J297" s="734">
        <v>1</v>
      </c>
      <c r="K297" s="731" t="s">
        <v>23</v>
      </c>
      <c r="L297" s="731" t="s">
        <v>22</v>
      </c>
      <c r="M297" s="731"/>
      <c r="N297" s="56">
        <f>D297*J297</f>
        <v>3</v>
      </c>
      <c r="O297" s="57">
        <f>N297/18</f>
        <v>0.16666666666666666</v>
      </c>
      <c r="P297" s="66">
        <f>O297</f>
        <v>0.16666666666666666</v>
      </c>
      <c r="Q297" s="57">
        <v>0</v>
      </c>
    </row>
    <row r="298" spans="1:17" s="52" customFormat="1" ht="21" hidden="1" x14ac:dyDescent="0.3">
      <c r="A298" s="731"/>
      <c r="B298" s="732"/>
      <c r="C298" s="111" t="s">
        <v>96</v>
      </c>
      <c r="D298" s="73"/>
      <c r="E298" s="74">
        <v>100</v>
      </c>
      <c r="F298" s="291">
        <f>SUM(1*E298)/100</f>
        <v>1</v>
      </c>
      <c r="G298" s="861"/>
      <c r="H298" s="731"/>
      <c r="I298" s="731"/>
      <c r="J298" s="734"/>
      <c r="K298" s="731"/>
      <c r="L298" s="731"/>
      <c r="M298" s="731"/>
    </row>
    <row r="299" spans="1:17" s="52" customFormat="1" ht="21" x14ac:dyDescent="0.3">
      <c r="A299" s="731">
        <v>85</v>
      </c>
      <c r="B299" s="732" t="s">
        <v>976</v>
      </c>
      <c r="C299" s="109" t="s">
        <v>156</v>
      </c>
      <c r="D299" s="187">
        <v>3</v>
      </c>
      <c r="E299" s="208" t="s">
        <v>977</v>
      </c>
      <c r="F299" s="118">
        <f>SUM(F301)</f>
        <v>1</v>
      </c>
      <c r="G299" s="802"/>
      <c r="H299" s="731" t="s">
        <v>20</v>
      </c>
      <c r="I299" s="731" t="s">
        <v>80</v>
      </c>
      <c r="J299" s="734">
        <v>4</v>
      </c>
      <c r="K299" s="731" t="s">
        <v>21</v>
      </c>
      <c r="L299" s="731" t="s">
        <v>22</v>
      </c>
      <c r="M299" s="731"/>
      <c r="N299" s="56">
        <f>D299*J299</f>
        <v>12</v>
      </c>
      <c r="O299" s="57">
        <f>N299/18</f>
        <v>0.66666666666666663</v>
      </c>
      <c r="P299" s="66">
        <f>O299</f>
        <v>0.66666666666666663</v>
      </c>
      <c r="Q299" s="57">
        <v>0</v>
      </c>
    </row>
    <row r="300" spans="1:17" s="52" customFormat="1" ht="22.5" x14ac:dyDescent="0.3">
      <c r="A300" s="731"/>
      <c r="B300" s="732"/>
      <c r="C300" s="126" t="s">
        <v>607</v>
      </c>
      <c r="D300" s="76"/>
      <c r="E300" s="100"/>
      <c r="F300" s="161"/>
      <c r="G300" s="802"/>
      <c r="H300" s="731"/>
      <c r="I300" s="731"/>
      <c r="J300" s="734"/>
      <c r="K300" s="731"/>
      <c r="L300" s="731"/>
      <c r="M300" s="731"/>
    </row>
    <row r="301" spans="1:17" s="52" customFormat="1" ht="22.5" x14ac:dyDescent="0.3">
      <c r="A301" s="731"/>
      <c r="B301" s="732"/>
      <c r="C301" s="111" t="s">
        <v>96</v>
      </c>
      <c r="D301" s="73"/>
      <c r="E301" s="74">
        <v>100</v>
      </c>
      <c r="F301" s="291">
        <f>SUM(1*E301)/100</f>
        <v>1</v>
      </c>
      <c r="G301" s="802"/>
      <c r="H301" s="731"/>
      <c r="I301" s="731"/>
      <c r="J301" s="734"/>
      <c r="K301" s="731"/>
      <c r="L301" s="731"/>
      <c r="M301" s="731"/>
    </row>
    <row r="302" spans="1:17" s="52" customFormat="1" ht="21" x14ac:dyDescent="0.3">
      <c r="A302" s="731">
        <v>86</v>
      </c>
      <c r="B302" s="732" t="s">
        <v>978</v>
      </c>
      <c r="C302" s="109" t="s">
        <v>154</v>
      </c>
      <c r="D302" s="187">
        <v>1</v>
      </c>
      <c r="E302" s="208" t="s">
        <v>82</v>
      </c>
      <c r="F302" s="118">
        <f>SUM(F304)</f>
        <v>0.25</v>
      </c>
      <c r="G302" s="861" t="s">
        <v>2200</v>
      </c>
      <c r="H302" s="731" t="s">
        <v>20</v>
      </c>
      <c r="I302" s="731" t="s">
        <v>47</v>
      </c>
      <c r="J302" s="734">
        <v>8</v>
      </c>
      <c r="K302" s="731" t="s">
        <v>73</v>
      </c>
      <c r="L302" s="731" t="s">
        <v>22</v>
      </c>
      <c r="M302" s="731"/>
      <c r="N302" s="56">
        <f>D302*J302</f>
        <v>8</v>
      </c>
      <c r="O302" s="57">
        <f>N302/18</f>
        <v>0.44444444444444442</v>
      </c>
      <c r="P302" s="66">
        <f>O302</f>
        <v>0.44444444444444442</v>
      </c>
      <c r="Q302" s="57">
        <v>0</v>
      </c>
    </row>
    <row r="303" spans="1:17" s="52" customFormat="1" ht="22.5" x14ac:dyDescent="0.3">
      <c r="A303" s="731"/>
      <c r="B303" s="732"/>
      <c r="C303" s="126" t="s">
        <v>607</v>
      </c>
      <c r="D303" s="76"/>
      <c r="E303" s="100"/>
      <c r="F303" s="161"/>
      <c r="G303" s="861"/>
      <c r="H303" s="731"/>
      <c r="I303" s="731"/>
      <c r="J303" s="734"/>
      <c r="K303" s="731"/>
      <c r="L303" s="731"/>
      <c r="M303" s="731"/>
    </row>
    <row r="304" spans="1:17" s="52" customFormat="1" ht="22.5" x14ac:dyDescent="0.3">
      <c r="A304" s="731"/>
      <c r="B304" s="732"/>
      <c r="C304" s="111" t="s">
        <v>96</v>
      </c>
      <c r="D304" s="73"/>
      <c r="E304" s="74">
        <v>100</v>
      </c>
      <c r="F304" s="291">
        <f>SUM(0.25*E304)/100</f>
        <v>0.25</v>
      </c>
      <c r="G304" s="861"/>
      <c r="H304" s="731"/>
      <c r="I304" s="731"/>
      <c r="J304" s="734"/>
      <c r="K304" s="731"/>
      <c r="L304" s="731"/>
      <c r="M304" s="731"/>
    </row>
    <row r="305" spans="1:19" ht="24.75" customHeight="1" x14ac:dyDescent="0.15">
      <c r="A305" s="652" t="s">
        <v>845</v>
      </c>
      <c r="B305" s="652"/>
      <c r="C305" s="652"/>
      <c r="D305" s="652"/>
      <c r="E305" s="652"/>
      <c r="F305" s="652"/>
      <c r="G305" s="652"/>
      <c r="H305" s="652"/>
      <c r="I305" s="652"/>
      <c r="J305" s="652"/>
      <c r="K305" s="652"/>
      <c r="L305" s="652"/>
      <c r="M305" s="652"/>
      <c r="N305" s="124">
        <f>N306</f>
        <v>1095</v>
      </c>
      <c r="O305" s="66">
        <f>O306</f>
        <v>60.833333333333329</v>
      </c>
      <c r="P305" s="66">
        <f>P306</f>
        <v>60.833333333333329</v>
      </c>
      <c r="Q305" s="66">
        <f>Q306</f>
        <v>0</v>
      </c>
      <c r="R305" s="125">
        <f>P305+Q305</f>
        <v>60.833333333333329</v>
      </c>
      <c r="S305" s="66">
        <f>P305/20</f>
        <v>3.0416666666666665</v>
      </c>
    </row>
    <row r="306" spans="1:19" ht="24.75" customHeight="1" x14ac:dyDescent="0.15">
      <c r="A306" s="653" t="s">
        <v>885</v>
      </c>
      <c r="B306" s="653"/>
      <c r="C306" s="653"/>
      <c r="D306" s="653"/>
      <c r="E306" s="653"/>
      <c r="F306" s="653"/>
      <c r="G306" s="653"/>
      <c r="H306" s="653"/>
      <c r="I306" s="653"/>
      <c r="J306" s="653"/>
      <c r="K306" s="653"/>
      <c r="L306" s="653"/>
      <c r="M306" s="653"/>
      <c r="N306" s="124">
        <f>SUM(N307:N379)</f>
        <v>1095</v>
      </c>
      <c r="O306" s="65">
        <f>SUM(O307:O379)</f>
        <v>60.833333333333329</v>
      </c>
      <c r="P306" s="65">
        <f>SUM(P307:P379)</f>
        <v>60.833333333333329</v>
      </c>
      <c r="Q306" s="57">
        <v>0</v>
      </c>
    </row>
    <row r="307" spans="1:19" s="52" customFormat="1" ht="21" x14ac:dyDescent="0.3">
      <c r="A307" s="838">
        <v>87</v>
      </c>
      <c r="B307" s="840" t="s">
        <v>560</v>
      </c>
      <c r="C307" s="127" t="s">
        <v>561</v>
      </c>
      <c r="D307" s="197">
        <v>3</v>
      </c>
      <c r="E307" s="104" t="s">
        <v>33</v>
      </c>
      <c r="F307" s="118">
        <f>SUM(F308:F314)</f>
        <v>1.4999999999999998</v>
      </c>
      <c r="G307" s="217" t="s">
        <v>2201</v>
      </c>
      <c r="H307" s="838" t="s">
        <v>20</v>
      </c>
      <c r="I307" s="838" t="s">
        <v>159</v>
      </c>
      <c r="J307" s="839">
        <v>33</v>
      </c>
      <c r="K307" s="838" t="s">
        <v>27</v>
      </c>
      <c r="L307" s="838" t="s">
        <v>22</v>
      </c>
      <c r="M307" s="838"/>
      <c r="N307" s="56">
        <f>D307*J307</f>
        <v>99</v>
      </c>
      <c r="O307" s="57">
        <f>N307/18</f>
        <v>5.5</v>
      </c>
      <c r="P307" s="66">
        <f>O307</f>
        <v>5.5</v>
      </c>
      <c r="Q307" s="57">
        <v>0</v>
      </c>
    </row>
    <row r="308" spans="1:19" s="52" customFormat="1" ht="22.5" x14ac:dyDescent="0.3">
      <c r="A308" s="731"/>
      <c r="B308" s="732"/>
      <c r="C308" s="111" t="s">
        <v>58</v>
      </c>
      <c r="D308" s="73"/>
      <c r="E308" s="74">
        <v>22</v>
      </c>
      <c r="F308" s="291">
        <f t="shared" ref="F308:F314" si="25">SUM(1.5*E308)/100</f>
        <v>0.33</v>
      </c>
      <c r="G308" s="217" t="s">
        <v>2202</v>
      </c>
      <c r="H308" s="731"/>
      <c r="I308" s="731"/>
      <c r="J308" s="734"/>
      <c r="K308" s="731"/>
      <c r="L308" s="731"/>
      <c r="M308" s="731"/>
    </row>
    <row r="309" spans="1:19" s="52" customFormat="1" ht="22.5" x14ac:dyDescent="0.3">
      <c r="A309" s="731"/>
      <c r="B309" s="732"/>
      <c r="C309" s="111" t="s">
        <v>68</v>
      </c>
      <c r="D309" s="73"/>
      <c r="E309" s="74">
        <v>18</v>
      </c>
      <c r="F309" s="291">
        <f t="shared" si="25"/>
        <v>0.27</v>
      </c>
      <c r="G309" s="217" t="s">
        <v>2203</v>
      </c>
      <c r="H309" s="731"/>
      <c r="I309" s="731"/>
      <c r="J309" s="734"/>
      <c r="K309" s="731"/>
      <c r="L309" s="731"/>
      <c r="M309" s="731"/>
    </row>
    <row r="310" spans="1:19" s="52" customFormat="1" ht="22.5" x14ac:dyDescent="0.3">
      <c r="A310" s="731"/>
      <c r="B310" s="732"/>
      <c r="C310" s="111" t="s">
        <v>66</v>
      </c>
      <c r="D310" s="73"/>
      <c r="E310" s="74">
        <v>12</v>
      </c>
      <c r="F310" s="291">
        <f t="shared" si="25"/>
        <v>0.18</v>
      </c>
      <c r="G310" s="217"/>
      <c r="H310" s="731"/>
      <c r="I310" s="731"/>
      <c r="J310" s="734"/>
      <c r="K310" s="731"/>
      <c r="L310" s="731"/>
      <c r="M310" s="731"/>
    </row>
    <row r="311" spans="1:19" s="52" customFormat="1" ht="22.5" x14ac:dyDescent="0.3">
      <c r="A311" s="731"/>
      <c r="B311" s="732"/>
      <c r="C311" s="111" t="s">
        <v>67</v>
      </c>
      <c r="D311" s="73"/>
      <c r="E311" s="74">
        <v>12</v>
      </c>
      <c r="F311" s="291">
        <f t="shared" si="25"/>
        <v>0.18</v>
      </c>
      <c r="G311" s="217"/>
      <c r="H311" s="731"/>
      <c r="I311" s="731"/>
      <c r="J311" s="734"/>
      <c r="K311" s="731"/>
      <c r="L311" s="731"/>
      <c r="M311" s="731"/>
    </row>
    <row r="312" spans="1:19" s="52" customFormat="1" ht="22.5" x14ac:dyDescent="0.3">
      <c r="A312" s="731"/>
      <c r="B312" s="732"/>
      <c r="C312" s="111" t="s">
        <v>69</v>
      </c>
      <c r="D312" s="73"/>
      <c r="E312" s="74">
        <v>12</v>
      </c>
      <c r="F312" s="291">
        <f t="shared" si="25"/>
        <v>0.18</v>
      </c>
      <c r="G312" s="217"/>
      <c r="H312" s="731"/>
      <c r="I312" s="731"/>
      <c r="J312" s="734"/>
      <c r="K312" s="731"/>
      <c r="L312" s="731"/>
      <c r="M312" s="731"/>
    </row>
    <row r="313" spans="1:19" s="52" customFormat="1" ht="22.5" x14ac:dyDescent="0.3">
      <c r="A313" s="731"/>
      <c r="B313" s="732"/>
      <c r="C313" s="111" t="s">
        <v>11</v>
      </c>
      <c r="D313" s="73"/>
      <c r="E313" s="74">
        <v>12</v>
      </c>
      <c r="F313" s="291">
        <f t="shared" si="25"/>
        <v>0.18</v>
      </c>
      <c r="G313" s="217"/>
      <c r="H313" s="731"/>
      <c r="I313" s="731"/>
      <c r="J313" s="734"/>
      <c r="K313" s="731"/>
      <c r="L313" s="731"/>
      <c r="M313" s="731"/>
    </row>
    <row r="314" spans="1:19" s="52" customFormat="1" ht="22.5" x14ac:dyDescent="0.3">
      <c r="A314" s="731"/>
      <c r="B314" s="732"/>
      <c r="C314" s="111" t="s">
        <v>87</v>
      </c>
      <c r="D314" s="73"/>
      <c r="E314" s="74">
        <v>12</v>
      </c>
      <c r="F314" s="291">
        <f t="shared" si="25"/>
        <v>0.18</v>
      </c>
      <c r="G314" s="217"/>
      <c r="H314" s="731"/>
      <c r="I314" s="731"/>
      <c r="J314" s="734"/>
      <c r="K314" s="731"/>
      <c r="L314" s="731"/>
      <c r="M314" s="731"/>
    </row>
    <row r="315" spans="1:19" s="52" customFormat="1" ht="21" hidden="1" x14ac:dyDescent="0.3">
      <c r="A315" s="731">
        <v>88</v>
      </c>
      <c r="B315" s="732" t="s">
        <v>560</v>
      </c>
      <c r="C315" s="109" t="s">
        <v>561</v>
      </c>
      <c r="D315" s="187">
        <v>3</v>
      </c>
      <c r="E315" s="208" t="s">
        <v>33</v>
      </c>
      <c r="F315" s="118"/>
      <c r="G315" s="300" t="s">
        <v>2201</v>
      </c>
      <c r="H315" s="731" t="s">
        <v>23</v>
      </c>
      <c r="I315" s="731" t="s">
        <v>159</v>
      </c>
      <c r="J315" s="734">
        <v>60</v>
      </c>
      <c r="K315" s="731" t="s">
        <v>73</v>
      </c>
      <c r="L315" s="731" t="s">
        <v>22</v>
      </c>
      <c r="M315" s="731"/>
      <c r="N315" s="56">
        <f>D315*J315</f>
        <v>180</v>
      </c>
      <c r="O315" s="57">
        <f>N315/18</f>
        <v>10</v>
      </c>
      <c r="P315" s="66">
        <f>O315</f>
        <v>10</v>
      </c>
      <c r="Q315" s="57">
        <v>0</v>
      </c>
    </row>
    <row r="316" spans="1:19" s="52" customFormat="1" ht="21" hidden="1" x14ac:dyDescent="0.3">
      <c r="A316" s="731"/>
      <c r="B316" s="732"/>
      <c r="C316" s="111" t="s">
        <v>58</v>
      </c>
      <c r="D316" s="73"/>
      <c r="E316" s="74">
        <v>29</v>
      </c>
      <c r="F316" s="117"/>
      <c r="G316" s="221" t="s">
        <v>2204</v>
      </c>
      <c r="H316" s="731"/>
      <c r="I316" s="731"/>
      <c r="J316" s="734"/>
      <c r="K316" s="731"/>
      <c r="L316" s="731"/>
      <c r="M316" s="731"/>
    </row>
    <row r="317" spans="1:19" s="52" customFormat="1" ht="21" hidden="1" x14ac:dyDescent="0.3">
      <c r="A317" s="731"/>
      <c r="B317" s="732"/>
      <c r="C317" s="111" t="s">
        <v>68</v>
      </c>
      <c r="D317" s="73"/>
      <c r="E317" s="74">
        <v>23</v>
      </c>
      <c r="F317" s="117"/>
      <c r="G317" s="221" t="s">
        <v>2202</v>
      </c>
      <c r="H317" s="731"/>
      <c r="I317" s="731"/>
      <c r="J317" s="734"/>
      <c r="K317" s="731"/>
      <c r="L317" s="731"/>
      <c r="M317" s="731"/>
    </row>
    <row r="318" spans="1:19" s="52" customFormat="1" ht="21" hidden="1" x14ac:dyDescent="0.3">
      <c r="A318" s="731"/>
      <c r="B318" s="732"/>
      <c r="C318" s="111" t="s">
        <v>66</v>
      </c>
      <c r="D318" s="73"/>
      <c r="E318" s="74">
        <v>12</v>
      </c>
      <c r="F318" s="117"/>
      <c r="G318" s="221"/>
      <c r="H318" s="731"/>
      <c r="I318" s="731"/>
      <c r="J318" s="734"/>
      <c r="K318" s="731"/>
      <c r="L318" s="731"/>
      <c r="M318" s="731"/>
    </row>
    <row r="319" spans="1:19" s="52" customFormat="1" ht="21" hidden="1" x14ac:dyDescent="0.3">
      <c r="A319" s="731"/>
      <c r="B319" s="732"/>
      <c r="C319" s="111" t="s">
        <v>67</v>
      </c>
      <c r="D319" s="73"/>
      <c r="E319" s="74">
        <v>12</v>
      </c>
      <c r="F319" s="117"/>
      <c r="G319" s="221"/>
      <c r="H319" s="731"/>
      <c r="I319" s="731"/>
      <c r="J319" s="734"/>
      <c r="K319" s="731"/>
      <c r="L319" s="731"/>
      <c r="M319" s="731"/>
    </row>
    <row r="320" spans="1:19" s="52" customFormat="1" ht="21" hidden="1" x14ac:dyDescent="0.3">
      <c r="A320" s="731"/>
      <c r="B320" s="732"/>
      <c r="C320" s="111" t="s">
        <v>69</v>
      </c>
      <c r="D320" s="73"/>
      <c r="E320" s="74">
        <v>12</v>
      </c>
      <c r="F320" s="117"/>
      <c r="G320" s="221"/>
      <c r="H320" s="731"/>
      <c r="I320" s="731"/>
      <c r="J320" s="734"/>
      <c r="K320" s="731"/>
      <c r="L320" s="731"/>
      <c r="M320" s="731"/>
    </row>
    <row r="321" spans="1:17" s="52" customFormat="1" ht="21" hidden="1" x14ac:dyDescent="0.3">
      <c r="A321" s="731"/>
      <c r="B321" s="732"/>
      <c r="C321" s="111" t="s">
        <v>11</v>
      </c>
      <c r="D321" s="73"/>
      <c r="E321" s="74">
        <v>12</v>
      </c>
      <c r="F321" s="117"/>
      <c r="G321" s="221"/>
      <c r="H321" s="731"/>
      <c r="I321" s="731"/>
      <c r="J321" s="734"/>
      <c r="K321" s="731"/>
      <c r="L321" s="731"/>
      <c r="M321" s="731"/>
    </row>
    <row r="322" spans="1:17" s="52" customFormat="1" ht="21" hidden="1" x14ac:dyDescent="0.3">
      <c r="A322" s="731"/>
      <c r="B322" s="732"/>
      <c r="C322" s="111" t="s">
        <v>87</v>
      </c>
      <c r="D322" s="73"/>
      <c r="E322" s="74">
        <v>12</v>
      </c>
      <c r="F322" s="117"/>
      <c r="G322" s="301"/>
      <c r="H322" s="731"/>
      <c r="I322" s="731"/>
      <c r="J322" s="734"/>
      <c r="K322" s="731"/>
      <c r="L322" s="731"/>
      <c r="M322" s="731"/>
    </row>
    <row r="323" spans="1:17" s="52" customFormat="1" ht="21" hidden="1" x14ac:dyDescent="0.3">
      <c r="A323" s="731">
        <v>89</v>
      </c>
      <c r="B323" s="732" t="s">
        <v>560</v>
      </c>
      <c r="C323" s="109" t="s">
        <v>561</v>
      </c>
      <c r="D323" s="187">
        <v>3</v>
      </c>
      <c r="E323" s="208" t="s">
        <v>33</v>
      </c>
      <c r="F323" s="118"/>
      <c r="G323" s="217" t="s">
        <v>2201</v>
      </c>
      <c r="H323" s="731" t="s">
        <v>21</v>
      </c>
      <c r="I323" s="731" t="s">
        <v>159</v>
      </c>
      <c r="J323" s="734">
        <v>59</v>
      </c>
      <c r="K323" s="731" t="s">
        <v>20</v>
      </c>
      <c r="L323" s="731" t="s">
        <v>22</v>
      </c>
      <c r="M323" s="731"/>
      <c r="N323" s="56">
        <f>D323*J323</f>
        <v>177</v>
      </c>
      <c r="O323" s="57">
        <f>N323/18</f>
        <v>9.8333333333333339</v>
      </c>
      <c r="P323" s="66">
        <f>O323</f>
        <v>9.8333333333333339</v>
      </c>
      <c r="Q323" s="57">
        <v>0</v>
      </c>
    </row>
    <row r="324" spans="1:17" s="52" customFormat="1" ht="21" hidden="1" x14ac:dyDescent="0.3">
      <c r="A324" s="731"/>
      <c r="B324" s="732"/>
      <c r="C324" s="111" t="s">
        <v>58</v>
      </c>
      <c r="D324" s="73"/>
      <c r="E324" s="74">
        <v>29</v>
      </c>
      <c r="F324" s="117"/>
      <c r="G324" s="217" t="s">
        <v>2202</v>
      </c>
      <c r="H324" s="731"/>
      <c r="I324" s="731"/>
      <c r="J324" s="734"/>
      <c r="K324" s="731"/>
      <c r="L324" s="731"/>
      <c r="M324" s="731"/>
    </row>
    <row r="325" spans="1:17" s="52" customFormat="1" ht="21" hidden="1" x14ac:dyDescent="0.3">
      <c r="A325" s="731"/>
      <c r="B325" s="732"/>
      <c r="C325" s="111" t="s">
        <v>68</v>
      </c>
      <c r="D325" s="73"/>
      <c r="E325" s="74">
        <v>23</v>
      </c>
      <c r="F325" s="117"/>
      <c r="G325" s="217" t="s">
        <v>2205</v>
      </c>
      <c r="H325" s="731"/>
      <c r="I325" s="731"/>
      <c r="J325" s="734"/>
      <c r="K325" s="731"/>
      <c r="L325" s="731"/>
      <c r="M325" s="731"/>
    </row>
    <row r="326" spans="1:17" s="52" customFormat="1" ht="21" hidden="1" x14ac:dyDescent="0.3">
      <c r="A326" s="731"/>
      <c r="B326" s="732"/>
      <c r="C326" s="111" t="s">
        <v>66</v>
      </c>
      <c r="D326" s="73"/>
      <c r="E326" s="74">
        <v>12</v>
      </c>
      <c r="F326" s="117"/>
      <c r="G326" s="217"/>
      <c r="H326" s="731"/>
      <c r="I326" s="731"/>
      <c r="J326" s="734"/>
      <c r="K326" s="731"/>
      <c r="L326" s="731"/>
      <c r="M326" s="731"/>
    </row>
    <row r="327" spans="1:17" s="52" customFormat="1" ht="21" hidden="1" x14ac:dyDescent="0.3">
      <c r="A327" s="731"/>
      <c r="B327" s="732"/>
      <c r="C327" s="111" t="s">
        <v>67</v>
      </c>
      <c r="D327" s="73"/>
      <c r="E327" s="74">
        <v>12</v>
      </c>
      <c r="F327" s="117"/>
      <c r="G327" s="217"/>
      <c r="H327" s="731"/>
      <c r="I327" s="731"/>
      <c r="J327" s="734"/>
      <c r="K327" s="731"/>
      <c r="L327" s="731"/>
      <c r="M327" s="731"/>
    </row>
    <row r="328" spans="1:17" s="52" customFormat="1" ht="21" hidden="1" x14ac:dyDescent="0.3">
      <c r="A328" s="731"/>
      <c r="B328" s="732"/>
      <c r="C328" s="111" t="s">
        <v>69</v>
      </c>
      <c r="D328" s="73"/>
      <c r="E328" s="74">
        <v>12</v>
      </c>
      <c r="F328" s="117"/>
      <c r="G328" s="217"/>
      <c r="H328" s="731"/>
      <c r="I328" s="731"/>
      <c r="J328" s="734"/>
      <c r="K328" s="731"/>
      <c r="L328" s="731"/>
      <c r="M328" s="731"/>
    </row>
    <row r="329" spans="1:17" s="52" customFormat="1" ht="21" hidden="1" x14ac:dyDescent="0.3">
      <c r="A329" s="731"/>
      <c r="B329" s="732"/>
      <c r="C329" s="111" t="s">
        <v>11</v>
      </c>
      <c r="D329" s="73"/>
      <c r="E329" s="74">
        <v>12</v>
      </c>
      <c r="F329" s="117"/>
      <c r="G329" s="217"/>
      <c r="H329" s="731"/>
      <c r="I329" s="731"/>
      <c r="J329" s="734"/>
      <c r="K329" s="731"/>
      <c r="L329" s="731"/>
      <c r="M329" s="731"/>
    </row>
    <row r="330" spans="1:17" s="52" customFormat="1" ht="21" hidden="1" x14ac:dyDescent="0.3">
      <c r="A330" s="731"/>
      <c r="B330" s="732"/>
      <c r="C330" s="111" t="s">
        <v>87</v>
      </c>
      <c r="D330" s="73"/>
      <c r="E330" s="74">
        <v>12</v>
      </c>
      <c r="F330" s="117"/>
      <c r="G330" s="217"/>
      <c r="H330" s="731"/>
      <c r="I330" s="731"/>
      <c r="J330" s="734"/>
      <c r="K330" s="731"/>
      <c r="L330" s="731"/>
      <c r="M330" s="731"/>
    </row>
    <row r="331" spans="1:17" s="52" customFormat="1" ht="21" hidden="1" x14ac:dyDescent="0.3">
      <c r="A331" s="731">
        <v>90</v>
      </c>
      <c r="B331" s="732" t="s">
        <v>560</v>
      </c>
      <c r="C331" s="109" t="s">
        <v>561</v>
      </c>
      <c r="D331" s="187">
        <v>3</v>
      </c>
      <c r="E331" s="208" t="s">
        <v>33</v>
      </c>
      <c r="F331" s="118"/>
      <c r="G331" s="300" t="s">
        <v>2201</v>
      </c>
      <c r="H331" s="731" t="s">
        <v>25</v>
      </c>
      <c r="I331" s="731" t="s">
        <v>159</v>
      </c>
      <c r="J331" s="734">
        <v>59</v>
      </c>
      <c r="K331" s="731" t="s">
        <v>20</v>
      </c>
      <c r="L331" s="731" t="s">
        <v>22</v>
      </c>
      <c r="M331" s="731"/>
      <c r="N331" s="56">
        <f>D331*J331</f>
        <v>177</v>
      </c>
      <c r="O331" s="57">
        <f>N331/18</f>
        <v>9.8333333333333339</v>
      </c>
      <c r="P331" s="66">
        <f>O331</f>
        <v>9.8333333333333339</v>
      </c>
      <c r="Q331" s="57">
        <v>0</v>
      </c>
    </row>
    <row r="332" spans="1:17" s="52" customFormat="1" ht="21" hidden="1" x14ac:dyDescent="0.3">
      <c r="A332" s="731"/>
      <c r="B332" s="732"/>
      <c r="C332" s="111" t="s">
        <v>58</v>
      </c>
      <c r="D332" s="73"/>
      <c r="E332" s="74">
        <v>29</v>
      </c>
      <c r="F332" s="117"/>
      <c r="G332" s="221" t="s">
        <v>2202</v>
      </c>
      <c r="H332" s="731"/>
      <c r="I332" s="731"/>
      <c r="J332" s="734"/>
      <c r="K332" s="731"/>
      <c r="L332" s="731"/>
      <c r="M332" s="731"/>
    </row>
    <row r="333" spans="1:17" s="52" customFormat="1" ht="21" hidden="1" x14ac:dyDescent="0.3">
      <c r="A333" s="731"/>
      <c r="B333" s="732"/>
      <c r="C333" s="111" t="s">
        <v>68</v>
      </c>
      <c r="D333" s="73"/>
      <c r="E333" s="74">
        <v>23</v>
      </c>
      <c r="F333" s="117"/>
      <c r="G333" s="221" t="s">
        <v>2206</v>
      </c>
      <c r="H333" s="731"/>
      <c r="I333" s="731"/>
      <c r="J333" s="734"/>
      <c r="K333" s="731"/>
      <c r="L333" s="731"/>
      <c r="M333" s="731"/>
    </row>
    <row r="334" spans="1:17" s="52" customFormat="1" ht="21" hidden="1" x14ac:dyDescent="0.3">
      <c r="A334" s="731"/>
      <c r="B334" s="732"/>
      <c r="C334" s="111" t="s">
        <v>66</v>
      </c>
      <c r="D334" s="73"/>
      <c r="E334" s="74">
        <v>12</v>
      </c>
      <c r="F334" s="117"/>
      <c r="G334" s="221"/>
      <c r="H334" s="731"/>
      <c r="I334" s="731"/>
      <c r="J334" s="734"/>
      <c r="K334" s="731"/>
      <c r="L334" s="731"/>
      <c r="M334" s="731"/>
    </row>
    <row r="335" spans="1:17" s="52" customFormat="1" ht="21" hidden="1" x14ac:dyDescent="0.3">
      <c r="A335" s="731"/>
      <c r="B335" s="732"/>
      <c r="C335" s="111" t="s">
        <v>67</v>
      </c>
      <c r="D335" s="73"/>
      <c r="E335" s="74">
        <v>12</v>
      </c>
      <c r="F335" s="117"/>
      <c r="G335" s="221"/>
      <c r="H335" s="731"/>
      <c r="I335" s="731"/>
      <c r="J335" s="734"/>
      <c r="K335" s="731"/>
      <c r="L335" s="731"/>
      <c r="M335" s="731"/>
    </row>
    <row r="336" spans="1:17" s="52" customFormat="1" ht="21" hidden="1" x14ac:dyDescent="0.3">
      <c r="A336" s="731"/>
      <c r="B336" s="732"/>
      <c r="C336" s="111" t="s">
        <v>69</v>
      </c>
      <c r="D336" s="73"/>
      <c r="E336" s="74">
        <v>12</v>
      </c>
      <c r="F336" s="117"/>
      <c r="G336" s="221"/>
      <c r="H336" s="731"/>
      <c r="I336" s="731"/>
      <c r="J336" s="734"/>
      <c r="K336" s="731"/>
      <c r="L336" s="731"/>
      <c r="M336" s="731"/>
    </row>
    <row r="337" spans="1:17" s="52" customFormat="1" ht="21" hidden="1" x14ac:dyDescent="0.3">
      <c r="A337" s="731"/>
      <c r="B337" s="732"/>
      <c r="C337" s="111" t="s">
        <v>11</v>
      </c>
      <c r="D337" s="73"/>
      <c r="E337" s="74">
        <v>12</v>
      </c>
      <c r="F337" s="117"/>
      <c r="G337" s="221"/>
      <c r="H337" s="731"/>
      <c r="I337" s="731"/>
      <c r="J337" s="734"/>
      <c r="K337" s="731"/>
      <c r="L337" s="731"/>
      <c r="M337" s="731"/>
    </row>
    <row r="338" spans="1:17" s="52" customFormat="1" ht="21" hidden="1" x14ac:dyDescent="0.3">
      <c r="A338" s="731"/>
      <c r="B338" s="732"/>
      <c r="C338" s="111" t="s">
        <v>87</v>
      </c>
      <c r="D338" s="73"/>
      <c r="E338" s="74">
        <v>12</v>
      </c>
      <c r="F338" s="117"/>
      <c r="G338" s="301"/>
      <c r="H338" s="731"/>
      <c r="I338" s="731"/>
      <c r="J338" s="734"/>
      <c r="K338" s="731"/>
      <c r="L338" s="731"/>
      <c r="M338" s="731"/>
    </row>
    <row r="339" spans="1:17" s="52" customFormat="1" ht="21" hidden="1" x14ac:dyDescent="0.3">
      <c r="A339" s="731">
        <v>91</v>
      </c>
      <c r="B339" s="732" t="s">
        <v>560</v>
      </c>
      <c r="C339" s="109" t="s">
        <v>561</v>
      </c>
      <c r="D339" s="187">
        <v>3</v>
      </c>
      <c r="E339" s="208" t="s">
        <v>33</v>
      </c>
      <c r="F339" s="118"/>
      <c r="G339" s="217" t="s">
        <v>2201</v>
      </c>
      <c r="H339" s="731" t="s">
        <v>26</v>
      </c>
      <c r="I339" s="731" t="s">
        <v>159</v>
      </c>
      <c r="J339" s="734">
        <v>40</v>
      </c>
      <c r="K339" s="731" t="s">
        <v>72</v>
      </c>
      <c r="L339" s="731" t="s">
        <v>22</v>
      </c>
      <c r="M339" s="731"/>
      <c r="N339" s="56">
        <f>D339*J339</f>
        <v>120</v>
      </c>
      <c r="O339" s="57">
        <f>N339/18</f>
        <v>6.666666666666667</v>
      </c>
      <c r="P339" s="66">
        <f>O339</f>
        <v>6.666666666666667</v>
      </c>
      <c r="Q339" s="57">
        <v>0</v>
      </c>
    </row>
    <row r="340" spans="1:17" s="52" customFormat="1" ht="21" hidden="1" x14ac:dyDescent="0.3">
      <c r="A340" s="731"/>
      <c r="B340" s="732"/>
      <c r="C340" s="111" t="s">
        <v>58</v>
      </c>
      <c r="D340" s="73"/>
      <c r="E340" s="74">
        <v>29</v>
      </c>
      <c r="F340" s="117"/>
      <c r="G340" s="217" t="s">
        <v>2202</v>
      </c>
      <c r="H340" s="731"/>
      <c r="I340" s="731"/>
      <c r="J340" s="734"/>
      <c r="K340" s="731"/>
      <c r="L340" s="731"/>
      <c r="M340" s="731"/>
    </row>
    <row r="341" spans="1:17" s="52" customFormat="1" ht="21" hidden="1" x14ac:dyDescent="0.3">
      <c r="A341" s="731"/>
      <c r="B341" s="732"/>
      <c r="C341" s="111" t="s">
        <v>68</v>
      </c>
      <c r="D341" s="73"/>
      <c r="E341" s="74">
        <v>23</v>
      </c>
      <c r="F341" s="117"/>
      <c r="G341" s="217" t="s">
        <v>2207</v>
      </c>
      <c r="H341" s="731"/>
      <c r="I341" s="731"/>
      <c r="J341" s="734"/>
      <c r="K341" s="731"/>
      <c r="L341" s="731"/>
      <c r="M341" s="731"/>
    </row>
    <row r="342" spans="1:17" s="52" customFormat="1" ht="21" hidden="1" x14ac:dyDescent="0.3">
      <c r="A342" s="731"/>
      <c r="B342" s="732"/>
      <c r="C342" s="111" t="s">
        <v>66</v>
      </c>
      <c r="D342" s="73"/>
      <c r="E342" s="74">
        <v>12</v>
      </c>
      <c r="F342" s="117"/>
      <c r="G342" s="217"/>
      <c r="H342" s="731"/>
      <c r="I342" s="731"/>
      <c r="J342" s="734"/>
      <c r="K342" s="731"/>
      <c r="L342" s="731"/>
      <c r="M342" s="731"/>
    </row>
    <row r="343" spans="1:17" s="52" customFormat="1" ht="21" hidden="1" x14ac:dyDescent="0.3">
      <c r="A343" s="731"/>
      <c r="B343" s="732"/>
      <c r="C343" s="111" t="s">
        <v>67</v>
      </c>
      <c r="D343" s="73"/>
      <c r="E343" s="74">
        <v>12</v>
      </c>
      <c r="F343" s="117"/>
      <c r="G343" s="217"/>
      <c r="H343" s="731"/>
      <c r="I343" s="731"/>
      <c r="J343" s="734"/>
      <c r="K343" s="731"/>
      <c r="L343" s="731"/>
      <c r="M343" s="731"/>
    </row>
    <row r="344" spans="1:17" s="52" customFormat="1" ht="21" hidden="1" x14ac:dyDescent="0.3">
      <c r="A344" s="731"/>
      <c r="B344" s="732"/>
      <c r="C344" s="111" t="s">
        <v>69</v>
      </c>
      <c r="D344" s="73"/>
      <c r="E344" s="74">
        <v>12</v>
      </c>
      <c r="F344" s="117"/>
      <c r="G344" s="217"/>
      <c r="H344" s="731"/>
      <c r="I344" s="731"/>
      <c r="J344" s="734"/>
      <c r="K344" s="731"/>
      <c r="L344" s="731"/>
      <c r="M344" s="731"/>
    </row>
    <row r="345" spans="1:17" s="52" customFormat="1" ht="21" hidden="1" x14ac:dyDescent="0.3">
      <c r="A345" s="731"/>
      <c r="B345" s="732"/>
      <c r="C345" s="111" t="s">
        <v>11</v>
      </c>
      <c r="D345" s="73"/>
      <c r="E345" s="74">
        <v>12</v>
      </c>
      <c r="F345" s="117"/>
      <c r="G345" s="217"/>
      <c r="H345" s="731"/>
      <c r="I345" s="731"/>
      <c r="J345" s="734"/>
      <c r="K345" s="731"/>
      <c r="L345" s="731"/>
      <c r="M345" s="731"/>
    </row>
    <row r="346" spans="1:17" s="52" customFormat="1" ht="21" hidden="1" x14ac:dyDescent="0.3">
      <c r="A346" s="731"/>
      <c r="B346" s="732"/>
      <c r="C346" s="111" t="s">
        <v>87</v>
      </c>
      <c r="D346" s="73"/>
      <c r="E346" s="74">
        <v>12</v>
      </c>
      <c r="F346" s="117"/>
      <c r="G346" s="217"/>
      <c r="H346" s="731"/>
      <c r="I346" s="731"/>
      <c r="J346" s="734"/>
      <c r="K346" s="731"/>
      <c r="L346" s="731"/>
      <c r="M346" s="731"/>
    </row>
    <row r="347" spans="1:17" s="52" customFormat="1" ht="21" x14ac:dyDescent="0.3">
      <c r="A347" s="731">
        <v>92</v>
      </c>
      <c r="B347" s="732" t="s">
        <v>130</v>
      </c>
      <c r="C347" s="109" t="s">
        <v>131</v>
      </c>
      <c r="D347" s="187">
        <v>4</v>
      </c>
      <c r="E347" s="208" t="s">
        <v>59</v>
      </c>
      <c r="F347" s="118">
        <f>SUM(F348:F354)</f>
        <v>2</v>
      </c>
      <c r="G347" s="300" t="s">
        <v>2208</v>
      </c>
      <c r="H347" s="731" t="s">
        <v>20</v>
      </c>
      <c r="I347" s="731" t="s">
        <v>83</v>
      </c>
      <c r="J347" s="734">
        <v>18</v>
      </c>
      <c r="K347" s="731" t="s">
        <v>73</v>
      </c>
      <c r="L347" s="731" t="s">
        <v>22</v>
      </c>
      <c r="M347" s="731"/>
      <c r="N347" s="56">
        <f>D347*J347</f>
        <v>72</v>
      </c>
      <c r="O347" s="57">
        <f>N347/18</f>
        <v>4</v>
      </c>
      <c r="P347" s="66">
        <f>O347</f>
        <v>4</v>
      </c>
      <c r="Q347" s="57">
        <v>0</v>
      </c>
    </row>
    <row r="348" spans="1:17" s="52" customFormat="1" ht="22.5" x14ac:dyDescent="0.3">
      <c r="A348" s="731"/>
      <c r="B348" s="732"/>
      <c r="C348" s="111" t="s">
        <v>58</v>
      </c>
      <c r="D348" s="73"/>
      <c r="E348" s="74">
        <v>22</v>
      </c>
      <c r="F348" s="291">
        <f>SUM(2*E348)/100</f>
        <v>0.44</v>
      </c>
      <c r="G348" s="221" t="s">
        <v>2209</v>
      </c>
      <c r="H348" s="731"/>
      <c r="I348" s="731"/>
      <c r="J348" s="734"/>
      <c r="K348" s="731"/>
      <c r="L348" s="731"/>
      <c r="M348" s="731"/>
    </row>
    <row r="349" spans="1:17" s="52" customFormat="1" ht="22.5" x14ac:dyDescent="0.3">
      <c r="A349" s="731"/>
      <c r="B349" s="732"/>
      <c r="C349" s="111" t="s">
        <v>66</v>
      </c>
      <c r="D349" s="73"/>
      <c r="E349" s="74">
        <v>12</v>
      </c>
      <c r="F349" s="291">
        <f t="shared" ref="F349:F354" si="26">SUM(2*E349)/100</f>
        <v>0.24</v>
      </c>
      <c r="G349" s="221" t="s">
        <v>2210</v>
      </c>
      <c r="H349" s="731"/>
      <c r="I349" s="731"/>
      <c r="J349" s="734"/>
      <c r="K349" s="731"/>
      <c r="L349" s="731"/>
      <c r="M349" s="731"/>
    </row>
    <row r="350" spans="1:17" s="52" customFormat="1" ht="22.5" x14ac:dyDescent="0.3">
      <c r="A350" s="731"/>
      <c r="B350" s="732"/>
      <c r="C350" s="111" t="s">
        <v>68</v>
      </c>
      <c r="D350" s="73"/>
      <c r="E350" s="74">
        <v>18</v>
      </c>
      <c r="F350" s="291">
        <f t="shared" si="26"/>
        <v>0.36</v>
      </c>
      <c r="G350" s="221"/>
      <c r="H350" s="731"/>
      <c r="I350" s="731"/>
      <c r="J350" s="734"/>
      <c r="K350" s="731"/>
      <c r="L350" s="731"/>
      <c r="M350" s="731"/>
    </row>
    <row r="351" spans="1:17" s="52" customFormat="1" ht="22.5" x14ac:dyDescent="0.3">
      <c r="A351" s="731"/>
      <c r="B351" s="732"/>
      <c r="C351" s="111" t="s">
        <v>67</v>
      </c>
      <c r="D351" s="73"/>
      <c r="E351" s="74">
        <v>12</v>
      </c>
      <c r="F351" s="291">
        <f t="shared" si="26"/>
        <v>0.24</v>
      </c>
      <c r="G351" s="221"/>
      <c r="H351" s="731"/>
      <c r="I351" s="731"/>
      <c r="J351" s="734"/>
      <c r="K351" s="731"/>
      <c r="L351" s="731"/>
      <c r="M351" s="731"/>
    </row>
    <row r="352" spans="1:17" s="52" customFormat="1" ht="22.5" x14ac:dyDescent="0.3">
      <c r="A352" s="731"/>
      <c r="B352" s="732"/>
      <c r="C352" s="111" t="s">
        <v>69</v>
      </c>
      <c r="D352" s="73"/>
      <c r="E352" s="74">
        <v>12</v>
      </c>
      <c r="F352" s="291">
        <f t="shared" si="26"/>
        <v>0.24</v>
      </c>
      <c r="G352" s="221"/>
      <c r="H352" s="731"/>
      <c r="I352" s="731"/>
      <c r="J352" s="734"/>
      <c r="K352" s="731"/>
      <c r="L352" s="731"/>
      <c r="M352" s="731"/>
    </row>
    <row r="353" spans="1:17" s="52" customFormat="1" ht="22.5" x14ac:dyDescent="0.3">
      <c r="A353" s="731"/>
      <c r="B353" s="732"/>
      <c r="C353" s="111" t="s">
        <v>11</v>
      </c>
      <c r="D353" s="73"/>
      <c r="E353" s="74">
        <v>12</v>
      </c>
      <c r="F353" s="291">
        <f t="shared" si="26"/>
        <v>0.24</v>
      </c>
      <c r="G353" s="221"/>
      <c r="H353" s="731"/>
      <c r="I353" s="731"/>
      <c r="J353" s="734"/>
      <c r="K353" s="731"/>
      <c r="L353" s="731"/>
      <c r="M353" s="731"/>
    </row>
    <row r="354" spans="1:17" s="52" customFormat="1" ht="22.5" x14ac:dyDescent="0.3">
      <c r="A354" s="731"/>
      <c r="B354" s="732"/>
      <c r="C354" s="111" t="s">
        <v>87</v>
      </c>
      <c r="D354" s="73"/>
      <c r="E354" s="74">
        <v>12</v>
      </c>
      <c r="F354" s="291">
        <f t="shared" si="26"/>
        <v>0.24</v>
      </c>
      <c r="G354" s="301"/>
      <c r="H354" s="731"/>
      <c r="I354" s="731"/>
      <c r="J354" s="734"/>
      <c r="K354" s="731"/>
      <c r="L354" s="731"/>
      <c r="M354" s="731"/>
    </row>
    <row r="355" spans="1:17" s="52" customFormat="1" ht="21" x14ac:dyDescent="0.3">
      <c r="A355" s="731">
        <v>93</v>
      </c>
      <c r="B355" s="732" t="s">
        <v>986</v>
      </c>
      <c r="C355" s="109" t="s">
        <v>987</v>
      </c>
      <c r="D355" s="187">
        <v>3</v>
      </c>
      <c r="E355" s="208" t="s">
        <v>33</v>
      </c>
      <c r="F355" s="118">
        <f>SUM(F356)</f>
        <v>1.5</v>
      </c>
      <c r="G355" s="217" t="s">
        <v>2033</v>
      </c>
      <c r="H355" s="731" t="s">
        <v>20</v>
      </c>
      <c r="I355" s="731" t="s">
        <v>72</v>
      </c>
      <c r="J355" s="734">
        <v>19</v>
      </c>
      <c r="K355" s="731" t="s">
        <v>20</v>
      </c>
      <c r="L355" s="731" t="s">
        <v>22</v>
      </c>
      <c r="M355" s="731"/>
      <c r="N355" s="56">
        <f>D355*J355</f>
        <v>57</v>
      </c>
      <c r="O355" s="57">
        <f>N355/18</f>
        <v>3.1666666666666665</v>
      </c>
      <c r="P355" s="66">
        <f>O355</f>
        <v>3.1666666666666665</v>
      </c>
      <c r="Q355" s="57">
        <v>0</v>
      </c>
    </row>
    <row r="356" spans="1:17" s="52" customFormat="1" ht="22.5" x14ac:dyDescent="0.3">
      <c r="A356" s="731"/>
      <c r="B356" s="732"/>
      <c r="C356" s="111" t="s">
        <v>68</v>
      </c>
      <c r="D356" s="73"/>
      <c r="E356" s="74">
        <v>100</v>
      </c>
      <c r="F356" s="291">
        <f t="shared" ref="F356" si="27">SUM(1.5*E356)/100</f>
        <v>1.5</v>
      </c>
      <c r="G356" s="217" t="s">
        <v>2211</v>
      </c>
      <c r="H356" s="731"/>
      <c r="I356" s="731"/>
      <c r="J356" s="734"/>
      <c r="K356" s="731"/>
      <c r="L356" s="731"/>
      <c r="M356" s="731"/>
    </row>
    <row r="357" spans="1:17" s="52" customFormat="1" ht="21" x14ac:dyDescent="0.3">
      <c r="A357" s="731">
        <v>94</v>
      </c>
      <c r="B357" s="732" t="s">
        <v>988</v>
      </c>
      <c r="C357" s="109" t="s">
        <v>989</v>
      </c>
      <c r="D357" s="187">
        <v>3</v>
      </c>
      <c r="E357" s="208" t="s">
        <v>33</v>
      </c>
      <c r="F357" s="118">
        <f>SUM(F358)</f>
        <v>1.5</v>
      </c>
      <c r="G357" s="217" t="s">
        <v>2212</v>
      </c>
      <c r="H357" s="731" t="s">
        <v>20</v>
      </c>
      <c r="I357" s="731" t="s">
        <v>72</v>
      </c>
      <c r="J357" s="734">
        <v>19</v>
      </c>
      <c r="K357" s="731" t="s">
        <v>20</v>
      </c>
      <c r="L357" s="731" t="s">
        <v>22</v>
      </c>
      <c r="M357" s="731"/>
      <c r="N357" s="56">
        <f>D357*J357</f>
        <v>57</v>
      </c>
      <c r="O357" s="57">
        <f>N357/18</f>
        <v>3.1666666666666665</v>
      </c>
      <c r="P357" s="66">
        <f>O357</f>
        <v>3.1666666666666665</v>
      </c>
      <c r="Q357" s="57">
        <v>0</v>
      </c>
    </row>
    <row r="358" spans="1:17" s="52" customFormat="1" ht="22.5" x14ac:dyDescent="0.3">
      <c r="A358" s="731"/>
      <c r="B358" s="732"/>
      <c r="C358" s="111" t="s">
        <v>58</v>
      </c>
      <c r="D358" s="73"/>
      <c r="E358" s="74">
        <v>100</v>
      </c>
      <c r="F358" s="291">
        <f t="shared" ref="F358" si="28">SUM(1.5*E358)/100</f>
        <v>1.5</v>
      </c>
      <c r="G358" s="217" t="s">
        <v>2213</v>
      </c>
      <c r="H358" s="731"/>
      <c r="I358" s="731"/>
      <c r="J358" s="734"/>
      <c r="K358" s="731"/>
      <c r="L358" s="731"/>
      <c r="M358" s="731"/>
    </row>
    <row r="359" spans="1:17" s="52" customFormat="1" ht="21" x14ac:dyDescent="0.3">
      <c r="A359" s="731">
        <v>95</v>
      </c>
      <c r="B359" s="732" t="s">
        <v>144</v>
      </c>
      <c r="C359" s="109" t="s">
        <v>145</v>
      </c>
      <c r="D359" s="187">
        <v>3</v>
      </c>
      <c r="E359" s="208" t="s">
        <v>33</v>
      </c>
      <c r="F359" s="118">
        <f>SUM(F360)</f>
        <v>1.5</v>
      </c>
      <c r="G359" s="217" t="s">
        <v>2214</v>
      </c>
      <c r="H359" s="731" t="s">
        <v>20</v>
      </c>
      <c r="I359" s="731" t="s">
        <v>212</v>
      </c>
      <c r="J359" s="734">
        <v>25</v>
      </c>
      <c r="K359" s="731" t="s">
        <v>26</v>
      </c>
      <c r="L359" s="731" t="s">
        <v>22</v>
      </c>
      <c r="M359" s="731"/>
      <c r="N359" s="56">
        <f>D359*J359</f>
        <v>75</v>
      </c>
      <c r="O359" s="57">
        <f>N359/18</f>
        <v>4.166666666666667</v>
      </c>
      <c r="P359" s="66">
        <f>O359</f>
        <v>4.166666666666667</v>
      </c>
      <c r="Q359" s="57">
        <v>0</v>
      </c>
    </row>
    <row r="360" spans="1:17" s="52" customFormat="1" ht="22.5" x14ac:dyDescent="0.3">
      <c r="A360" s="731"/>
      <c r="B360" s="732"/>
      <c r="C360" s="111" t="s">
        <v>67</v>
      </c>
      <c r="D360" s="73"/>
      <c r="E360" s="74">
        <v>100</v>
      </c>
      <c r="F360" s="291">
        <f t="shared" ref="F360" si="29">SUM(1.5*E360)/100</f>
        <v>1.5</v>
      </c>
      <c r="G360" s="217" t="s">
        <v>2215</v>
      </c>
      <c r="H360" s="731"/>
      <c r="I360" s="731"/>
      <c r="J360" s="734"/>
      <c r="K360" s="731"/>
      <c r="L360" s="731"/>
      <c r="M360" s="731"/>
    </row>
    <row r="361" spans="1:17" s="52" customFormat="1" ht="21" x14ac:dyDescent="0.3">
      <c r="A361" s="731">
        <v>96</v>
      </c>
      <c r="B361" s="732" t="s">
        <v>990</v>
      </c>
      <c r="C361" s="109" t="s">
        <v>991</v>
      </c>
      <c r="D361" s="187">
        <v>3</v>
      </c>
      <c r="E361" s="208" t="s">
        <v>33</v>
      </c>
      <c r="F361" s="118">
        <f>SUM(F362:F363)</f>
        <v>1.5</v>
      </c>
      <c r="G361" s="217" t="s">
        <v>2216</v>
      </c>
      <c r="H361" s="731" t="s">
        <v>20</v>
      </c>
      <c r="I361" s="731" t="s">
        <v>72</v>
      </c>
      <c r="J361" s="734">
        <v>19</v>
      </c>
      <c r="K361" s="731" t="s">
        <v>20</v>
      </c>
      <c r="L361" s="731" t="s">
        <v>22</v>
      </c>
      <c r="M361" s="731"/>
      <c r="N361" s="56">
        <f>D361*J361</f>
        <v>57</v>
      </c>
      <c r="O361" s="57">
        <f>N361/18</f>
        <v>3.1666666666666665</v>
      </c>
      <c r="P361" s="66">
        <f>O361</f>
        <v>3.1666666666666665</v>
      </c>
      <c r="Q361" s="57">
        <v>0</v>
      </c>
    </row>
    <row r="362" spans="1:17" s="52" customFormat="1" ht="22.5" x14ac:dyDescent="0.3">
      <c r="A362" s="731"/>
      <c r="B362" s="732"/>
      <c r="C362" s="111" t="s">
        <v>87</v>
      </c>
      <c r="D362" s="73"/>
      <c r="E362" s="74">
        <v>50</v>
      </c>
      <c r="F362" s="291">
        <f t="shared" ref="F362:F363" si="30">SUM(1.5*E362)/100</f>
        <v>0.75</v>
      </c>
      <c r="G362" s="217" t="s">
        <v>2217</v>
      </c>
      <c r="H362" s="731"/>
      <c r="I362" s="731"/>
      <c r="J362" s="734"/>
      <c r="K362" s="731"/>
      <c r="L362" s="731"/>
      <c r="M362" s="731"/>
    </row>
    <row r="363" spans="1:17" s="52" customFormat="1" ht="22.5" x14ac:dyDescent="0.3">
      <c r="A363" s="731"/>
      <c r="B363" s="732"/>
      <c r="C363" s="111" t="s">
        <v>69</v>
      </c>
      <c r="D363" s="73"/>
      <c r="E363" s="74">
        <v>50</v>
      </c>
      <c r="F363" s="291">
        <f t="shared" si="30"/>
        <v>0.75</v>
      </c>
      <c r="G363" s="217"/>
      <c r="H363" s="731"/>
      <c r="I363" s="731"/>
      <c r="J363" s="734"/>
      <c r="K363" s="731"/>
      <c r="L363" s="731"/>
      <c r="M363" s="731"/>
    </row>
    <row r="364" spans="1:17" s="52" customFormat="1" ht="21" hidden="1" x14ac:dyDescent="0.3">
      <c r="A364" s="748">
        <v>97</v>
      </c>
      <c r="B364" s="868" t="s">
        <v>992</v>
      </c>
      <c r="C364" s="870" t="s">
        <v>592</v>
      </c>
      <c r="D364" s="206">
        <v>3</v>
      </c>
      <c r="E364" s="130" t="s">
        <v>33</v>
      </c>
      <c r="F364" s="307"/>
      <c r="G364" s="302" t="s">
        <v>2218</v>
      </c>
      <c r="H364" s="748" t="s">
        <v>20</v>
      </c>
      <c r="I364" s="748" t="s">
        <v>34</v>
      </c>
      <c r="J364" s="748">
        <v>0</v>
      </c>
      <c r="K364" s="748" t="s">
        <v>34</v>
      </c>
      <c r="L364" s="748" t="s">
        <v>74</v>
      </c>
      <c r="M364" s="748"/>
      <c r="N364" s="56">
        <f>D364*J364</f>
        <v>0</v>
      </c>
      <c r="O364" s="57">
        <f>N364/18</f>
        <v>0</v>
      </c>
      <c r="P364" s="66">
        <f>O364</f>
        <v>0</v>
      </c>
      <c r="Q364" s="57">
        <v>0</v>
      </c>
    </row>
    <row r="365" spans="1:17" s="52" customFormat="1" ht="21" hidden="1" x14ac:dyDescent="0.15">
      <c r="A365" s="748"/>
      <c r="B365" s="868"/>
      <c r="C365" s="870"/>
      <c r="D365" s="206"/>
      <c r="E365" s="100"/>
      <c r="F365" s="161"/>
      <c r="G365" s="303" t="s">
        <v>2219</v>
      </c>
      <c r="H365" s="748"/>
      <c r="I365" s="748"/>
      <c r="J365" s="748"/>
      <c r="K365" s="748"/>
      <c r="L365" s="748"/>
      <c r="M365" s="748"/>
    </row>
    <row r="366" spans="1:17" s="52" customFormat="1" ht="21" x14ac:dyDescent="0.3">
      <c r="A366" s="731">
        <v>98</v>
      </c>
      <c r="B366" s="732" t="s">
        <v>153</v>
      </c>
      <c r="C366" s="109" t="s">
        <v>154</v>
      </c>
      <c r="D366" s="187">
        <v>1</v>
      </c>
      <c r="E366" s="208" t="s">
        <v>82</v>
      </c>
      <c r="F366" s="118">
        <f>SUM(F367:F373)</f>
        <v>0.25000000000000006</v>
      </c>
      <c r="G366" s="842" t="s">
        <v>2220</v>
      </c>
      <c r="H366" s="731" t="s">
        <v>20</v>
      </c>
      <c r="I366" s="731" t="s">
        <v>76</v>
      </c>
      <c r="J366" s="734">
        <v>6</v>
      </c>
      <c r="K366" s="731" t="s">
        <v>25</v>
      </c>
      <c r="L366" s="731" t="s">
        <v>22</v>
      </c>
      <c r="M366" s="731"/>
      <c r="N366" s="56">
        <f>D366*J366</f>
        <v>6</v>
      </c>
      <c r="O366" s="57">
        <f>N366/18</f>
        <v>0.33333333333333331</v>
      </c>
      <c r="P366" s="66">
        <f>O366</f>
        <v>0.33333333333333331</v>
      </c>
      <c r="Q366" s="57">
        <v>0</v>
      </c>
    </row>
    <row r="367" spans="1:17" s="52" customFormat="1" ht="22.5" x14ac:dyDescent="0.3">
      <c r="A367" s="731"/>
      <c r="B367" s="732"/>
      <c r="C367" s="111" t="s">
        <v>58</v>
      </c>
      <c r="D367" s="73"/>
      <c r="E367" s="74">
        <v>40</v>
      </c>
      <c r="F367" s="291">
        <f>SUM(0.25*E367)/100</f>
        <v>0.1</v>
      </c>
      <c r="G367" s="842"/>
      <c r="H367" s="731"/>
      <c r="I367" s="731"/>
      <c r="J367" s="734"/>
      <c r="K367" s="731"/>
      <c r="L367" s="731"/>
      <c r="M367" s="731"/>
    </row>
    <row r="368" spans="1:17" s="52" customFormat="1" ht="22.5" x14ac:dyDescent="0.3">
      <c r="A368" s="731"/>
      <c r="B368" s="732"/>
      <c r="C368" s="111" t="s">
        <v>66</v>
      </c>
      <c r="D368" s="73"/>
      <c r="E368" s="74">
        <v>15</v>
      </c>
      <c r="F368" s="291">
        <f t="shared" ref="F368:F373" si="31">SUM(0.25*E368)/100</f>
        <v>3.7499999999999999E-2</v>
      </c>
      <c r="G368" s="842"/>
      <c r="H368" s="731"/>
      <c r="I368" s="731"/>
      <c r="J368" s="734"/>
      <c r="K368" s="731"/>
      <c r="L368" s="731"/>
      <c r="M368" s="731"/>
    </row>
    <row r="369" spans="1:19" s="52" customFormat="1" ht="22.5" x14ac:dyDescent="0.3">
      <c r="A369" s="731"/>
      <c r="B369" s="732"/>
      <c r="C369" s="111" t="s">
        <v>68</v>
      </c>
      <c r="D369" s="73"/>
      <c r="E369" s="74">
        <v>15</v>
      </c>
      <c r="F369" s="291">
        <f t="shared" si="31"/>
        <v>3.7499999999999999E-2</v>
      </c>
      <c r="G369" s="842"/>
      <c r="H369" s="731"/>
      <c r="I369" s="731"/>
      <c r="J369" s="734"/>
      <c r="K369" s="731"/>
      <c r="L369" s="731"/>
      <c r="M369" s="731"/>
    </row>
    <row r="370" spans="1:19" s="52" customFormat="1" ht="22.5" x14ac:dyDescent="0.3">
      <c r="A370" s="731"/>
      <c r="B370" s="732"/>
      <c r="C370" s="111" t="s">
        <v>67</v>
      </c>
      <c r="D370" s="73"/>
      <c r="E370" s="74">
        <v>15</v>
      </c>
      <c r="F370" s="291">
        <f t="shared" si="31"/>
        <v>3.7499999999999999E-2</v>
      </c>
      <c r="G370" s="842"/>
      <c r="H370" s="731"/>
      <c r="I370" s="731"/>
      <c r="J370" s="734"/>
      <c r="K370" s="731"/>
      <c r="L370" s="731"/>
      <c r="M370" s="731"/>
    </row>
    <row r="371" spans="1:19" s="52" customFormat="1" ht="22.5" x14ac:dyDescent="0.3">
      <c r="A371" s="731"/>
      <c r="B371" s="732"/>
      <c r="C371" s="111" t="s">
        <v>69</v>
      </c>
      <c r="D371" s="73"/>
      <c r="E371" s="74">
        <v>5</v>
      </c>
      <c r="F371" s="291">
        <f t="shared" si="31"/>
        <v>1.2500000000000001E-2</v>
      </c>
      <c r="G371" s="842"/>
      <c r="H371" s="731"/>
      <c r="I371" s="731"/>
      <c r="J371" s="734"/>
      <c r="K371" s="731"/>
      <c r="L371" s="731"/>
      <c r="M371" s="731"/>
    </row>
    <row r="372" spans="1:19" s="52" customFormat="1" ht="22.5" x14ac:dyDescent="0.3">
      <c r="A372" s="731"/>
      <c r="B372" s="732"/>
      <c r="C372" s="111" t="s">
        <v>11</v>
      </c>
      <c r="D372" s="73"/>
      <c r="E372" s="74">
        <v>5</v>
      </c>
      <c r="F372" s="291">
        <f t="shared" si="31"/>
        <v>1.2500000000000001E-2</v>
      </c>
      <c r="G372" s="842"/>
      <c r="H372" s="731"/>
      <c r="I372" s="731"/>
      <c r="J372" s="734"/>
      <c r="K372" s="731"/>
      <c r="L372" s="731"/>
      <c r="M372" s="731"/>
    </row>
    <row r="373" spans="1:19" s="52" customFormat="1" ht="22.5" x14ac:dyDescent="0.3">
      <c r="A373" s="731"/>
      <c r="B373" s="732"/>
      <c r="C373" s="111" t="s">
        <v>87</v>
      </c>
      <c r="D373" s="73"/>
      <c r="E373" s="74">
        <v>5</v>
      </c>
      <c r="F373" s="291">
        <f t="shared" si="31"/>
        <v>1.2500000000000001E-2</v>
      </c>
      <c r="G373" s="842"/>
      <c r="H373" s="731"/>
      <c r="I373" s="731"/>
      <c r="J373" s="734"/>
      <c r="K373" s="731"/>
      <c r="L373" s="731"/>
      <c r="M373" s="731"/>
    </row>
    <row r="374" spans="1:19" s="52" customFormat="1" ht="21" x14ac:dyDescent="0.3">
      <c r="A374" s="760">
        <v>99</v>
      </c>
      <c r="B374" s="761" t="s">
        <v>155</v>
      </c>
      <c r="C374" s="172" t="s">
        <v>156</v>
      </c>
      <c r="D374" s="195">
        <v>3</v>
      </c>
      <c r="E374" s="173" t="s">
        <v>157</v>
      </c>
      <c r="F374" s="270">
        <f>SUM(F375:F379)</f>
        <v>1</v>
      </c>
      <c r="G374" s="850"/>
      <c r="H374" s="760" t="s">
        <v>20</v>
      </c>
      <c r="I374" s="760" t="s">
        <v>76</v>
      </c>
      <c r="J374" s="763">
        <v>6</v>
      </c>
      <c r="K374" s="760" t="s">
        <v>25</v>
      </c>
      <c r="L374" s="760" t="s">
        <v>22</v>
      </c>
      <c r="M374" s="760"/>
      <c r="N374" s="56">
        <f>D374*J374</f>
        <v>18</v>
      </c>
      <c r="O374" s="57">
        <f>N374/18</f>
        <v>1</v>
      </c>
      <c r="P374" s="66">
        <f>O374</f>
        <v>1</v>
      </c>
      <c r="Q374" s="57">
        <v>0</v>
      </c>
    </row>
    <row r="375" spans="1:19" s="52" customFormat="1" x14ac:dyDescent="0.15">
      <c r="A375" s="760"/>
      <c r="B375" s="761"/>
      <c r="C375" s="176" t="s">
        <v>2221</v>
      </c>
      <c r="D375" s="177"/>
      <c r="E375" s="279">
        <f>100/3</f>
        <v>33.333333333333336</v>
      </c>
      <c r="F375" s="279">
        <f t="shared" ref="F375:F379" si="32">SUM(1*E375)/100</f>
        <v>0.33333333333333337</v>
      </c>
      <c r="G375" s="851"/>
      <c r="H375" s="760"/>
      <c r="I375" s="760"/>
      <c r="J375" s="763"/>
      <c r="K375" s="760"/>
      <c r="L375" s="760"/>
      <c r="M375" s="760"/>
    </row>
    <row r="376" spans="1:19" s="52" customFormat="1" ht="22.5" x14ac:dyDescent="0.3">
      <c r="A376" s="760"/>
      <c r="B376" s="761"/>
      <c r="C376" s="176" t="s">
        <v>58</v>
      </c>
      <c r="D376" s="177"/>
      <c r="E376" s="178">
        <v>0</v>
      </c>
      <c r="F376" s="279">
        <f t="shared" si="32"/>
        <v>0</v>
      </c>
      <c r="G376" s="851"/>
      <c r="H376" s="760"/>
      <c r="I376" s="760"/>
      <c r="J376" s="763"/>
      <c r="K376" s="760"/>
      <c r="L376" s="760"/>
      <c r="M376" s="760"/>
    </row>
    <row r="377" spans="1:19" s="52" customFormat="1" x14ac:dyDescent="0.15">
      <c r="A377" s="760"/>
      <c r="B377" s="761"/>
      <c r="C377" s="176" t="s">
        <v>2222</v>
      </c>
      <c r="D377" s="177"/>
      <c r="E377" s="279">
        <f>100/3</f>
        <v>33.333333333333336</v>
      </c>
      <c r="F377" s="279">
        <f t="shared" si="32"/>
        <v>0.33333333333333337</v>
      </c>
      <c r="G377" s="851"/>
      <c r="H377" s="760"/>
      <c r="I377" s="760"/>
      <c r="J377" s="763"/>
      <c r="K377" s="760"/>
      <c r="L377" s="760"/>
      <c r="M377" s="760"/>
    </row>
    <row r="378" spans="1:19" s="52" customFormat="1" ht="22.5" x14ac:dyDescent="0.3">
      <c r="A378" s="760"/>
      <c r="B378" s="761"/>
      <c r="C378" s="176" t="s">
        <v>69</v>
      </c>
      <c r="D378" s="177"/>
      <c r="E378" s="178">
        <v>0</v>
      </c>
      <c r="F378" s="279">
        <f t="shared" si="32"/>
        <v>0</v>
      </c>
      <c r="G378" s="851"/>
      <c r="H378" s="760"/>
      <c r="I378" s="760"/>
      <c r="J378" s="763"/>
      <c r="K378" s="760"/>
      <c r="L378" s="760"/>
      <c r="M378" s="760"/>
    </row>
    <row r="379" spans="1:19" s="52" customFormat="1" x14ac:dyDescent="0.15">
      <c r="A379" s="760"/>
      <c r="B379" s="761"/>
      <c r="C379" s="176" t="s">
        <v>2117</v>
      </c>
      <c r="D379" s="177"/>
      <c r="E379" s="279">
        <f>100/3</f>
        <v>33.333333333333336</v>
      </c>
      <c r="F379" s="279">
        <f t="shared" si="32"/>
        <v>0.33333333333333337</v>
      </c>
      <c r="G379" s="852"/>
      <c r="H379" s="760"/>
      <c r="I379" s="760"/>
      <c r="J379" s="763"/>
      <c r="K379" s="760"/>
      <c r="L379" s="760"/>
      <c r="M379" s="760"/>
    </row>
    <row r="380" spans="1:19" ht="24.75" customHeight="1" x14ac:dyDescent="0.15">
      <c r="A380" s="652" t="s">
        <v>846</v>
      </c>
      <c r="B380" s="652"/>
      <c r="C380" s="652"/>
      <c r="D380" s="652"/>
      <c r="E380" s="652"/>
      <c r="F380" s="652"/>
      <c r="G380" s="652"/>
      <c r="H380" s="652"/>
      <c r="I380" s="652"/>
      <c r="J380" s="652"/>
      <c r="K380" s="652"/>
      <c r="L380" s="652"/>
      <c r="M380" s="652"/>
      <c r="N380" s="124">
        <f>N381+N430+N461+N473</f>
        <v>2730</v>
      </c>
      <c r="O380" s="65">
        <f>O381+O430+O461+O473</f>
        <v>151.66666666666666</v>
      </c>
      <c r="P380" s="65">
        <f>P381+P430+P461+P473</f>
        <v>151.66666666666666</v>
      </c>
      <c r="Q380" s="66">
        <f>Q381</f>
        <v>0</v>
      </c>
      <c r="R380" s="125">
        <f>P380+Q380</f>
        <v>151.66666666666666</v>
      </c>
      <c r="S380" s="66">
        <f>P380/20</f>
        <v>7.583333333333333</v>
      </c>
    </row>
    <row r="381" spans="1:19" ht="24.75" customHeight="1" x14ac:dyDescent="0.15">
      <c r="A381" s="720" t="s">
        <v>1905</v>
      </c>
      <c r="B381" s="721"/>
      <c r="C381" s="721"/>
      <c r="D381" s="721"/>
      <c r="E381" s="721"/>
      <c r="F381" s="721"/>
      <c r="G381" s="721"/>
      <c r="H381" s="721"/>
      <c r="I381" s="721"/>
      <c r="J381" s="721"/>
      <c r="K381" s="721"/>
      <c r="L381" s="721"/>
      <c r="M381" s="722"/>
      <c r="N381" s="124">
        <f t="shared" ref="N381" si="33">N382</f>
        <v>1014</v>
      </c>
      <c r="O381" s="65">
        <f t="shared" ref="O381" si="34">O382</f>
        <v>56.333333333333329</v>
      </c>
      <c r="P381" s="65">
        <f t="shared" ref="P381" si="35">P382</f>
        <v>56.333333333333329</v>
      </c>
      <c r="Q381" s="57">
        <v>0</v>
      </c>
      <c r="R381" s="125">
        <f>P381+Q381</f>
        <v>56.333333333333329</v>
      </c>
      <c r="S381" s="66">
        <f>P381/20</f>
        <v>2.8166666666666664</v>
      </c>
    </row>
    <row r="382" spans="1:19" ht="24.75" customHeight="1" x14ac:dyDescent="0.15">
      <c r="A382" s="653" t="s">
        <v>885</v>
      </c>
      <c r="B382" s="653"/>
      <c r="C382" s="653"/>
      <c r="D382" s="653"/>
      <c r="E382" s="653"/>
      <c r="F382" s="653"/>
      <c r="G382" s="653"/>
      <c r="H382" s="653"/>
      <c r="I382" s="653"/>
      <c r="J382" s="653"/>
      <c r="K382" s="653"/>
      <c r="L382" s="653"/>
      <c r="M382" s="653"/>
      <c r="N382" s="124">
        <f>SUM(N383:N429)</f>
        <v>1014</v>
      </c>
      <c r="O382" s="65">
        <f t="shared" ref="O382" si="36">SUM(O383:O429)</f>
        <v>56.333333333333329</v>
      </c>
      <c r="P382" s="65">
        <f>SUM(P383:P429)</f>
        <v>56.333333333333329</v>
      </c>
      <c r="Q382" s="57">
        <v>0</v>
      </c>
    </row>
    <row r="383" spans="1:19" s="52" customFormat="1" ht="21" x14ac:dyDescent="0.3">
      <c r="A383" s="838">
        <v>100</v>
      </c>
      <c r="B383" s="840" t="s">
        <v>557</v>
      </c>
      <c r="C383" s="127" t="s">
        <v>558</v>
      </c>
      <c r="D383" s="197">
        <v>3</v>
      </c>
      <c r="E383" s="194" t="s">
        <v>33</v>
      </c>
      <c r="F383" s="118">
        <f>SUM(F384:F388)</f>
        <v>1.5000000000000002</v>
      </c>
      <c r="G383" s="300" t="s">
        <v>2053</v>
      </c>
      <c r="H383" s="838" t="s">
        <v>20</v>
      </c>
      <c r="I383" s="838" t="s">
        <v>534</v>
      </c>
      <c r="J383" s="839">
        <v>58</v>
      </c>
      <c r="K383" s="838" t="s">
        <v>25</v>
      </c>
      <c r="L383" s="838" t="s">
        <v>22</v>
      </c>
      <c r="M383" s="838"/>
      <c r="N383" s="56">
        <f>D383*J383</f>
        <v>174</v>
      </c>
      <c r="O383" s="57">
        <f>N383/18</f>
        <v>9.6666666666666661</v>
      </c>
      <c r="P383" s="66">
        <f>O383</f>
        <v>9.6666666666666661</v>
      </c>
      <c r="Q383" s="57">
        <v>0</v>
      </c>
    </row>
    <row r="384" spans="1:19" s="52" customFormat="1" ht="22.5" x14ac:dyDescent="0.3">
      <c r="A384" s="731"/>
      <c r="B384" s="732"/>
      <c r="C384" s="111" t="s">
        <v>117</v>
      </c>
      <c r="D384" s="73"/>
      <c r="E384" s="74">
        <v>40</v>
      </c>
      <c r="F384" s="291">
        <f t="shared" ref="F384:F388" si="37">SUM(1.5*E384)/100</f>
        <v>0.6</v>
      </c>
      <c r="G384" s="221" t="s">
        <v>2077</v>
      </c>
      <c r="H384" s="731"/>
      <c r="I384" s="731"/>
      <c r="J384" s="734"/>
      <c r="K384" s="731"/>
      <c r="L384" s="731"/>
      <c r="M384" s="731"/>
    </row>
    <row r="385" spans="1:17" s="52" customFormat="1" ht="22.5" x14ac:dyDescent="0.3">
      <c r="A385" s="731"/>
      <c r="B385" s="732"/>
      <c r="C385" s="111" t="s">
        <v>320</v>
      </c>
      <c r="D385" s="73"/>
      <c r="E385" s="74">
        <v>15</v>
      </c>
      <c r="F385" s="291">
        <f t="shared" si="37"/>
        <v>0.22500000000000001</v>
      </c>
      <c r="G385" s="221"/>
      <c r="H385" s="731"/>
      <c r="I385" s="731"/>
      <c r="J385" s="734"/>
      <c r="K385" s="731"/>
      <c r="L385" s="731"/>
      <c r="M385" s="731"/>
    </row>
    <row r="386" spans="1:17" s="52" customFormat="1" ht="22.5" x14ac:dyDescent="0.3">
      <c r="A386" s="731"/>
      <c r="B386" s="732"/>
      <c r="C386" s="111" t="s">
        <v>123</v>
      </c>
      <c r="D386" s="73"/>
      <c r="E386" s="74">
        <v>15</v>
      </c>
      <c r="F386" s="291">
        <f t="shared" si="37"/>
        <v>0.22500000000000001</v>
      </c>
      <c r="G386" s="221"/>
      <c r="H386" s="731"/>
      <c r="I386" s="731"/>
      <c r="J386" s="734"/>
      <c r="K386" s="731"/>
      <c r="L386" s="731"/>
      <c r="M386" s="731"/>
    </row>
    <row r="387" spans="1:17" s="52" customFormat="1" ht="22.5" x14ac:dyDescent="0.3">
      <c r="A387" s="731"/>
      <c r="B387" s="732"/>
      <c r="C387" s="111" t="s">
        <v>97</v>
      </c>
      <c r="D387" s="73"/>
      <c r="E387" s="74">
        <v>15</v>
      </c>
      <c r="F387" s="291">
        <f t="shared" si="37"/>
        <v>0.22500000000000001</v>
      </c>
      <c r="G387" s="221"/>
      <c r="H387" s="731"/>
      <c r="I387" s="731"/>
      <c r="J387" s="734"/>
      <c r="K387" s="731"/>
      <c r="L387" s="731"/>
      <c r="M387" s="731"/>
    </row>
    <row r="388" spans="1:17" s="52" customFormat="1" ht="22.5" x14ac:dyDescent="0.3">
      <c r="A388" s="731"/>
      <c r="B388" s="732"/>
      <c r="C388" s="111" t="s">
        <v>174</v>
      </c>
      <c r="D388" s="73"/>
      <c r="E388" s="74">
        <v>15</v>
      </c>
      <c r="F388" s="291">
        <f t="shared" si="37"/>
        <v>0.22500000000000001</v>
      </c>
      <c r="G388" s="301"/>
      <c r="H388" s="731"/>
      <c r="I388" s="731"/>
      <c r="J388" s="734"/>
      <c r="K388" s="731"/>
      <c r="L388" s="731"/>
      <c r="M388" s="731"/>
    </row>
    <row r="389" spans="1:17" s="52" customFormat="1" ht="21" x14ac:dyDescent="0.3">
      <c r="A389" s="760">
        <v>101</v>
      </c>
      <c r="B389" s="761" t="s">
        <v>163</v>
      </c>
      <c r="C389" s="172" t="s">
        <v>164</v>
      </c>
      <c r="D389" s="195">
        <v>9</v>
      </c>
      <c r="E389" s="329" t="s">
        <v>166</v>
      </c>
      <c r="F389" s="270">
        <f>SUM(F391)</f>
        <v>1</v>
      </c>
      <c r="G389" s="849"/>
      <c r="H389" s="760" t="s">
        <v>26</v>
      </c>
      <c r="I389" s="760" t="s">
        <v>238</v>
      </c>
      <c r="J389" s="763">
        <v>23</v>
      </c>
      <c r="K389" s="760" t="s">
        <v>73</v>
      </c>
      <c r="L389" s="760" t="s">
        <v>22</v>
      </c>
      <c r="M389" s="760"/>
      <c r="N389" s="56">
        <f>D389*J389</f>
        <v>207</v>
      </c>
      <c r="O389" s="57">
        <f>N389/18</f>
        <v>11.5</v>
      </c>
      <c r="P389" s="66">
        <f>O389</f>
        <v>11.5</v>
      </c>
      <c r="Q389" s="57">
        <v>0</v>
      </c>
    </row>
    <row r="390" spans="1:17" s="52" customFormat="1" ht="22.5" x14ac:dyDescent="0.3">
      <c r="A390" s="760"/>
      <c r="B390" s="761"/>
      <c r="C390" s="174" t="s">
        <v>998</v>
      </c>
      <c r="D390" s="175"/>
      <c r="E390" s="173"/>
      <c r="F390" s="270"/>
      <c r="G390" s="849"/>
      <c r="H390" s="760"/>
      <c r="I390" s="760"/>
      <c r="J390" s="763"/>
      <c r="K390" s="760"/>
      <c r="L390" s="760"/>
      <c r="M390" s="760"/>
    </row>
    <row r="391" spans="1:17" s="52" customFormat="1" ht="22.5" x14ac:dyDescent="0.3">
      <c r="A391" s="760"/>
      <c r="B391" s="761"/>
      <c r="C391" s="176" t="s">
        <v>123</v>
      </c>
      <c r="D391" s="177"/>
      <c r="E391" s="178">
        <v>100</v>
      </c>
      <c r="F391" s="279">
        <f>SUM(1*E391)/100</f>
        <v>1</v>
      </c>
      <c r="G391" s="849"/>
      <c r="H391" s="760"/>
      <c r="I391" s="760"/>
      <c r="J391" s="763"/>
      <c r="K391" s="760"/>
      <c r="L391" s="760"/>
      <c r="M391" s="760"/>
    </row>
    <row r="392" spans="1:17" s="52" customFormat="1" ht="21" x14ac:dyDescent="0.3">
      <c r="A392" s="760">
        <v>102</v>
      </c>
      <c r="B392" s="761" t="s">
        <v>168</v>
      </c>
      <c r="C392" s="172" t="s">
        <v>169</v>
      </c>
      <c r="D392" s="195">
        <v>9</v>
      </c>
      <c r="E392" s="329" t="s">
        <v>166</v>
      </c>
      <c r="F392" s="270">
        <f>SUM(F393:F398)</f>
        <v>1</v>
      </c>
      <c r="G392" s="850"/>
      <c r="H392" s="760" t="s">
        <v>84</v>
      </c>
      <c r="I392" s="760" t="s">
        <v>94</v>
      </c>
      <c r="J392" s="763">
        <v>11</v>
      </c>
      <c r="K392" s="760" t="s">
        <v>73</v>
      </c>
      <c r="L392" s="760" t="s">
        <v>22</v>
      </c>
      <c r="M392" s="760"/>
      <c r="N392" s="56">
        <f>D392*J392</f>
        <v>99</v>
      </c>
      <c r="O392" s="57">
        <f>N392/18</f>
        <v>5.5</v>
      </c>
      <c r="P392" s="66">
        <f>O392</f>
        <v>5.5</v>
      </c>
      <c r="Q392" s="57">
        <v>0</v>
      </c>
    </row>
    <row r="393" spans="1:17" s="52" customFormat="1" ht="22.5" x14ac:dyDescent="0.3">
      <c r="A393" s="760"/>
      <c r="B393" s="761"/>
      <c r="C393" s="174" t="s">
        <v>998</v>
      </c>
      <c r="D393" s="175"/>
      <c r="E393" s="173"/>
      <c r="F393" s="270"/>
      <c r="G393" s="851"/>
      <c r="H393" s="760"/>
      <c r="I393" s="760"/>
      <c r="J393" s="763"/>
      <c r="K393" s="760"/>
      <c r="L393" s="760"/>
      <c r="M393" s="760"/>
    </row>
    <row r="394" spans="1:17" s="52" customFormat="1" x14ac:dyDescent="0.15">
      <c r="A394" s="760"/>
      <c r="B394" s="761"/>
      <c r="C394" s="176" t="s">
        <v>2223</v>
      </c>
      <c r="D394" s="177"/>
      <c r="E394" s="178">
        <f>100/5</f>
        <v>20</v>
      </c>
      <c r="F394" s="279">
        <f t="shared" ref="F394:F398" si="38">SUM(1*E394)/100</f>
        <v>0.2</v>
      </c>
      <c r="G394" s="851"/>
      <c r="H394" s="760"/>
      <c r="I394" s="760"/>
      <c r="J394" s="763"/>
      <c r="K394" s="760"/>
      <c r="L394" s="760"/>
      <c r="M394" s="760"/>
    </row>
    <row r="395" spans="1:17" s="52" customFormat="1" x14ac:dyDescent="0.15">
      <c r="A395" s="760"/>
      <c r="B395" s="761"/>
      <c r="C395" s="176" t="s">
        <v>2224</v>
      </c>
      <c r="D395" s="177"/>
      <c r="E395" s="178">
        <f>100/5</f>
        <v>20</v>
      </c>
      <c r="F395" s="279">
        <f t="shared" si="38"/>
        <v>0.2</v>
      </c>
      <c r="G395" s="851"/>
      <c r="H395" s="760"/>
      <c r="I395" s="760"/>
      <c r="J395" s="763"/>
      <c r="K395" s="760"/>
      <c r="L395" s="760"/>
      <c r="M395" s="760"/>
    </row>
    <row r="396" spans="1:17" s="52" customFormat="1" x14ac:dyDescent="0.15">
      <c r="A396" s="760"/>
      <c r="B396" s="761"/>
      <c r="C396" s="176" t="s">
        <v>2225</v>
      </c>
      <c r="D396" s="177"/>
      <c r="E396" s="178">
        <f>100/5</f>
        <v>20</v>
      </c>
      <c r="F396" s="279">
        <f t="shared" si="38"/>
        <v>0.2</v>
      </c>
      <c r="G396" s="851"/>
      <c r="H396" s="760"/>
      <c r="I396" s="760"/>
      <c r="J396" s="763"/>
      <c r="K396" s="760"/>
      <c r="L396" s="760"/>
      <c r="M396" s="760"/>
    </row>
    <row r="397" spans="1:17" s="52" customFormat="1" x14ac:dyDescent="0.15">
      <c r="A397" s="760"/>
      <c r="B397" s="761"/>
      <c r="C397" s="176" t="s">
        <v>2226</v>
      </c>
      <c r="D397" s="177"/>
      <c r="E397" s="178">
        <f>100/5</f>
        <v>20</v>
      </c>
      <c r="F397" s="279">
        <f t="shared" si="38"/>
        <v>0.2</v>
      </c>
      <c r="G397" s="851"/>
      <c r="H397" s="760"/>
      <c r="I397" s="760"/>
      <c r="J397" s="763"/>
      <c r="K397" s="760"/>
      <c r="L397" s="760"/>
      <c r="M397" s="760"/>
    </row>
    <row r="398" spans="1:17" s="52" customFormat="1" x14ac:dyDescent="0.15">
      <c r="A398" s="760"/>
      <c r="B398" s="761"/>
      <c r="C398" s="176" t="s">
        <v>2227</v>
      </c>
      <c r="D398" s="177"/>
      <c r="E398" s="178">
        <f>100/5</f>
        <v>20</v>
      </c>
      <c r="F398" s="279">
        <f t="shared" si="38"/>
        <v>0.2</v>
      </c>
      <c r="G398" s="852"/>
      <c r="H398" s="760"/>
      <c r="I398" s="760"/>
      <c r="J398" s="763"/>
      <c r="K398" s="760"/>
      <c r="L398" s="760"/>
      <c r="M398" s="760"/>
    </row>
    <row r="399" spans="1:17" s="52" customFormat="1" ht="21" x14ac:dyDescent="0.3">
      <c r="A399" s="731">
        <v>103</v>
      </c>
      <c r="B399" s="732" t="s">
        <v>1085</v>
      </c>
      <c r="C399" s="109" t="s">
        <v>1086</v>
      </c>
      <c r="D399" s="187">
        <v>3</v>
      </c>
      <c r="E399" s="207" t="s">
        <v>33</v>
      </c>
      <c r="F399" s="118">
        <f>SUM(F400:F402)</f>
        <v>1.5</v>
      </c>
      <c r="G399" s="217" t="s">
        <v>2228</v>
      </c>
      <c r="H399" s="731" t="s">
        <v>20</v>
      </c>
      <c r="I399" s="731" t="s">
        <v>134</v>
      </c>
      <c r="J399" s="734">
        <v>17</v>
      </c>
      <c r="K399" s="731" t="s">
        <v>73</v>
      </c>
      <c r="L399" s="731" t="s">
        <v>22</v>
      </c>
      <c r="M399" s="731"/>
      <c r="N399" s="56">
        <f>D399*J399</f>
        <v>51</v>
      </c>
      <c r="O399" s="57">
        <f>N399/18</f>
        <v>2.8333333333333335</v>
      </c>
      <c r="P399" s="66">
        <f>O399</f>
        <v>2.8333333333333335</v>
      </c>
      <c r="Q399" s="57">
        <v>0</v>
      </c>
    </row>
    <row r="400" spans="1:17" s="52" customFormat="1" ht="22.5" x14ac:dyDescent="0.3">
      <c r="A400" s="731"/>
      <c r="B400" s="732"/>
      <c r="C400" s="111" t="s">
        <v>123</v>
      </c>
      <c r="D400" s="73"/>
      <c r="E400" s="74">
        <v>40</v>
      </c>
      <c r="F400" s="291">
        <f t="shared" ref="F400:F402" si="39">SUM(1.5*E400)/100</f>
        <v>0.6</v>
      </c>
      <c r="G400" s="217" t="s">
        <v>2229</v>
      </c>
      <c r="H400" s="731"/>
      <c r="I400" s="731"/>
      <c r="J400" s="734"/>
      <c r="K400" s="731"/>
      <c r="L400" s="731"/>
      <c r="M400" s="731"/>
    </row>
    <row r="401" spans="1:17" s="52" customFormat="1" ht="22.5" x14ac:dyDescent="0.3">
      <c r="A401" s="731"/>
      <c r="B401" s="732"/>
      <c r="C401" s="111" t="s">
        <v>117</v>
      </c>
      <c r="D401" s="73"/>
      <c r="E401" s="74">
        <v>30</v>
      </c>
      <c r="F401" s="291">
        <f t="shared" si="39"/>
        <v>0.45</v>
      </c>
      <c r="G401" s="217"/>
      <c r="H401" s="731"/>
      <c r="I401" s="731"/>
      <c r="J401" s="734"/>
      <c r="K401" s="731"/>
      <c r="L401" s="731"/>
      <c r="M401" s="731"/>
    </row>
    <row r="402" spans="1:17" s="52" customFormat="1" ht="22.5" x14ac:dyDescent="0.3">
      <c r="A402" s="731"/>
      <c r="B402" s="732"/>
      <c r="C402" s="111" t="s">
        <v>320</v>
      </c>
      <c r="D402" s="73"/>
      <c r="E402" s="74">
        <v>30</v>
      </c>
      <c r="F402" s="291">
        <f t="shared" si="39"/>
        <v>0.45</v>
      </c>
      <c r="G402" s="217"/>
      <c r="H402" s="731"/>
      <c r="I402" s="731"/>
      <c r="J402" s="734"/>
      <c r="K402" s="731"/>
      <c r="L402" s="731"/>
      <c r="M402" s="731"/>
    </row>
    <row r="403" spans="1:17" s="52" customFormat="1" ht="21" x14ac:dyDescent="0.3">
      <c r="A403" s="731">
        <v>104</v>
      </c>
      <c r="B403" s="732" t="s">
        <v>1087</v>
      </c>
      <c r="C403" s="109" t="s">
        <v>1088</v>
      </c>
      <c r="D403" s="187">
        <v>3</v>
      </c>
      <c r="E403" s="207" t="s">
        <v>33</v>
      </c>
      <c r="F403" s="118">
        <f>SUM(F404:F407)</f>
        <v>1.5</v>
      </c>
      <c r="G403" s="300" t="s">
        <v>2230</v>
      </c>
      <c r="H403" s="731" t="s">
        <v>20</v>
      </c>
      <c r="I403" s="731" t="s">
        <v>134</v>
      </c>
      <c r="J403" s="734">
        <v>14</v>
      </c>
      <c r="K403" s="731" t="s">
        <v>21</v>
      </c>
      <c r="L403" s="731" t="s">
        <v>22</v>
      </c>
      <c r="M403" s="731"/>
      <c r="N403" s="56">
        <f>D403*J403</f>
        <v>42</v>
      </c>
      <c r="O403" s="57">
        <f>N403/18</f>
        <v>2.3333333333333335</v>
      </c>
      <c r="P403" s="66">
        <f>O403</f>
        <v>2.3333333333333335</v>
      </c>
      <c r="Q403" s="57">
        <v>0</v>
      </c>
    </row>
    <row r="404" spans="1:17" s="52" customFormat="1" ht="22.5" x14ac:dyDescent="0.3">
      <c r="A404" s="731"/>
      <c r="B404" s="732"/>
      <c r="C404" s="111" t="s">
        <v>12</v>
      </c>
      <c r="D404" s="73"/>
      <c r="E404" s="74">
        <v>30</v>
      </c>
      <c r="F404" s="291">
        <f t="shared" ref="F404:F407" si="40">SUM(1.5*E404)/100</f>
        <v>0.45</v>
      </c>
      <c r="G404" s="221" t="s">
        <v>2231</v>
      </c>
      <c r="H404" s="731"/>
      <c r="I404" s="731"/>
      <c r="J404" s="734"/>
      <c r="K404" s="731"/>
      <c r="L404" s="731"/>
      <c r="M404" s="731"/>
    </row>
    <row r="405" spans="1:17" s="52" customFormat="1" ht="22.5" x14ac:dyDescent="0.3">
      <c r="A405" s="731"/>
      <c r="B405" s="732"/>
      <c r="C405" s="111" t="s">
        <v>174</v>
      </c>
      <c r="D405" s="73"/>
      <c r="E405" s="74">
        <v>30</v>
      </c>
      <c r="F405" s="291">
        <f t="shared" si="40"/>
        <v>0.45</v>
      </c>
      <c r="G405" s="221"/>
      <c r="H405" s="731"/>
      <c r="I405" s="731"/>
      <c r="J405" s="734"/>
      <c r="K405" s="731"/>
      <c r="L405" s="731"/>
      <c r="M405" s="731"/>
    </row>
    <row r="406" spans="1:17" s="52" customFormat="1" ht="22.5" x14ac:dyDescent="0.3">
      <c r="A406" s="731"/>
      <c r="B406" s="732"/>
      <c r="C406" s="111" t="s">
        <v>320</v>
      </c>
      <c r="D406" s="73"/>
      <c r="E406" s="74">
        <v>30</v>
      </c>
      <c r="F406" s="291">
        <f t="shared" si="40"/>
        <v>0.45</v>
      </c>
      <c r="G406" s="221"/>
      <c r="H406" s="731"/>
      <c r="I406" s="731"/>
      <c r="J406" s="734"/>
      <c r="K406" s="731"/>
      <c r="L406" s="731"/>
      <c r="M406" s="731"/>
    </row>
    <row r="407" spans="1:17" s="52" customFormat="1" ht="22.5" x14ac:dyDescent="0.3">
      <c r="A407" s="731"/>
      <c r="B407" s="732"/>
      <c r="C407" s="111" t="s">
        <v>117</v>
      </c>
      <c r="D407" s="73"/>
      <c r="E407" s="74">
        <v>10</v>
      </c>
      <c r="F407" s="291">
        <f t="shared" si="40"/>
        <v>0.15</v>
      </c>
      <c r="G407" s="301"/>
      <c r="H407" s="731"/>
      <c r="I407" s="731"/>
      <c r="J407" s="734"/>
      <c r="K407" s="731"/>
      <c r="L407" s="731"/>
      <c r="M407" s="731"/>
    </row>
    <row r="408" spans="1:17" s="52" customFormat="1" ht="21" x14ac:dyDescent="0.3">
      <c r="A408" s="731">
        <v>105</v>
      </c>
      <c r="B408" s="732" t="s">
        <v>1089</v>
      </c>
      <c r="C408" s="109" t="s">
        <v>1090</v>
      </c>
      <c r="D408" s="187">
        <v>3</v>
      </c>
      <c r="E408" s="207" t="s">
        <v>33</v>
      </c>
      <c r="F408" s="118">
        <f>SUM(F409:F411)</f>
        <v>1.5</v>
      </c>
      <c r="G408" s="217" t="s">
        <v>2104</v>
      </c>
      <c r="H408" s="731" t="s">
        <v>20</v>
      </c>
      <c r="I408" s="731" t="s">
        <v>134</v>
      </c>
      <c r="J408" s="734">
        <v>17</v>
      </c>
      <c r="K408" s="731" t="s">
        <v>73</v>
      </c>
      <c r="L408" s="731" t="s">
        <v>22</v>
      </c>
      <c r="M408" s="731"/>
      <c r="N408" s="56">
        <f>D408*J408</f>
        <v>51</v>
      </c>
      <c r="O408" s="57">
        <f>N408/18</f>
        <v>2.8333333333333335</v>
      </c>
      <c r="P408" s="66">
        <f>O408</f>
        <v>2.8333333333333335</v>
      </c>
      <c r="Q408" s="57">
        <v>0</v>
      </c>
    </row>
    <row r="409" spans="1:17" s="52" customFormat="1" ht="22.5" x14ac:dyDescent="0.3">
      <c r="A409" s="731"/>
      <c r="B409" s="732"/>
      <c r="C409" s="111" t="s">
        <v>38</v>
      </c>
      <c r="D409" s="73"/>
      <c r="E409" s="74">
        <v>40</v>
      </c>
      <c r="F409" s="291">
        <f t="shared" ref="F409:F411" si="41">SUM(1.5*E409)/100</f>
        <v>0.6</v>
      </c>
      <c r="G409" s="217" t="s">
        <v>2232</v>
      </c>
      <c r="H409" s="731"/>
      <c r="I409" s="731"/>
      <c r="J409" s="734"/>
      <c r="K409" s="731"/>
      <c r="L409" s="731"/>
      <c r="M409" s="731"/>
    </row>
    <row r="410" spans="1:17" s="52" customFormat="1" ht="22.5" x14ac:dyDescent="0.3">
      <c r="A410" s="731"/>
      <c r="B410" s="732"/>
      <c r="C410" s="111" t="s">
        <v>97</v>
      </c>
      <c r="D410" s="73"/>
      <c r="E410" s="74">
        <v>30</v>
      </c>
      <c r="F410" s="291">
        <f t="shared" si="41"/>
        <v>0.45</v>
      </c>
      <c r="G410" s="217"/>
      <c r="H410" s="731"/>
      <c r="I410" s="731"/>
      <c r="J410" s="734"/>
      <c r="K410" s="731"/>
      <c r="L410" s="731"/>
      <c r="M410" s="731"/>
    </row>
    <row r="411" spans="1:17" s="52" customFormat="1" ht="22.5" x14ac:dyDescent="0.3">
      <c r="A411" s="731"/>
      <c r="B411" s="732"/>
      <c r="C411" s="111" t="s">
        <v>123</v>
      </c>
      <c r="D411" s="73"/>
      <c r="E411" s="74">
        <v>30</v>
      </c>
      <c r="F411" s="291">
        <f t="shared" si="41"/>
        <v>0.45</v>
      </c>
      <c r="G411" s="217"/>
      <c r="H411" s="731"/>
      <c r="I411" s="731"/>
      <c r="J411" s="734"/>
      <c r="K411" s="731"/>
      <c r="L411" s="731"/>
      <c r="M411" s="731"/>
    </row>
    <row r="412" spans="1:17" s="52" customFormat="1" ht="21" x14ac:dyDescent="0.3">
      <c r="A412" s="757">
        <v>106</v>
      </c>
      <c r="B412" s="758" t="s">
        <v>384</v>
      </c>
      <c r="C412" s="277" t="s">
        <v>385</v>
      </c>
      <c r="D412" s="252">
        <v>3</v>
      </c>
      <c r="E412" s="323" t="s">
        <v>33</v>
      </c>
      <c r="F412" s="271">
        <f>SUM(F413:F417)</f>
        <v>1.5000000000000002</v>
      </c>
      <c r="G412" s="311" t="s">
        <v>2233</v>
      </c>
      <c r="H412" s="757" t="s">
        <v>20</v>
      </c>
      <c r="I412" s="757" t="s">
        <v>40</v>
      </c>
      <c r="J412" s="744">
        <v>23</v>
      </c>
      <c r="K412" s="757" t="s">
        <v>84</v>
      </c>
      <c r="L412" s="757" t="s">
        <v>22</v>
      </c>
      <c r="M412" s="757"/>
      <c r="N412" s="56">
        <f>D412*J412</f>
        <v>69</v>
      </c>
      <c r="O412" s="57">
        <f>N412/18</f>
        <v>3.8333333333333335</v>
      </c>
      <c r="P412" s="66">
        <f>O412</f>
        <v>3.8333333333333335</v>
      </c>
      <c r="Q412" s="57">
        <v>0</v>
      </c>
    </row>
    <row r="413" spans="1:17" s="52" customFormat="1" ht="22.5" x14ac:dyDescent="0.3">
      <c r="A413" s="757"/>
      <c r="B413" s="758"/>
      <c r="C413" s="278" t="s">
        <v>117</v>
      </c>
      <c r="D413" s="255"/>
      <c r="E413" s="147">
        <v>25</v>
      </c>
      <c r="F413" s="148">
        <f t="shared" ref="F413:F417" si="42">SUM(1.5*E413)/100</f>
        <v>0.375</v>
      </c>
      <c r="G413" s="321" t="s">
        <v>2045</v>
      </c>
      <c r="H413" s="757"/>
      <c r="I413" s="757"/>
      <c r="J413" s="744"/>
      <c r="K413" s="757"/>
      <c r="L413" s="757"/>
      <c r="M413" s="757"/>
    </row>
    <row r="414" spans="1:17" s="52" customFormat="1" ht="22.5" x14ac:dyDescent="0.3">
      <c r="A414" s="757"/>
      <c r="B414" s="758"/>
      <c r="C414" s="278" t="s">
        <v>320</v>
      </c>
      <c r="D414" s="255"/>
      <c r="E414" s="147">
        <v>15</v>
      </c>
      <c r="F414" s="148">
        <f t="shared" si="42"/>
        <v>0.22500000000000001</v>
      </c>
      <c r="G414" s="321" t="s">
        <v>2234</v>
      </c>
      <c r="H414" s="757"/>
      <c r="I414" s="757"/>
      <c r="J414" s="744"/>
      <c r="K414" s="757"/>
      <c r="L414" s="757"/>
      <c r="M414" s="757"/>
    </row>
    <row r="415" spans="1:17" s="52" customFormat="1" ht="22.5" x14ac:dyDescent="0.3">
      <c r="A415" s="757"/>
      <c r="B415" s="758"/>
      <c r="C415" s="278" t="s">
        <v>123</v>
      </c>
      <c r="D415" s="255"/>
      <c r="E415" s="147">
        <v>30</v>
      </c>
      <c r="F415" s="148">
        <f t="shared" si="42"/>
        <v>0.45</v>
      </c>
      <c r="G415" s="321"/>
      <c r="H415" s="757"/>
      <c r="I415" s="757"/>
      <c r="J415" s="744"/>
      <c r="K415" s="757"/>
      <c r="L415" s="757"/>
      <c r="M415" s="757"/>
    </row>
    <row r="416" spans="1:17" s="52" customFormat="1" ht="22.5" x14ac:dyDescent="0.3">
      <c r="A416" s="757"/>
      <c r="B416" s="758"/>
      <c r="C416" s="278" t="s">
        <v>97</v>
      </c>
      <c r="D416" s="255"/>
      <c r="E416" s="147">
        <v>15</v>
      </c>
      <c r="F416" s="148">
        <f t="shared" si="42"/>
        <v>0.22500000000000001</v>
      </c>
      <c r="G416" s="321"/>
      <c r="H416" s="757"/>
      <c r="I416" s="757"/>
      <c r="J416" s="744"/>
      <c r="K416" s="757"/>
      <c r="L416" s="757"/>
      <c r="M416" s="757"/>
    </row>
    <row r="417" spans="1:19" s="52" customFormat="1" ht="22.5" x14ac:dyDescent="0.3">
      <c r="A417" s="757"/>
      <c r="B417" s="758"/>
      <c r="C417" s="278" t="s">
        <v>118</v>
      </c>
      <c r="D417" s="255"/>
      <c r="E417" s="147">
        <v>15</v>
      </c>
      <c r="F417" s="148">
        <f t="shared" si="42"/>
        <v>0.22500000000000001</v>
      </c>
      <c r="G417" s="312"/>
      <c r="H417" s="757"/>
      <c r="I417" s="757"/>
      <c r="J417" s="744"/>
      <c r="K417" s="757"/>
      <c r="L417" s="757"/>
      <c r="M417" s="757"/>
    </row>
    <row r="418" spans="1:19" s="52" customFormat="1" ht="21" hidden="1" x14ac:dyDescent="0.3">
      <c r="A418" s="731">
        <v>107</v>
      </c>
      <c r="B418" s="732" t="s">
        <v>384</v>
      </c>
      <c r="C418" s="109" t="s">
        <v>385</v>
      </c>
      <c r="D418" s="187">
        <v>3</v>
      </c>
      <c r="E418" s="207" t="s">
        <v>33</v>
      </c>
      <c r="F418" s="118"/>
      <c r="G418" s="217" t="s">
        <v>2235</v>
      </c>
      <c r="H418" s="731" t="s">
        <v>23</v>
      </c>
      <c r="I418" s="731" t="s">
        <v>125</v>
      </c>
      <c r="J418" s="734">
        <v>55</v>
      </c>
      <c r="K418" s="731" t="s">
        <v>73</v>
      </c>
      <c r="L418" s="731" t="s">
        <v>22</v>
      </c>
      <c r="M418" s="731"/>
      <c r="N418" s="56">
        <f>D418*J418</f>
        <v>165</v>
      </c>
      <c r="O418" s="57">
        <f>N418/18</f>
        <v>9.1666666666666661</v>
      </c>
      <c r="P418" s="66">
        <f>O418</f>
        <v>9.1666666666666661</v>
      </c>
      <c r="Q418" s="57">
        <v>0</v>
      </c>
    </row>
    <row r="419" spans="1:19" s="52" customFormat="1" ht="21" hidden="1" x14ac:dyDescent="0.3">
      <c r="A419" s="731"/>
      <c r="B419" s="732"/>
      <c r="C419" s="111" t="s">
        <v>117</v>
      </c>
      <c r="D419" s="73"/>
      <c r="E419" s="74">
        <v>25</v>
      </c>
      <c r="F419" s="117"/>
      <c r="G419" s="217" t="s">
        <v>2233</v>
      </c>
      <c r="H419" s="731"/>
      <c r="I419" s="731"/>
      <c r="J419" s="734"/>
      <c r="K419" s="731"/>
      <c r="L419" s="731"/>
      <c r="M419" s="731"/>
    </row>
    <row r="420" spans="1:19" s="52" customFormat="1" ht="21" hidden="1" x14ac:dyDescent="0.3">
      <c r="A420" s="731"/>
      <c r="B420" s="732"/>
      <c r="C420" s="111" t="s">
        <v>320</v>
      </c>
      <c r="D420" s="73"/>
      <c r="E420" s="74">
        <v>15</v>
      </c>
      <c r="F420" s="117"/>
      <c r="G420" s="217" t="s">
        <v>2234</v>
      </c>
      <c r="H420" s="731"/>
      <c r="I420" s="731"/>
      <c r="J420" s="734"/>
      <c r="K420" s="731"/>
      <c r="L420" s="731"/>
      <c r="M420" s="731"/>
    </row>
    <row r="421" spans="1:19" s="52" customFormat="1" ht="21" hidden="1" x14ac:dyDescent="0.3">
      <c r="A421" s="731"/>
      <c r="B421" s="732"/>
      <c r="C421" s="111" t="s">
        <v>123</v>
      </c>
      <c r="D421" s="73"/>
      <c r="E421" s="74">
        <v>30</v>
      </c>
      <c r="F421" s="117"/>
      <c r="G421" s="217"/>
      <c r="H421" s="731"/>
      <c r="I421" s="731"/>
      <c r="J421" s="734"/>
      <c r="K421" s="731"/>
      <c r="L421" s="731"/>
      <c r="M421" s="731"/>
    </row>
    <row r="422" spans="1:19" s="52" customFormat="1" ht="21" hidden="1" x14ac:dyDescent="0.3">
      <c r="A422" s="731"/>
      <c r="B422" s="732"/>
      <c r="C422" s="111" t="s">
        <v>97</v>
      </c>
      <c r="D422" s="73"/>
      <c r="E422" s="74">
        <v>15</v>
      </c>
      <c r="F422" s="117"/>
      <c r="G422" s="217"/>
      <c r="H422" s="731"/>
      <c r="I422" s="731"/>
      <c r="J422" s="734"/>
      <c r="K422" s="731"/>
      <c r="L422" s="731"/>
      <c r="M422" s="731"/>
    </row>
    <row r="423" spans="1:19" s="52" customFormat="1" ht="21" hidden="1" x14ac:dyDescent="0.3">
      <c r="A423" s="731"/>
      <c r="B423" s="732"/>
      <c r="C423" s="111" t="s">
        <v>118</v>
      </c>
      <c r="D423" s="73"/>
      <c r="E423" s="74">
        <v>15</v>
      </c>
      <c r="F423" s="117"/>
      <c r="G423" s="217"/>
      <c r="H423" s="731"/>
      <c r="I423" s="731"/>
      <c r="J423" s="734"/>
      <c r="K423" s="731"/>
      <c r="L423" s="731"/>
      <c r="M423" s="731"/>
    </row>
    <row r="424" spans="1:19" s="52" customFormat="1" ht="21" hidden="1" x14ac:dyDescent="0.3">
      <c r="A424" s="731">
        <v>108</v>
      </c>
      <c r="B424" s="732" t="s">
        <v>384</v>
      </c>
      <c r="C424" s="109" t="s">
        <v>385</v>
      </c>
      <c r="D424" s="187">
        <v>3</v>
      </c>
      <c r="E424" s="207" t="s">
        <v>33</v>
      </c>
      <c r="F424" s="118"/>
      <c r="G424" s="300" t="s">
        <v>2233</v>
      </c>
      <c r="H424" s="731" t="s">
        <v>21</v>
      </c>
      <c r="I424" s="731" t="s">
        <v>507</v>
      </c>
      <c r="J424" s="734">
        <v>52</v>
      </c>
      <c r="K424" s="731" t="s">
        <v>73</v>
      </c>
      <c r="L424" s="731" t="s">
        <v>22</v>
      </c>
      <c r="M424" s="844"/>
      <c r="N424" s="56">
        <f>D424*J424</f>
        <v>156</v>
      </c>
      <c r="O424" s="57">
        <f>N424/18</f>
        <v>8.6666666666666661</v>
      </c>
      <c r="P424" s="66">
        <f>O424</f>
        <v>8.6666666666666661</v>
      </c>
      <c r="Q424" s="57">
        <v>0</v>
      </c>
    </row>
    <row r="425" spans="1:19" s="52" customFormat="1" ht="21" hidden="1" x14ac:dyDescent="0.3">
      <c r="A425" s="731"/>
      <c r="B425" s="732"/>
      <c r="C425" s="111" t="s">
        <v>117</v>
      </c>
      <c r="D425" s="73"/>
      <c r="E425" s="74">
        <v>25</v>
      </c>
      <c r="F425" s="117"/>
      <c r="G425" s="221" t="s">
        <v>2044</v>
      </c>
      <c r="H425" s="731"/>
      <c r="I425" s="731"/>
      <c r="J425" s="734"/>
      <c r="K425" s="731"/>
      <c r="L425" s="731"/>
      <c r="M425" s="845"/>
    </row>
    <row r="426" spans="1:19" s="52" customFormat="1" ht="21" hidden="1" x14ac:dyDescent="0.3">
      <c r="A426" s="731"/>
      <c r="B426" s="732"/>
      <c r="C426" s="111" t="s">
        <v>320</v>
      </c>
      <c r="D426" s="73"/>
      <c r="E426" s="74">
        <v>15</v>
      </c>
      <c r="F426" s="117"/>
      <c r="G426" s="221" t="s">
        <v>2234</v>
      </c>
      <c r="H426" s="731"/>
      <c r="I426" s="731"/>
      <c r="J426" s="734"/>
      <c r="K426" s="731"/>
      <c r="L426" s="731"/>
      <c r="M426" s="845"/>
    </row>
    <row r="427" spans="1:19" s="52" customFormat="1" ht="21" hidden="1" x14ac:dyDescent="0.3">
      <c r="A427" s="731"/>
      <c r="B427" s="732"/>
      <c r="C427" s="111" t="s">
        <v>123</v>
      </c>
      <c r="D427" s="73"/>
      <c r="E427" s="74">
        <v>30</v>
      </c>
      <c r="F427" s="117"/>
      <c r="G427" s="221"/>
      <c r="H427" s="731"/>
      <c r="I427" s="731"/>
      <c r="J427" s="734"/>
      <c r="K427" s="731"/>
      <c r="L427" s="731"/>
      <c r="M427" s="845"/>
    </row>
    <row r="428" spans="1:19" s="52" customFormat="1" ht="21" hidden="1" x14ac:dyDescent="0.3">
      <c r="A428" s="731"/>
      <c r="B428" s="732"/>
      <c r="C428" s="111" t="s">
        <v>118</v>
      </c>
      <c r="D428" s="73"/>
      <c r="E428" s="74">
        <v>15</v>
      </c>
      <c r="F428" s="117"/>
      <c r="G428" s="221"/>
      <c r="H428" s="731"/>
      <c r="I428" s="731"/>
      <c r="J428" s="734"/>
      <c r="K428" s="731"/>
      <c r="L428" s="731"/>
      <c r="M428" s="845"/>
    </row>
    <row r="429" spans="1:19" s="52" customFormat="1" ht="21" hidden="1" x14ac:dyDescent="0.3">
      <c r="A429" s="731"/>
      <c r="B429" s="732"/>
      <c r="C429" s="111" t="s">
        <v>97</v>
      </c>
      <c r="D429" s="73"/>
      <c r="E429" s="74">
        <v>15</v>
      </c>
      <c r="F429" s="117"/>
      <c r="G429" s="301"/>
      <c r="H429" s="731"/>
      <c r="I429" s="731"/>
      <c r="J429" s="734"/>
      <c r="K429" s="731"/>
      <c r="L429" s="731"/>
      <c r="M429" s="846"/>
    </row>
    <row r="430" spans="1:19" ht="24.75" customHeight="1" x14ac:dyDescent="0.15">
      <c r="A430" s="723" t="s">
        <v>847</v>
      </c>
      <c r="B430" s="723"/>
      <c r="C430" s="723"/>
      <c r="D430" s="723"/>
      <c r="E430" s="723"/>
      <c r="F430" s="723"/>
      <c r="G430" s="723"/>
      <c r="H430" s="723"/>
      <c r="I430" s="723"/>
      <c r="J430" s="723"/>
      <c r="K430" s="723"/>
      <c r="L430" s="723"/>
      <c r="M430" s="723"/>
      <c r="N430" s="124">
        <f t="shared" ref="N430" si="43">N431</f>
        <v>1059</v>
      </c>
      <c r="O430" s="65">
        <f t="shared" ref="O430" si="44">O431</f>
        <v>58.833333333333336</v>
      </c>
      <c r="P430" s="65">
        <f t="shared" ref="P430" si="45">P431</f>
        <v>58.833333333333336</v>
      </c>
      <c r="Q430" s="65">
        <f t="shared" ref="Q430" si="46">Q431</f>
        <v>0</v>
      </c>
      <c r="R430" s="125">
        <f>P430+Q430</f>
        <v>58.833333333333336</v>
      </c>
      <c r="S430" s="66">
        <f>P430/20</f>
        <v>2.9416666666666669</v>
      </c>
    </row>
    <row r="431" spans="1:19" ht="24.75" customHeight="1" x14ac:dyDescent="0.15">
      <c r="A431" s="653" t="s">
        <v>885</v>
      </c>
      <c r="B431" s="653"/>
      <c r="C431" s="653"/>
      <c r="D431" s="653"/>
      <c r="E431" s="653"/>
      <c r="F431" s="653"/>
      <c r="G431" s="653"/>
      <c r="H431" s="653"/>
      <c r="I431" s="653"/>
      <c r="J431" s="653"/>
      <c r="K431" s="653"/>
      <c r="L431" s="653"/>
      <c r="M431" s="653"/>
      <c r="N431" s="124">
        <f>SUM(N432:N460)</f>
        <v>1059</v>
      </c>
      <c r="O431" s="65">
        <f t="shared" ref="O431:P431" si="47">SUM(O432:O460)</f>
        <v>58.833333333333336</v>
      </c>
      <c r="P431" s="65">
        <f t="shared" si="47"/>
        <v>58.833333333333336</v>
      </c>
      <c r="Q431" s="57">
        <v>0</v>
      </c>
    </row>
    <row r="432" spans="1:19" s="52" customFormat="1" ht="21" x14ac:dyDescent="0.3">
      <c r="A432" s="843">
        <v>109</v>
      </c>
      <c r="B432" s="857" t="s">
        <v>895</v>
      </c>
      <c r="C432" s="333" t="s">
        <v>108</v>
      </c>
      <c r="D432" s="274">
        <v>3</v>
      </c>
      <c r="E432" s="275" t="s">
        <v>19</v>
      </c>
      <c r="F432" s="271">
        <f>SUM(F434)</f>
        <v>1</v>
      </c>
      <c r="G432" s="835" t="s">
        <v>2063</v>
      </c>
      <c r="H432" s="843" t="s">
        <v>20</v>
      </c>
      <c r="I432" s="843" t="s">
        <v>599</v>
      </c>
      <c r="J432" s="740">
        <v>115</v>
      </c>
      <c r="K432" s="843" t="s">
        <v>26</v>
      </c>
      <c r="L432" s="843" t="s">
        <v>22</v>
      </c>
      <c r="M432" s="843"/>
      <c r="N432" s="56">
        <f>D432*J432</f>
        <v>345</v>
      </c>
      <c r="O432" s="57">
        <f>N432/18</f>
        <v>19.166666666666668</v>
      </c>
      <c r="P432" s="66">
        <f>O432</f>
        <v>19.166666666666668</v>
      </c>
      <c r="Q432" s="57">
        <v>0</v>
      </c>
    </row>
    <row r="433" spans="1:17" s="52" customFormat="1" ht="22.5" x14ac:dyDescent="0.3">
      <c r="A433" s="757"/>
      <c r="B433" s="758"/>
      <c r="C433" s="320" t="s">
        <v>31</v>
      </c>
      <c r="D433" s="273"/>
      <c r="E433" s="253"/>
      <c r="F433" s="271"/>
      <c r="G433" s="836"/>
      <c r="H433" s="757"/>
      <c r="I433" s="757"/>
      <c r="J433" s="744"/>
      <c r="K433" s="757"/>
      <c r="L433" s="757"/>
      <c r="M433" s="757"/>
    </row>
    <row r="434" spans="1:17" s="52" customFormat="1" ht="22.5" x14ac:dyDescent="0.3">
      <c r="A434" s="757"/>
      <c r="B434" s="758"/>
      <c r="C434" s="278" t="s">
        <v>12</v>
      </c>
      <c r="D434" s="255"/>
      <c r="E434" s="147">
        <v>100</v>
      </c>
      <c r="F434" s="148">
        <f>SUM(1*E434)/100</f>
        <v>1</v>
      </c>
      <c r="G434" s="837"/>
      <c r="H434" s="757"/>
      <c r="I434" s="757"/>
      <c r="J434" s="744"/>
      <c r="K434" s="757"/>
      <c r="L434" s="757"/>
      <c r="M434" s="757"/>
    </row>
    <row r="435" spans="1:17" s="52" customFormat="1" ht="21" hidden="1" x14ac:dyDescent="0.3">
      <c r="A435" s="731">
        <v>110</v>
      </c>
      <c r="B435" s="732" t="s">
        <v>895</v>
      </c>
      <c r="C435" s="109" t="s">
        <v>108</v>
      </c>
      <c r="D435" s="187">
        <v>3</v>
      </c>
      <c r="E435" s="208" t="s">
        <v>19</v>
      </c>
      <c r="F435" s="118"/>
      <c r="G435" s="842" t="s">
        <v>2064</v>
      </c>
      <c r="H435" s="731" t="s">
        <v>23</v>
      </c>
      <c r="I435" s="731" t="s">
        <v>599</v>
      </c>
      <c r="J435" s="734">
        <v>117</v>
      </c>
      <c r="K435" s="731" t="s">
        <v>21</v>
      </c>
      <c r="L435" s="731" t="s">
        <v>22</v>
      </c>
      <c r="M435" s="731"/>
      <c r="N435" s="56">
        <f>D435*J435</f>
        <v>351</v>
      </c>
      <c r="O435" s="57">
        <f>N435/18</f>
        <v>19.5</v>
      </c>
      <c r="P435" s="66">
        <f>O435</f>
        <v>19.5</v>
      </c>
      <c r="Q435" s="57">
        <v>0</v>
      </c>
    </row>
    <row r="436" spans="1:17" s="52" customFormat="1" ht="21" hidden="1" x14ac:dyDescent="0.3">
      <c r="A436" s="731"/>
      <c r="B436" s="732"/>
      <c r="C436" s="126" t="s">
        <v>31</v>
      </c>
      <c r="D436" s="76"/>
      <c r="E436" s="100"/>
      <c r="F436" s="161"/>
      <c r="G436" s="842"/>
      <c r="H436" s="731"/>
      <c r="I436" s="731"/>
      <c r="J436" s="734"/>
      <c r="K436" s="731"/>
      <c r="L436" s="731"/>
      <c r="M436" s="731"/>
    </row>
    <row r="437" spans="1:17" s="52" customFormat="1" ht="21" hidden="1" x14ac:dyDescent="0.3">
      <c r="A437" s="731"/>
      <c r="B437" s="732"/>
      <c r="C437" s="111" t="s">
        <v>12</v>
      </c>
      <c r="D437" s="73"/>
      <c r="E437" s="74">
        <v>100</v>
      </c>
      <c r="F437" s="291"/>
      <c r="G437" s="842"/>
      <c r="H437" s="731"/>
      <c r="I437" s="731"/>
      <c r="J437" s="734"/>
      <c r="K437" s="731"/>
      <c r="L437" s="731"/>
      <c r="M437" s="731"/>
    </row>
    <row r="438" spans="1:17" s="52" customFormat="1" ht="21" x14ac:dyDescent="0.3">
      <c r="A438" s="757">
        <v>111</v>
      </c>
      <c r="B438" s="758" t="s">
        <v>107</v>
      </c>
      <c r="C438" s="277" t="s">
        <v>108</v>
      </c>
      <c r="D438" s="252">
        <v>3</v>
      </c>
      <c r="E438" s="253" t="s">
        <v>19</v>
      </c>
      <c r="F438" s="271">
        <f>SUM(F439)</f>
        <v>1</v>
      </c>
      <c r="G438" s="835" t="s">
        <v>2063</v>
      </c>
      <c r="H438" s="757" t="s">
        <v>20</v>
      </c>
      <c r="I438" s="757" t="s">
        <v>599</v>
      </c>
      <c r="J438" s="744">
        <v>1</v>
      </c>
      <c r="K438" s="757" t="s">
        <v>627</v>
      </c>
      <c r="L438" s="757" t="s">
        <v>22</v>
      </c>
      <c r="M438" s="757"/>
      <c r="N438" s="56">
        <f>D438*J438</f>
        <v>3</v>
      </c>
      <c r="O438" s="57">
        <f>N438/18</f>
        <v>0.16666666666666666</v>
      </c>
      <c r="P438" s="66">
        <f>O438</f>
        <v>0.16666666666666666</v>
      </c>
      <c r="Q438" s="57">
        <v>0</v>
      </c>
    </row>
    <row r="439" spans="1:17" s="52" customFormat="1" ht="22.5" x14ac:dyDescent="0.3">
      <c r="A439" s="757"/>
      <c r="B439" s="758"/>
      <c r="C439" s="278" t="s">
        <v>12</v>
      </c>
      <c r="D439" s="255"/>
      <c r="E439" s="147">
        <v>100</v>
      </c>
      <c r="F439" s="148">
        <f>SUM(1*E439)/100</f>
        <v>1</v>
      </c>
      <c r="G439" s="837"/>
      <c r="H439" s="757"/>
      <c r="I439" s="757"/>
      <c r="J439" s="744"/>
      <c r="K439" s="757"/>
      <c r="L439" s="757"/>
      <c r="M439" s="757"/>
    </row>
    <row r="440" spans="1:17" s="52" customFormat="1" ht="21" hidden="1" x14ac:dyDescent="0.3">
      <c r="A440" s="731">
        <v>112</v>
      </c>
      <c r="B440" s="732" t="s">
        <v>107</v>
      </c>
      <c r="C440" s="109" t="s">
        <v>108</v>
      </c>
      <c r="D440" s="187">
        <v>3</v>
      </c>
      <c r="E440" s="208" t="s">
        <v>19</v>
      </c>
      <c r="F440" s="118">
        <f>SUM(F441)</f>
        <v>1</v>
      </c>
      <c r="G440" s="842" t="s">
        <v>2064</v>
      </c>
      <c r="H440" s="731" t="s">
        <v>23</v>
      </c>
      <c r="I440" s="731" t="s">
        <v>599</v>
      </c>
      <c r="J440" s="734">
        <v>8</v>
      </c>
      <c r="K440" s="731" t="s">
        <v>600</v>
      </c>
      <c r="L440" s="731" t="s">
        <v>22</v>
      </c>
      <c r="M440" s="731"/>
      <c r="N440" s="56">
        <f>D440*J440</f>
        <v>24</v>
      </c>
      <c r="O440" s="57">
        <f>N440/18</f>
        <v>1.3333333333333333</v>
      </c>
      <c r="P440" s="66">
        <f>O440</f>
        <v>1.3333333333333333</v>
      </c>
      <c r="Q440" s="57">
        <v>0</v>
      </c>
    </row>
    <row r="441" spans="1:17" s="52" customFormat="1" ht="21" hidden="1" x14ac:dyDescent="0.3">
      <c r="A441" s="731"/>
      <c r="B441" s="732"/>
      <c r="C441" s="111" t="s">
        <v>12</v>
      </c>
      <c r="D441" s="73"/>
      <c r="E441" s="74">
        <v>100</v>
      </c>
      <c r="F441" s="291">
        <f>SUM(1*E441)/100</f>
        <v>1</v>
      </c>
      <c r="G441" s="842"/>
      <c r="H441" s="731"/>
      <c r="I441" s="731"/>
      <c r="J441" s="734"/>
      <c r="K441" s="731"/>
      <c r="L441" s="731"/>
      <c r="M441" s="731"/>
    </row>
    <row r="442" spans="1:17" s="52" customFormat="1" ht="21" x14ac:dyDescent="0.3">
      <c r="A442" s="760">
        <v>113</v>
      </c>
      <c r="B442" s="761" t="s">
        <v>979</v>
      </c>
      <c r="C442" s="172" t="s">
        <v>980</v>
      </c>
      <c r="D442" s="195">
        <v>3</v>
      </c>
      <c r="E442" s="173" t="s">
        <v>33</v>
      </c>
      <c r="F442" s="270">
        <f>SUM(F443:F446)</f>
        <v>1.5</v>
      </c>
      <c r="G442" s="330" t="s">
        <v>2236</v>
      </c>
      <c r="H442" s="760" t="s">
        <v>20</v>
      </c>
      <c r="I442" s="760" t="s">
        <v>212</v>
      </c>
      <c r="J442" s="763">
        <v>20</v>
      </c>
      <c r="K442" s="760" t="s">
        <v>76</v>
      </c>
      <c r="L442" s="760" t="s">
        <v>22</v>
      </c>
      <c r="M442" s="760"/>
      <c r="N442" s="56">
        <f>D442*J442</f>
        <v>60</v>
      </c>
      <c r="O442" s="57">
        <f>N442/18</f>
        <v>3.3333333333333335</v>
      </c>
      <c r="P442" s="66">
        <f>O442</f>
        <v>3.3333333333333335</v>
      </c>
      <c r="Q442" s="57">
        <v>0</v>
      </c>
    </row>
    <row r="443" spans="1:17" s="52" customFormat="1" ht="22.5" x14ac:dyDescent="0.3">
      <c r="A443" s="760"/>
      <c r="B443" s="761"/>
      <c r="C443" s="176" t="s">
        <v>117</v>
      </c>
      <c r="D443" s="177"/>
      <c r="E443" s="178">
        <v>75</v>
      </c>
      <c r="F443" s="279">
        <f t="shared" ref="F443" si="48">SUM(1.5*E443)/100</f>
        <v>1.125</v>
      </c>
      <c r="G443" s="331" t="s">
        <v>2051</v>
      </c>
      <c r="H443" s="760"/>
      <c r="I443" s="760"/>
      <c r="J443" s="763"/>
      <c r="K443" s="760"/>
      <c r="L443" s="760"/>
      <c r="M443" s="760"/>
    </row>
    <row r="444" spans="1:17" s="52" customFormat="1" ht="21" hidden="1" x14ac:dyDescent="0.3">
      <c r="A444" s="760">
        <v>114</v>
      </c>
      <c r="B444" s="761" t="s">
        <v>979</v>
      </c>
      <c r="C444" s="172" t="s">
        <v>980</v>
      </c>
      <c r="D444" s="195">
        <v>3</v>
      </c>
      <c r="E444" s="173" t="s">
        <v>33</v>
      </c>
      <c r="F444" s="270"/>
      <c r="G444" s="332" t="s">
        <v>2236</v>
      </c>
      <c r="H444" s="760" t="s">
        <v>23</v>
      </c>
      <c r="I444" s="760" t="s">
        <v>185</v>
      </c>
      <c r="J444" s="763">
        <v>64</v>
      </c>
      <c r="K444" s="760" t="s">
        <v>20</v>
      </c>
      <c r="L444" s="760" t="s">
        <v>22</v>
      </c>
      <c r="M444" s="760"/>
      <c r="N444" s="56">
        <f>D444*J444</f>
        <v>192</v>
      </c>
      <c r="O444" s="57">
        <f>N444/18</f>
        <v>10.666666666666666</v>
      </c>
      <c r="P444" s="66">
        <f>O444</f>
        <v>10.666666666666666</v>
      </c>
      <c r="Q444" s="57">
        <v>0</v>
      </c>
    </row>
    <row r="445" spans="1:17" s="52" customFormat="1" ht="21" hidden="1" x14ac:dyDescent="0.3">
      <c r="A445" s="760"/>
      <c r="B445" s="761"/>
      <c r="C445" s="176" t="s">
        <v>117</v>
      </c>
      <c r="D445" s="177"/>
      <c r="E445" s="178"/>
      <c r="F445" s="279"/>
      <c r="G445" s="332" t="s">
        <v>2051</v>
      </c>
      <c r="H445" s="760"/>
      <c r="I445" s="760"/>
      <c r="J445" s="763"/>
      <c r="K445" s="760"/>
      <c r="L445" s="760"/>
      <c r="M445" s="760"/>
    </row>
    <row r="446" spans="1:17" s="52" customFormat="1" ht="22.5" x14ac:dyDescent="0.3">
      <c r="A446" s="760"/>
      <c r="B446" s="761"/>
      <c r="C446" s="176" t="s">
        <v>118</v>
      </c>
      <c r="D446" s="177"/>
      <c r="E446" s="178">
        <v>25</v>
      </c>
      <c r="F446" s="279">
        <f t="shared" ref="F446" si="49">SUM(1.5*E446)/100</f>
        <v>0.375</v>
      </c>
      <c r="G446" s="332"/>
      <c r="H446" s="760"/>
      <c r="I446" s="760"/>
      <c r="J446" s="763"/>
      <c r="K446" s="760"/>
      <c r="L446" s="760"/>
      <c r="M446" s="760"/>
    </row>
    <row r="447" spans="1:17" s="52" customFormat="1" ht="21" x14ac:dyDescent="0.3">
      <c r="A447" s="731">
        <v>115</v>
      </c>
      <c r="B447" s="732" t="s">
        <v>981</v>
      </c>
      <c r="C447" s="109" t="s">
        <v>982</v>
      </c>
      <c r="D447" s="187">
        <v>3</v>
      </c>
      <c r="E447" s="208" t="s">
        <v>33</v>
      </c>
      <c r="F447" s="118">
        <f>SUM(F449:F450)</f>
        <v>1.5</v>
      </c>
      <c r="G447" s="300" t="s">
        <v>2237</v>
      </c>
      <c r="H447" s="731" t="s">
        <v>20</v>
      </c>
      <c r="I447" s="731" t="s">
        <v>80</v>
      </c>
      <c r="J447" s="734">
        <v>7</v>
      </c>
      <c r="K447" s="731" t="s">
        <v>73</v>
      </c>
      <c r="L447" s="731" t="s">
        <v>22</v>
      </c>
      <c r="M447" s="731"/>
      <c r="N447" s="56">
        <f>D447*J447</f>
        <v>21</v>
      </c>
      <c r="O447" s="57">
        <f>N447/18</f>
        <v>1.1666666666666667</v>
      </c>
      <c r="P447" s="66">
        <f>O447</f>
        <v>1.1666666666666667</v>
      </c>
      <c r="Q447" s="57">
        <v>0</v>
      </c>
    </row>
    <row r="448" spans="1:17" s="52" customFormat="1" ht="22.5" x14ac:dyDescent="0.3">
      <c r="A448" s="731"/>
      <c r="B448" s="732"/>
      <c r="C448" s="126" t="s">
        <v>983</v>
      </c>
      <c r="D448" s="76"/>
      <c r="E448" s="100"/>
      <c r="F448" s="161"/>
      <c r="G448" s="221" t="s">
        <v>2238</v>
      </c>
      <c r="H448" s="731"/>
      <c r="I448" s="731"/>
      <c r="J448" s="734"/>
      <c r="K448" s="731"/>
      <c r="L448" s="731"/>
      <c r="M448" s="731"/>
    </row>
    <row r="449" spans="1:19" s="52" customFormat="1" ht="22.5" x14ac:dyDescent="0.3">
      <c r="A449" s="731"/>
      <c r="B449" s="732"/>
      <c r="C449" s="111" t="s">
        <v>38</v>
      </c>
      <c r="D449" s="73"/>
      <c r="E449" s="74">
        <v>50</v>
      </c>
      <c r="F449" s="291">
        <f t="shared" ref="F449:F450" si="50">SUM(1.5*E449)/100</f>
        <v>0.75</v>
      </c>
      <c r="G449" s="221"/>
      <c r="H449" s="731"/>
      <c r="I449" s="731"/>
      <c r="J449" s="734"/>
      <c r="K449" s="731"/>
      <c r="L449" s="731"/>
      <c r="M449" s="731"/>
    </row>
    <row r="450" spans="1:19" s="52" customFormat="1" ht="22.5" x14ac:dyDescent="0.3">
      <c r="A450" s="731"/>
      <c r="B450" s="732"/>
      <c r="C450" s="111" t="s">
        <v>118</v>
      </c>
      <c r="D450" s="73"/>
      <c r="E450" s="74">
        <v>50</v>
      </c>
      <c r="F450" s="291">
        <f t="shared" si="50"/>
        <v>0.75</v>
      </c>
      <c r="G450" s="301"/>
      <c r="H450" s="731"/>
      <c r="I450" s="731"/>
      <c r="J450" s="734"/>
      <c r="K450" s="731"/>
      <c r="L450" s="731"/>
      <c r="M450" s="731"/>
    </row>
    <row r="451" spans="1:19" s="52" customFormat="1" ht="21" x14ac:dyDescent="0.3">
      <c r="A451" s="731">
        <v>116</v>
      </c>
      <c r="B451" s="732" t="s">
        <v>984</v>
      </c>
      <c r="C451" s="109" t="s">
        <v>985</v>
      </c>
      <c r="D451" s="187">
        <v>3</v>
      </c>
      <c r="E451" s="208" t="s">
        <v>33</v>
      </c>
      <c r="F451" s="118">
        <f>SUM(F453:F454)</f>
        <v>1.5</v>
      </c>
      <c r="G451" s="217" t="s">
        <v>2239</v>
      </c>
      <c r="H451" s="731" t="s">
        <v>20</v>
      </c>
      <c r="I451" s="731" t="s">
        <v>80</v>
      </c>
      <c r="J451" s="734">
        <v>7</v>
      </c>
      <c r="K451" s="731" t="s">
        <v>73</v>
      </c>
      <c r="L451" s="731" t="s">
        <v>22</v>
      </c>
      <c r="M451" s="731"/>
      <c r="N451" s="56">
        <f>D451*J451</f>
        <v>21</v>
      </c>
      <c r="O451" s="57">
        <f>N451/18</f>
        <v>1.1666666666666667</v>
      </c>
      <c r="P451" s="66">
        <f>O451</f>
        <v>1.1666666666666667</v>
      </c>
      <c r="Q451" s="57">
        <v>0</v>
      </c>
    </row>
    <row r="452" spans="1:19" s="52" customFormat="1" ht="22.5" x14ac:dyDescent="0.3">
      <c r="A452" s="731"/>
      <c r="B452" s="732"/>
      <c r="C452" s="126" t="s">
        <v>983</v>
      </c>
      <c r="D452" s="76"/>
      <c r="E452" s="100"/>
      <c r="F452" s="161"/>
      <c r="G452" s="217" t="s">
        <v>2240</v>
      </c>
      <c r="H452" s="731"/>
      <c r="I452" s="731"/>
      <c r="J452" s="734"/>
      <c r="K452" s="731"/>
      <c r="L452" s="731"/>
      <c r="M452" s="731"/>
    </row>
    <row r="453" spans="1:19" s="52" customFormat="1" ht="22.5" x14ac:dyDescent="0.3">
      <c r="A453" s="731"/>
      <c r="B453" s="732"/>
      <c r="C453" s="111" t="s">
        <v>12</v>
      </c>
      <c r="D453" s="73"/>
      <c r="E453" s="74">
        <v>50</v>
      </c>
      <c r="F453" s="291">
        <f t="shared" ref="F453:F454" si="51">SUM(1.5*E453)/100</f>
        <v>0.75</v>
      </c>
      <c r="G453" s="217"/>
      <c r="H453" s="731"/>
      <c r="I453" s="731"/>
      <c r="J453" s="734"/>
      <c r="K453" s="731"/>
      <c r="L453" s="731"/>
      <c r="M453" s="731"/>
    </row>
    <row r="454" spans="1:19" s="52" customFormat="1" ht="22.5" x14ac:dyDescent="0.3">
      <c r="A454" s="731"/>
      <c r="B454" s="732"/>
      <c r="C454" s="111" t="s">
        <v>70</v>
      </c>
      <c r="D454" s="73"/>
      <c r="E454" s="74">
        <v>50</v>
      </c>
      <c r="F454" s="291">
        <f t="shared" si="51"/>
        <v>0.75</v>
      </c>
      <c r="G454" s="217"/>
      <c r="H454" s="731"/>
      <c r="I454" s="731"/>
      <c r="J454" s="734"/>
      <c r="K454" s="731"/>
      <c r="L454" s="731"/>
      <c r="M454" s="731"/>
    </row>
    <row r="455" spans="1:19" s="52" customFormat="1" ht="21" x14ac:dyDescent="0.3">
      <c r="A455" s="731">
        <v>117</v>
      </c>
      <c r="B455" s="732" t="s">
        <v>121</v>
      </c>
      <c r="C455" s="109" t="s">
        <v>122</v>
      </c>
      <c r="D455" s="187">
        <v>3</v>
      </c>
      <c r="E455" s="208" t="s">
        <v>876</v>
      </c>
      <c r="F455" s="118">
        <f>SUM(F456:F460)</f>
        <v>1.5000000000000002</v>
      </c>
      <c r="G455" s="300" t="s">
        <v>2233</v>
      </c>
      <c r="H455" s="731" t="s">
        <v>20</v>
      </c>
      <c r="I455" s="731" t="s">
        <v>40</v>
      </c>
      <c r="J455" s="734">
        <v>14</v>
      </c>
      <c r="K455" s="731" t="s">
        <v>99</v>
      </c>
      <c r="L455" s="731" t="s">
        <v>22</v>
      </c>
      <c r="M455" s="731"/>
      <c r="N455" s="56">
        <f>D455*J455</f>
        <v>42</v>
      </c>
      <c r="O455" s="57">
        <f>N455/18</f>
        <v>2.3333333333333335</v>
      </c>
      <c r="P455" s="66">
        <f>O455</f>
        <v>2.3333333333333335</v>
      </c>
      <c r="Q455" s="57">
        <v>0</v>
      </c>
    </row>
    <row r="456" spans="1:19" s="52" customFormat="1" ht="22.5" x14ac:dyDescent="0.3">
      <c r="A456" s="731"/>
      <c r="B456" s="732"/>
      <c r="C456" s="111" t="s">
        <v>117</v>
      </c>
      <c r="D456" s="73"/>
      <c r="E456" s="74">
        <v>25</v>
      </c>
      <c r="F456" s="291">
        <f t="shared" ref="F456:F460" si="52">SUM(1.5*E456)/100</f>
        <v>0.375</v>
      </c>
      <c r="G456" s="221" t="s">
        <v>2045</v>
      </c>
      <c r="H456" s="731"/>
      <c r="I456" s="731"/>
      <c r="J456" s="734"/>
      <c r="K456" s="731"/>
      <c r="L456" s="731"/>
      <c r="M456" s="731"/>
    </row>
    <row r="457" spans="1:19" s="52" customFormat="1" ht="22.5" x14ac:dyDescent="0.3">
      <c r="A457" s="731"/>
      <c r="B457" s="732"/>
      <c r="C457" s="111" t="s">
        <v>320</v>
      </c>
      <c r="D457" s="73"/>
      <c r="E457" s="74">
        <v>15</v>
      </c>
      <c r="F457" s="291">
        <f t="shared" si="52"/>
        <v>0.22500000000000001</v>
      </c>
      <c r="G457" s="221" t="s">
        <v>2234</v>
      </c>
      <c r="H457" s="731"/>
      <c r="I457" s="731"/>
      <c r="J457" s="734"/>
      <c r="K457" s="731"/>
      <c r="L457" s="731"/>
      <c r="M457" s="731"/>
    </row>
    <row r="458" spans="1:19" s="52" customFormat="1" ht="22.5" x14ac:dyDescent="0.3">
      <c r="A458" s="731"/>
      <c r="B458" s="732"/>
      <c r="C458" s="111" t="s">
        <v>123</v>
      </c>
      <c r="D458" s="73"/>
      <c r="E458" s="74">
        <v>30</v>
      </c>
      <c r="F458" s="291">
        <f t="shared" si="52"/>
        <v>0.45</v>
      </c>
      <c r="G458" s="221"/>
      <c r="H458" s="731"/>
      <c r="I458" s="731"/>
      <c r="J458" s="734"/>
      <c r="K458" s="731"/>
      <c r="L458" s="731"/>
      <c r="M458" s="731"/>
    </row>
    <row r="459" spans="1:19" s="52" customFormat="1" ht="22.5" x14ac:dyDescent="0.3">
      <c r="A459" s="731"/>
      <c r="B459" s="732"/>
      <c r="C459" s="111" t="s">
        <v>97</v>
      </c>
      <c r="D459" s="73"/>
      <c r="E459" s="74">
        <v>15</v>
      </c>
      <c r="F459" s="291">
        <f t="shared" si="52"/>
        <v>0.22500000000000001</v>
      </c>
      <c r="G459" s="221"/>
      <c r="H459" s="731"/>
      <c r="I459" s="731"/>
      <c r="J459" s="734"/>
      <c r="K459" s="731"/>
      <c r="L459" s="731"/>
      <c r="M459" s="731"/>
    </row>
    <row r="460" spans="1:19" s="52" customFormat="1" ht="22.5" x14ac:dyDescent="0.3">
      <c r="A460" s="731"/>
      <c r="B460" s="732"/>
      <c r="C460" s="111" t="s">
        <v>118</v>
      </c>
      <c r="D460" s="73"/>
      <c r="E460" s="74">
        <v>15</v>
      </c>
      <c r="F460" s="291">
        <f t="shared" si="52"/>
        <v>0.22500000000000001</v>
      </c>
      <c r="G460" s="301"/>
      <c r="H460" s="731"/>
      <c r="I460" s="731"/>
      <c r="J460" s="734"/>
      <c r="K460" s="731"/>
      <c r="L460" s="731"/>
      <c r="M460" s="731"/>
    </row>
    <row r="461" spans="1:19" ht="24.75" customHeight="1" x14ac:dyDescent="0.15">
      <c r="A461" s="723" t="s">
        <v>848</v>
      </c>
      <c r="B461" s="723"/>
      <c r="C461" s="723"/>
      <c r="D461" s="723"/>
      <c r="E461" s="723"/>
      <c r="F461" s="723"/>
      <c r="G461" s="723"/>
      <c r="H461" s="723"/>
      <c r="I461" s="723"/>
      <c r="J461" s="723"/>
      <c r="K461" s="723"/>
      <c r="L461" s="723"/>
      <c r="M461" s="723"/>
      <c r="N461" s="124">
        <f t="shared" ref="N461:Q461" si="53">N462</f>
        <v>144</v>
      </c>
      <c r="O461" s="65">
        <f t="shared" si="53"/>
        <v>8</v>
      </c>
      <c r="P461" s="65">
        <f t="shared" si="53"/>
        <v>8</v>
      </c>
      <c r="Q461" s="65">
        <f t="shared" si="53"/>
        <v>0</v>
      </c>
      <c r="R461" s="125">
        <f>P461+Q461</f>
        <v>8</v>
      </c>
      <c r="S461" s="66">
        <f>P461/20</f>
        <v>0.4</v>
      </c>
    </row>
    <row r="462" spans="1:19" ht="24.75" customHeight="1" x14ac:dyDescent="0.15">
      <c r="A462" s="653" t="s">
        <v>885</v>
      </c>
      <c r="B462" s="653"/>
      <c r="C462" s="653"/>
      <c r="D462" s="653"/>
      <c r="E462" s="653"/>
      <c r="F462" s="653"/>
      <c r="G462" s="653"/>
      <c r="H462" s="653"/>
      <c r="I462" s="653"/>
      <c r="J462" s="653"/>
      <c r="K462" s="653"/>
      <c r="L462" s="653"/>
      <c r="M462" s="653"/>
      <c r="N462" s="124">
        <f>SUM(N463:N472)</f>
        <v>144</v>
      </c>
      <c r="O462" s="65">
        <f t="shared" ref="O462:P462" si="54">SUM(O463:O472)</f>
        <v>8</v>
      </c>
      <c r="P462" s="65">
        <f t="shared" si="54"/>
        <v>8</v>
      </c>
      <c r="Q462" s="57">
        <v>0</v>
      </c>
    </row>
    <row r="463" spans="1:19" s="52" customFormat="1" ht="21" x14ac:dyDescent="0.3">
      <c r="A463" s="838">
        <v>118</v>
      </c>
      <c r="B463" s="840" t="s">
        <v>308</v>
      </c>
      <c r="C463" s="127" t="s">
        <v>309</v>
      </c>
      <c r="D463" s="197">
        <v>3</v>
      </c>
      <c r="E463" s="208" t="s">
        <v>33</v>
      </c>
      <c r="F463" s="118">
        <f>SUM(F464:F466)</f>
        <v>1.5</v>
      </c>
      <c r="G463" s="300" t="s">
        <v>2241</v>
      </c>
      <c r="H463" s="838" t="s">
        <v>20</v>
      </c>
      <c r="I463" s="838" t="s">
        <v>196</v>
      </c>
      <c r="J463" s="839">
        <v>34</v>
      </c>
      <c r="K463" s="838" t="s">
        <v>28</v>
      </c>
      <c r="L463" s="838" t="s">
        <v>22</v>
      </c>
      <c r="M463" s="838"/>
      <c r="N463" s="56">
        <f>D463*J463</f>
        <v>102</v>
      </c>
      <c r="O463" s="57">
        <f>N463/18</f>
        <v>5.666666666666667</v>
      </c>
      <c r="P463" s="66">
        <f>O463</f>
        <v>5.666666666666667</v>
      </c>
      <c r="Q463" s="57">
        <v>0</v>
      </c>
    </row>
    <row r="464" spans="1:19" s="52" customFormat="1" ht="22.5" x14ac:dyDescent="0.3">
      <c r="A464" s="731"/>
      <c r="B464" s="732"/>
      <c r="C464" s="126" t="s">
        <v>1041</v>
      </c>
      <c r="D464" s="76"/>
      <c r="E464" s="100"/>
      <c r="F464" s="161"/>
      <c r="G464" s="221" t="s">
        <v>2242</v>
      </c>
      <c r="H464" s="731"/>
      <c r="I464" s="731"/>
      <c r="J464" s="734"/>
      <c r="K464" s="731"/>
      <c r="L464" s="731"/>
      <c r="M464" s="731"/>
    </row>
    <row r="465" spans="1:19" s="52" customFormat="1" ht="22.5" x14ac:dyDescent="0.3">
      <c r="A465" s="731"/>
      <c r="B465" s="732"/>
      <c r="C465" s="111" t="s">
        <v>123</v>
      </c>
      <c r="D465" s="73"/>
      <c r="E465" s="74">
        <v>50</v>
      </c>
      <c r="F465" s="291">
        <f t="shared" ref="F465:F466" si="55">SUM(1.5*E465)/100</f>
        <v>0.75</v>
      </c>
      <c r="G465" s="221"/>
      <c r="H465" s="731"/>
      <c r="I465" s="731"/>
      <c r="J465" s="734"/>
      <c r="K465" s="731"/>
      <c r="L465" s="731"/>
      <c r="M465" s="731"/>
    </row>
    <row r="466" spans="1:19" s="52" customFormat="1" ht="22.5" x14ac:dyDescent="0.3">
      <c r="A466" s="731"/>
      <c r="B466" s="732"/>
      <c r="C466" s="111" t="s">
        <v>174</v>
      </c>
      <c r="D466" s="73"/>
      <c r="E466" s="74">
        <v>50</v>
      </c>
      <c r="F466" s="291">
        <f t="shared" si="55"/>
        <v>0.75</v>
      </c>
      <c r="G466" s="301"/>
      <c r="H466" s="731"/>
      <c r="I466" s="731"/>
      <c r="J466" s="734"/>
      <c r="K466" s="731"/>
      <c r="L466" s="731"/>
      <c r="M466" s="731"/>
    </row>
    <row r="467" spans="1:19" s="52" customFormat="1" ht="21" x14ac:dyDescent="0.3">
      <c r="A467" s="731">
        <v>119</v>
      </c>
      <c r="B467" s="732" t="s">
        <v>1042</v>
      </c>
      <c r="C467" s="109" t="s">
        <v>1043</v>
      </c>
      <c r="D467" s="187">
        <v>3</v>
      </c>
      <c r="E467" s="208" t="s">
        <v>33</v>
      </c>
      <c r="F467" s="118">
        <f>SUM(F469)</f>
        <v>1.5</v>
      </c>
      <c r="G467" s="217" t="s">
        <v>2073</v>
      </c>
      <c r="H467" s="731" t="s">
        <v>20</v>
      </c>
      <c r="I467" s="731" t="s">
        <v>80</v>
      </c>
      <c r="J467" s="734">
        <v>7</v>
      </c>
      <c r="K467" s="731" t="s">
        <v>73</v>
      </c>
      <c r="L467" s="731" t="s">
        <v>22</v>
      </c>
      <c r="M467" s="731"/>
      <c r="N467" s="56">
        <f>D467*J467</f>
        <v>21</v>
      </c>
      <c r="O467" s="57">
        <f>N467/18</f>
        <v>1.1666666666666667</v>
      </c>
      <c r="P467" s="66">
        <f>O467</f>
        <v>1.1666666666666667</v>
      </c>
      <c r="Q467" s="57">
        <v>0</v>
      </c>
    </row>
    <row r="468" spans="1:19" s="52" customFormat="1" ht="22.5" x14ac:dyDescent="0.3">
      <c r="A468" s="731"/>
      <c r="B468" s="732"/>
      <c r="C468" s="126" t="s">
        <v>983</v>
      </c>
      <c r="D468" s="76"/>
      <c r="E468" s="100"/>
      <c r="F468" s="161"/>
      <c r="G468" s="217" t="s">
        <v>2243</v>
      </c>
      <c r="H468" s="731"/>
      <c r="I468" s="731"/>
      <c r="J468" s="734"/>
      <c r="K468" s="731"/>
      <c r="L468" s="731"/>
      <c r="M468" s="731"/>
    </row>
    <row r="469" spans="1:19" s="52" customFormat="1" ht="22.5" x14ac:dyDescent="0.3">
      <c r="A469" s="731"/>
      <c r="B469" s="732"/>
      <c r="C469" s="111" t="s">
        <v>174</v>
      </c>
      <c r="D469" s="73"/>
      <c r="E469" s="74">
        <v>100</v>
      </c>
      <c r="F469" s="291">
        <f t="shared" ref="F469" si="56">SUM(1.5*E469)/100</f>
        <v>1.5</v>
      </c>
      <c r="G469" s="217"/>
      <c r="H469" s="731"/>
      <c r="I469" s="731"/>
      <c r="J469" s="734"/>
      <c r="K469" s="731"/>
      <c r="L469" s="731"/>
      <c r="M469" s="731"/>
    </row>
    <row r="470" spans="1:19" s="52" customFormat="1" ht="21" x14ac:dyDescent="0.3">
      <c r="A470" s="731">
        <v>120</v>
      </c>
      <c r="B470" s="732" t="s">
        <v>1044</v>
      </c>
      <c r="C470" s="109" t="s">
        <v>1045</v>
      </c>
      <c r="D470" s="187">
        <v>3</v>
      </c>
      <c r="E470" s="208" t="s">
        <v>33</v>
      </c>
      <c r="F470" s="118">
        <f>SUM(F483)</f>
        <v>0</v>
      </c>
      <c r="G470" s="300" t="s">
        <v>2067</v>
      </c>
      <c r="H470" s="731" t="s">
        <v>20</v>
      </c>
      <c r="I470" s="731" t="s">
        <v>80</v>
      </c>
      <c r="J470" s="734">
        <v>7</v>
      </c>
      <c r="K470" s="731" t="s">
        <v>73</v>
      </c>
      <c r="L470" s="731" t="s">
        <v>22</v>
      </c>
      <c r="M470" s="731"/>
      <c r="N470" s="56">
        <f>D470*J470</f>
        <v>21</v>
      </c>
      <c r="O470" s="57">
        <f>N470/18</f>
        <v>1.1666666666666667</v>
      </c>
      <c r="P470" s="66">
        <f>O470</f>
        <v>1.1666666666666667</v>
      </c>
      <c r="Q470" s="57">
        <v>0</v>
      </c>
    </row>
    <row r="471" spans="1:19" s="52" customFormat="1" ht="22.5" x14ac:dyDescent="0.3">
      <c r="A471" s="731"/>
      <c r="B471" s="732"/>
      <c r="C471" s="126" t="s">
        <v>983</v>
      </c>
      <c r="D471" s="76"/>
      <c r="E471" s="100"/>
      <c r="F471" s="161"/>
      <c r="G471" s="221" t="s">
        <v>2244</v>
      </c>
      <c r="H471" s="731"/>
      <c r="I471" s="731"/>
      <c r="J471" s="734"/>
      <c r="K471" s="731"/>
      <c r="L471" s="731"/>
      <c r="M471" s="731"/>
    </row>
    <row r="472" spans="1:19" s="52" customFormat="1" ht="22.5" x14ac:dyDescent="0.3">
      <c r="A472" s="731"/>
      <c r="B472" s="732"/>
      <c r="C472" s="111" t="s">
        <v>307</v>
      </c>
      <c r="D472" s="73"/>
      <c r="E472" s="74">
        <v>100</v>
      </c>
      <c r="F472" s="291">
        <f t="shared" ref="F472" si="57">SUM(1.5*E472)/100</f>
        <v>1.5</v>
      </c>
      <c r="G472" s="301"/>
      <c r="H472" s="731"/>
      <c r="I472" s="731"/>
      <c r="J472" s="734"/>
      <c r="K472" s="731"/>
      <c r="L472" s="731"/>
      <c r="M472" s="731"/>
    </row>
    <row r="473" spans="1:19" ht="24.75" customHeight="1" x14ac:dyDescent="0.15">
      <c r="A473" s="723" t="s">
        <v>849</v>
      </c>
      <c r="B473" s="723"/>
      <c r="C473" s="723"/>
      <c r="D473" s="723"/>
      <c r="E473" s="723"/>
      <c r="F473" s="723"/>
      <c r="G473" s="723"/>
      <c r="H473" s="723"/>
      <c r="I473" s="723"/>
      <c r="J473" s="723"/>
      <c r="K473" s="723"/>
      <c r="L473" s="723"/>
      <c r="M473" s="723"/>
      <c r="N473" s="124">
        <f>N474</f>
        <v>513</v>
      </c>
      <c r="O473" s="65">
        <f t="shared" ref="O473:Q473" si="58">O474</f>
        <v>28.5</v>
      </c>
      <c r="P473" s="65">
        <f t="shared" si="58"/>
        <v>28.5</v>
      </c>
      <c r="Q473" s="65">
        <f t="shared" si="58"/>
        <v>0</v>
      </c>
      <c r="R473" s="125">
        <f>P473+Q473</f>
        <v>28.5</v>
      </c>
      <c r="S473" s="66">
        <f>P473/20</f>
        <v>1.425</v>
      </c>
    </row>
    <row r="474" spans="1:19" ht="24.75" customHeight="1" x14ac:dyDescent="0.15">
      <c r="A474" s="653" t="s">
        <v>885</v>
      </c>
      <c r="B474" s="653"/>
      <c r="C474" s="653"/>
      <c r="D474" s="653"/>
      <c r="E474" s="653"/>
      <c r="F474" s="653"/>
      <c r="G474" s="653"/>
      <c r="H474" s="653"/>
      <c r="I474" s="653"/>
      <c r="J474" s="653"/>
      <c r="K474" s="653"/>
      <c r="L474" s="653"/>
      <c r="M474" s="653"/>
      <c r="N474" s="124">
        <f>SUM(N475:N491)</f>
        <v>513</v>
      </c>
      <c r="O474" s="65">
        <f>SUM(O475:O491)</f>
        <v>28.5</v>
      </c>
      <c r="P474" s="65">
        <f t="shared" ref="P474" si="59">SUM(P475:P491)</f>
        <v>28.5</v>
      </c>
      <c r="Q474" s="57">
        <v>0</v>
      </c>
    </row>
    <row r="475" spans="1:19" s="52" customFormat="1" ht="21" x14ac:dyDescent="0.3">
      <c r="A475" s="757">
        <v>121</v>
      </c>
      <c r="B475" s="758" t="s">
        <v>29</v>
      </c>
      <c r="C475" s="277" t="s">
        <v>30</v>
      </c>
      <c r="D475" s="252">
        <v>3</v>
      </c>
      <c r="E475" s="253" t="s">
        <v>33</v>
      </c>
      <c r="F475" s="271">
        <f>SUM(F477)</f>
        <v>1.5</v>
      </c>
      <c r="G475" s="322" t="s">
        <v>2061</v>
      </c>
      <c r="H475" s="757" t="s">
        <v>20</v>
      </c>
      <c r="I475" s="757" t="s">
        <v>196</v>
      </c>
      <c r="J475" s="744">
        <v>40</v>
      </c>
      <c r="K475" s="757" t="s">
        <v>73</v>
      </c>
      <c r="L475" s="757" t="s">
        <v>22</v>
      </c>
      <c r="M475" s="757"/>
      <c r="N475" s="56">
        <f>D475*J475</f>
        <v>120</v>
      </c>
      <c r="O475" s="57">
        <f>N475/18</f>
        <v>6.666666666666667</v>
      </c>
      <c r="P475" s="66">
        <f>O475</f>
        <v>6.666666666666667</v>
      </c>
      <c r="Q475" s="57">
        <v>0</v>
      </c>
    </row>
    <row r="476" spans="1:19" s="52" customFormat="1" ht="22.5" x14ac:dyDescent="0.3">
      <c r="A476" s="757"/>
      <c r="B476" s="758"/>
      <c r="C476" s="320" t="s">
        <v>31</v>
      </c>
      <c r="D476" s="273"/>
      <c r="E476" s="253"/>
      <c r="F476" s="271"/>
      <c r="G476" s="322" t="s">
        <v>2245</v>
      </c>
      <c r="H476" s="757"/>
      <c r="I476" s="757"/>
      <c r="J476" s="744"/>
      <c r="K476" s="757"/>
      <c r="L476" s="757"/>
      <c r="M476" s="757"/>
    </row>
    <row r="477" spans="1:19" s="52" customFormat="1" ht="22.5" x14ac:dyDescent="0.3">
      <c r="A477" s="757"/>
      <c r="B477" s="758"/>
      <c r="C477" s="278" t="s">
        <v>32</v>
      </c>
      <c r="D477" s="255"/>
      <c r="E477" s="147">
        <v>100</v>
      </c>
      <c r="F477" s="148">
        <f t="shared" ref="F477" si="60">SUM(1.5*E477)/100</f>
        <v>1.5</v>
      </c>
      <c r="G477" s="322"/>
      <c r="H477" s="757"/>
      <c r="I477" s="757"/>
      <c r="J477" s="744"/>
      <c r="K477" s="757"/>
      <c r="L477" s="757"/>
      <c r="M477" s="757"/>
    </row>
    <row r="478" spans="1:19" s="52" customFormat="1" ht="21" hidden="1" x14ac:dyDescent="0.3">
      <c r="A478" s="731">
        <v>122</v>
      </c>
      <c r="B478" s="732" t="s">
        <v>29</v>
      </c>
      <c r="C478" s="109" t="s">
        <v>30</v>
      </c>
      <c r="D478" s="187">
        <v>3</v>
      </c>
      <c r="E478" s="208" t="s">
        <v>33</v>
      </c>
      <c r="F478" s="118"/>
      <c r="G478" s="300" t="s">
        <v>2091</v>
      </c>
      <c r="H478" s="731" t="s">
        <v>23</v>
      </c>
      <c r="I478" s="731" t="s">
        <v>196</v>
      </c>
      <c r="J478" s="734">
        <v>38</v>
      </c>
      <c r="K478" s="731" t="s">
        <v>23</v>
      </c>
      <c r="L478" s="731" t="s">
        <v>22</v>
      </c>
      <c r="M478" s="731"/>
      <c r="N478" s="56">
        <f>D478*J478</f>
        <v>114</v>
      </c>
      <c r="O478" s="57">
        <f>N478/18</f>
        <v>6.333333333333333</v>
      </c>
      <c r="P478" s="66">
        <f>O478</f>
        <v>6.333333333333333</v>
      </c>
      <c r="Q478" s="57">
        <v>0</v>
      </c>
    </row>
    <row r="479" spans="1:19" s="52" customFormat="1" ht="21" hidden="1" x14ac:dyDescent="0.3">
      <c r="A479" s="731"/>
      <c r="B479" s="732"/>
      <c r="C479" s="126" t="s">
        <v>31</v>
      </c>
      <c r="D479" s="76"/>
      <c r="E479" s="100"/>
      <c r="F479" s="161"/>
      <c r="G479" s="221" t="s">
        <v>2245</v>
      </c>
      <c r="H479" s="731"/>
      <c r="I479" s="731"/>
      <c r="J479" s="734"/>
      <c r="K479" s="731"/>
      <c r="L479" s="731"/>
      <c r="M479" s="731"/>
    </row>
    <row r="480" spans="1:19" s="52" customFormat="1" ht="21" hidden="1" x14ac:dyDescent="0.3">
      <c r="A480" s="731"/>
      <c r="B480" s="732"/>
      <c r="C480" s="111" t="s">
        <v>32</v>
      </c>
      <c r="D480" s="73"/>
      <c r="E480" s="74">
        <v>100</v>
      </c>
      <c r="F480" s="291"/>
      <c r="G480" s="301"/>
      <c r="H480" s="731"/>
      <c r="I480" s="731"/>
      <c r="J480" s="734"/>
      <c r="K480" s="731"/>
      <c r="L480" s="731"/>
      <c r="M480" s="731"/>
    </row>
    <row r="481" spans="1:19" s="52" customFormat="1" ht="21" hidden="1" x14ac:dyDescent="0.3">
      <c r="A481" s="731">
        <v>123</v>
      </c>
      <c r="B481" s="732" t="s">
        <v>29</v>
      </c>
      <c r="C481" s="109" t="s">
        <v>30</v>
      </c>
      <c r="D481" s="187">
        <v>3</v>
      </c>
      <c r="E481" s="208" t="s">
        <v>33</v>
      </c>
      <c r="F481" s="212"/>
      <c r="G481" s="129" t="s">
        <v>2092</v>
      </c>
      <c r="H481" s="731" t="s">
        <v>21</v>
      </c>
      <c r="I481" s="731" t="s">
        <v>196</v>
      </c>
      <c r="J481" s="734">
        <v>38</v>
      </c>
      <c r="K481" s="731" t="s">
        <v>23</v>
      </c>
      <c r="L481" s="731" t="s">
        <v>22</v>
      </c>
      <c r="M481" s="731"/>
      <c r="N481" s="56">
        <f>D481*J481</f>
        <v>114</v>
      </c>
      <c r="O481" s="57">
        <f>N481/18</f>
        <v>6.333333333333333</v>
      </c>
      <c r="P481" s="66">
        <f>O481</f>
        <v>6.333333333333333</v>
      </c>
      <c r="Q481" s="57">
        <v>0</v>
      </c>
    </row>
    <row r="482" spans="1:19" s="52" customFormat="1" ht="21" hidden="1" x14ac:dyDescent="0.3">
      <c r="A482" s="731"/>
      <c r="B482" s="732"/>
      <c r="C482" s="126" t="s">
        <v>31</v>
      </c>
      <c r="D482" s="76"/>
      <c r="E482" s="100"/>
      <c r="F482" s="161"/>
      <c r="G482" s="217" t="s">
        <v>2245</v>
      </c>
      <c r="H482" s="731"/>
      <c r="I482" s="731"/>
      <c r="J482" s="734"/>
      <c r="K482" s="731"/>
      <c r="L482" s="731"/>
      <c r="M482" s="731"/>
    </row>
    <row r="483" spans="1:19" s="52" customFormat="1" ht="21" hidden="1" x14ac:dyDescent="0.3">
      <c r="A483" s="731"/>
      <c r="B483" s="732"/>
      <c r="C483" s="111" t="s">
        <v>32</v>
      </c>
      <c r="D483" s="73"/>
      <c r="E483" s="74">
        <v>100</v>
      </c>
      <c r="F483" s="291"/>
      <c r="G483" s="217"/>
      <c r="H483" s="731"/>
      <c r="I483" s="731"/>
      <c r="J483" s="734"/>
      <c r="K483" s="731"/>
      <c r="L483" s="731"/>
      <c r="M483" s="731"/>
    </row>
    <row r="484" spans="1:19" s="52" customFormat="1" ht="21" hidden="1" x14ac:dyDescent="0.3">
      <c r="A484" s="731">
        <v>124</v>
      </c>
      <c r="B484" s="732" t="s">
        <v>29</v>
      </c>
      <c r="C484" s="109" t="s">
        <v>30</v>
      </c>
      <c r="D484" s="187">
        <v>3</v>
      </c>
      <c r="E484" s="208" t="s">
        <v>33</v>
      </c>
      <c r="F484" s="118"/>
      <c r="G484" s="300" t="s">
        <v>2245</v>
      </c>
      <c r="H484" s="731" t="s">
        <v>25</v>
      </c>
      <c r="I484" s="731" t="s">
        <v>196</v>
      </c>
      <c r="J484" s="734">
        <v>40</v>
      </c>
      <c r="K484" s="731" t="s">
        <v>73</v>
      </c>
      <c r="L484" s="731" t="s">
        <v>22</v>
      </c>
      <c r="M484" s="731"/>
      <c r="N484" s="56">
        <f>D484*J484</f>
        <v>120</v>
      </c>
      <c r="O484" s="57">
        <f>N484/18</f>
        <v>6.666666666666667</v>
      </c>
      <c r="P484" s="66">
        <f>O484</f>
        <v>6.666666666666667</v>
      </c>
      <c r="Q484" s="57">
        <v>0</v>
      </c>
    </row>
    <row r="485" spans="1:19" s="52" customFormat="1" ht="21" hidden="1" x14ac:dyDescent="0.3">
      <c r="A485" s="731"/>
      <c r="B485" s="732"/>
      <c r="C485" s="111" t="s">
        <v>32</v>
      </c>
      <c r="D485" s="73"/>
      <c r="E485" s="74">
        <v>100</v>
      </c>
      <c r="F485" s="291"/>
      <c r="G485" s="305" t="s">
        <v>2246</v>
      </c>
      <c r="H485" s="731"/>
      <c r="I485" s="731"/>
      <c r="J485" s="734"/>
      <c r="K485" s="731"/>
      <c r="L485" s="731"/>
      <c r="M485" s="731"/>
    </row>
    <row r="486" spans="1:19" s="52" customFormat="1" ht="21" x14ac:dyDescent="0.3">
      <c r="A486" s="731">
        <v>125</v>
      </c>
      <c r="B486" s="732" t="s">
        <v>1046</v>
      </c>
      <c r="C486" s="109" t="s">
        <v>1047</v>
      </c>
      <c r="D486" s="187">
        <v>3</v>
      </c>
      <c r="E486" s="208" t="s">
        <v>33</v>
      </c>
      <c r="F486" s="118">
        <f>SUM(F488)</f>
        <v>1.5</v>
      </c>
      <c r="G486" s="217" t="s">
        <v>2108</v>
      </c>
      <c r="H486" s="731" t="s">
        <v>20</v>
      </c>
      <c r="I486" s="731" t="s">
        <v>21</v>
      </c>
      <c r="J486" s="734">
        <v>3</v>
      </c>
      <c r="K486" s="731" t="s">
        <v>73</v>
      </c>
      <c r="L486" s="731" t="s">
        <v>22</v>
      </c>
      <c r="M486" s="731"/>
      <c r="N486" s="56">
        <f>D486*J486</f>
        <v>9</v>
      </c>
      <c r="O486" s="57">
        <f>N486/18</f>
        <v>0.5</v>
      </c>
      <c r="P486" s="66">
        <f>O486</f>
        <v>0.5</v>
      </c>
      <c r="Q486" s="57">
        <v>0</v>
      </c>
    </row>
    <row r="487" spans="1:19" s="52" customFormat="1" ht="22.5" x14ac:dyDescent="0.3">
      <c r="A487" s="731"/>
      <c r="B487" s="732"/>
      <c r="C487" s="126" t="s">
        <v>983</v>
      </c>
      <c r="D487" s="76"/>
      <c r="E487" s="100"/>
      <c r="F487" s="161"/>
      <c r="G487" s="217" t="s">
        <v>2096</v>
      </c>
      <c r="H487" s="731"/>
      <c r="I487" s="731"/>
      <c r="J487" s="734"/>
      <c r="K487" s="731"/>
      <c r="L487" s="731"/>
      <c r="M487" s="731"/>
    </row>
    <row r="488" spans="1:19" s="52" customFormat="1" ht="22.5" x14ac:dyDescent="0.3">
      <c r="A488" s="731"/>
      <c r="B488" s="732"/>
      <c r="C488" s="111" t="s">
        <v>97</v>
      </c>
      <c r="D488" s="73"/>
      <c r="E488" s="74">
        <v>100</v>
      </c>
      <c r="F488" s="291">
        <f t="shared" ref="F488" si="61">SUM(1.5*E488)/100</f>
        <v>1.5</v>
      </c>
      <c r="G488" s="217"/>
      <c r="H488" s="731"/>
      <c r="I488" s="731"/>
      <c r="J488" s="734"/>
      <c r="K488" s="731"/>
      <c r="L488" s="731"/>
      <c r="M488" s="731"/>
    </row>
    <row r="489" spans="1:19" s="52" customFormat="1" ht="21" x14ac:dyDescent="0.3">
      <c r="A489" s="731">
        <v>126</v>
      </c>
      <c r="B489" s="732" t="s">
        <v>330</v>
      </c>
      <c r="C489" s="109" t="s">
        <v>331</v>
      </c>
      <c r="D489" s="187">
        <v>3</v>
      </c>
      <c r="E489" s="208" t="s">
        <v>33</v>
      </c>
      <c r="F489" s="118">
        <f>SUM(F491)</f>
        <v>1.5</v>
      </c>
      <c r="G489" s="300" t="s">
        <v>2098</v>
      </c>
      <c r="H489" s="731" t="s">
        <v>20</v>
      </c>
      <c r="I489" s="731" t="s">
        <v>84</v>
      </c>
      <c r="J489" s="734">
        <v>12</v>
      </c>
      <c r="K489" s="731" t="s">
        <v>73</v>
      </c>
      <c r="L489" s="731" t="s">
        <v>22</v>
      </c>
      <c r="M489" s="731"/>
      <c r="N489" s="56">
        <f>D489*J489</f>
        <v>36</v>
      </c>
      <c r="O489" s="57">
        <f>N489/18</f>
        <v>2</v>
      </c>
      <c r="P489" s="66">
        <f>O489</f>
        <v>2</v>
      </c>
      <c r="Q489" s="57">
        <v>0</v>
      </c>
    </row>
    <row r="490" spans="1:19" s="52" customFormat="1" ht="22.5" x14ac:dyDescent="0.3">
      <c r="A490" s="731"/>
      <c r="B490" s="732"/>
      <c r="C490" s="126" t="s">
        <v>983</v>
      </c>
      <c r="D490" s="76"/>
      <c r="E490" s="100"/>
      <c r="F490" s="161"/>
      <c r="G490" s="221" t="s">
        <v>2247</v>
      </c>
      <c r="H490" s="731"/>
      <c r="I490" s="731"/>
      <c r="J490" s="734"/>
      <c r="K490" s="731"/>
      <c r="L490" s="731"/>
      <c r="M490" s="731"/>
    </row>
    <row r="491" spans="1:19" s="52" customFormat="1" ht="22.5" x14ac:dyDescent="0.3">
      <c r="A491" s="731"/>
      <c r="B491" s="732"/>
      <c r="C491" s="111" t="s">
        <v>320</v>
      </c>
      <c r="D491" s="73"/>
      <c r="E491" s="74">
        <v>100</v>
      </c>
      <c r="F491" s="291">
        <f t="shared" ref="F491" si="62">SUM(1.5*E491)/100</f>
        <v>1.5</v>
      </c>
      <c r="G491" s="301"/>
      <c r="H491" s="731"/>
      <c r="I491" s="731"/>
      <c r="J491" s="734"/>
      <c r="K491" s="731"/>
      <c r="L491" s="731"/>
      <c r="M491" s="731"/>
    </row>
    <row r="492" spans="1:19" ht="24.75" customHeight="1" x14ac:dyDescent="0.15">
      <c r="A492" s="652" t="s">
        <v>850</v>
      </c>
      <c r="B492" s="652"/>
      <c r="C492" s="652"/>
      <c r="D492" s="652"/>
      <c r="E492" s="652"/>
      <c r="F492" s="652"/>
      <c r="G492" s="652"/>
      <c r="H492" s="652"/>
      <c r="I492" s="652"/>
      <c r="J492" s="652"/>
      <c r="K492" s="652"/>
      <c r="L492" s="652"/>
      <c r="M492" s="652"/>
      <c r="N492" s="56">
        <f>N493</f>
        <v>0</v>
      </c>
      <c r="O492" s="57">
        <f>O493</f>
        <v>0</v>
      </c>
      <c r="P492" s="66">
        <f t="shared" ref="P492:P493" si="63">O492</f>
        <v>0</v>
      </c>
      <c r="Q492" s="57">
        <v>0</v>
      </c>
      <c r="R492" s="125">
        <f>P492+Q492</f>
        <v>0</v>
      </c>
      <c r="S492" s="66">
        <f>P492/20</f>
        <v>0</v>
      </c>
    </row>
    <row r="493" spans="1:19" ht="24.75" customHeight="1" x14ac:dyDescent="0.15">
      <c r="A493" s="653" t="s">
        <v>885</v>
      </c>
      <c r="B493" s="653"/>
      <c r="C493" s="653"/>
      <c r="D493" s="653"/>
      <c r="E493" s="653"/>
      <c r="F493" s="653"/>
      <c r="G493" s="653"/>
      <c r="H493" s="653"/>
      <c r="I493" s="653"/>
      <c r="J493" s="653"/>
      <c r="K493" s="653"/>
      <c r="L493" s="653"/>
      <c r="M493" s="653"/>
      <c r="N493" s="56">
        <v>0</v>
      </c>
      <c r="O493" s="56">
        <v>0</v>
      </c>
      <c r="P493" s="66">
        <f t="shared" si="63"/>
        <v>0</v>
      </c>
      <c r="Q493" s="57">
        <v>0</v>
      </c>
    </row>
    <row r="494" spans="1:19" ht="24.75" customHeight="1" x14ac:dyDescent="0.15">
      <c r="A494" s="652" t="s">
        <v>851</v>
      </c>
      <c r="B494" s="652"/>
      <c r="C494" s="652"/>
      <c r="D494" s="652"/>
      <c r="E494" s="652"/>
      <c r="F494" s="652"/>
      <c r="G494" s="652"/>
      <c r="H494" s="652"/>
      <c r="I494" s="652"/>
      <c r="J494" s="652"/>
      <c r="K494" s="652"/>
      <c r="L494" s="652"/>
      <c r="M494" s="652"/>
      <c r="N494" s="124">
        <f>N495</f>
        <v>70</v>
      </c>
      <c r="O494" s="66">
        <f>O495</f>
        <v>3.8888888888888888</v>
      </c>
      <c r="P494" s="66">
        <f>P495</f>
        <v>3.8888888888888888</v>
      </c>
      <c r="Q494" s="66">
        <f>Q495</f>
        <v>0</v>
      </c>
      <c r="R494" s="125">
        <f>P494+Q494</f>
        <v>3.8888888888888888</v>
      </c>
      <c r="S494" s="66">
        <f>P494/20</f>
        <v>0.19444444444444445</v>
      </c>
    </row>
    <row r="495" spans="1:19" ht="24.75" customHeight="1" x14ac:dyDescent="0.15">
      <c r="A495" s="653" t="s">
        <v>885</v>
      </c>
      <c r="B495" s="653"/>
      <c r="C495" s="653"/>
      <c r="D495" s="653"/>
      <c r="E495" s="653"/>
      <c r="F495" s="653"/>
      <c r="G495" s="653"/>
      <c r="H495" s="653"/>
      <c r="I495" s="653"/>
      <c r="J495" s="653"/>
      <c r="K495" s="653"/>
      <c r="L495" s="653"/>
      <c r="M495" s="653"/>
      <c r="N495" s="124">
        <f>SUM(N496:N517)</f>
        <v>70</v>
      </c>
      <c r="O495" s="65">
        <f t="shared" ref="O495:P495" si="64">SUM(O496:O517)</f>
        <v>3.8888888888888888</v>
      </c>
      <c r="P495" s="65">
        <f t="shared" si="64"/>
        <v>3.8888888888888888</v>
      </c>
      <c r="Q495" s="57">
        <v>0</v>
      </c>
    </row>
    <row r="496" spans="1:19" s="52" customFormat="1" ht="21" x14ac:dyDescent="0.3">
      <c r="A496" s="838">
        <v>127</v>
      </c>
      <c r="B496" s="840" t="s">
        <v>523</v>
      </c>
      <c r="C496" s="127" t="s">
        <v>154</v>
      </c>
      <c r="D496" s="197">
        <v>1</v>
      </c>
      <c r="E496" s="104" t="s">
        <v>82</v>
      </c>
      <c r="F496" s="118">
        <f>SUM(F497:F507)</f>
        <v>0.25</v>
      </c>
      <c r="G496" s="830" t="s">
        <v>2136</v>
      </c>
      <c r="H496" s="838" t="s">
        <v>23</v>
      </c>
      <c r="I496" s="838" t="s">
        <v>80</v>
      </c>
      <c r="J496" s="839">
        <v>7</v>
      </c>
      <c r="K496" s="838" t="s">
        <v>73</v>
      </c>
      <c r="L496" s="838" t="s">
        <v>22</v>
      </c>
      <c r="M496" s="838"/>
      <c r="N496" s="56">
        <f>D496*J496</f>
        <v>7</v>
      </c>
      <c r="O496" s="57">
        <f>N496/18</f>
        <v>0.3888888888888889</v>
      </c>
      <c r="P496" s="66">
        <f>O496</f>
        <v>0.3888888888888889</v>
      </c>
      <c r="Q496" s="57">
        <v>0</v>
      </c>
    </row>
    <row r="497" spans="1:17" s="52" customFormat="1" ht="22.5" x14ac:dyDescent="0.3">
      <c r="A497" s="731"/>
      <c r="B497" s="732"/>
      <c r="C497" s="126" t="s">
        <v>899</v>
      </c>
      <c r="D497" s="76"/>
      <c r="E497" s="208"/>
      <c r="F497" s="118"/>
      <c r="G497" s="841"/>
      <c r="H497" s="731"/>
      <c r="I497" s="731"/>
      <c r="J497" s="734"/>
      <c r="K497" s="731"/>
      <c r="L497" s="731"/>
      <c r="M497" s="731"/>
    </row>
    <row r="498" spans="1:17" s="52" customFormat="1" ht="22.5" x14ac:dyDescent="0.3">
      <c r="A498" s="731"/>
      <c r="B498" s="732"/>
      <c r="C498" s="111" t="s">
        <v>38</v>
      </c>
      <c r="D498" s="73"/>
      <c r="E498" s="74">
        <v>2.5</v>
      </c>
      <c r="F498" s="291">
        <f t="shared" ref="F498:F507" si="65">SUM(0.25*E498)/100</f>
        <v>6.2500000000000003E-3</v>
      </c>
      <c r="G498" s="841"/>
      <c r="H498" s="731"/>
      <c r="I498" s="731"/>
      <c r="J498" s="734"/>
      <c r="K498" s="731"/>
      <c r="L498" s="731"/>
      <c r="M498" s="731"/>
    </row>
    <row r="499" spans="1:17" s="52" customFormat="1" ht="22.5" x14ac:dyDescent="0.3">
      <c r="A499" s="731"/>
      <c r="B499" s="732"/>
      <c r="C499" s="111" t="s">
        <v>65</v>
      </c>
      <c r="D499" s="73"/>
      <c r="E499" s="74">
        <v>2.5</v>
      </c>
      <c r="F499" s="291">
        <f t="shared" si="65"/>
        <v>6.2500000000000003E-3</v>
      </c>
      <c r="G499" s="841"/>
      <c r="H499" s="731"/>
      <c r="I499" s="731"/>
      <c r="J499" s="734"/>
      <c r="K499" s="731"/>
      <c r="L499" s="731"/>
      <c r="M499" s="731"/>
    </row>
    <row r="500" spans="1:17" s="52" customFormat="1" ht="22.5" x14ac:dyDescent="0.3">
      <c r="A500" s="731"/>
      <c r="B500" s="732"/>
      <c r="C500" s="111" t="s">
        <v>172</v>
      </c>
      <c r="D500" s="73"/>
      <c r="E500" s="74">
        <v>2.5</v>
      </c>
      <c r="F500" s="291">
        <f t="shared" si="65"/>
        <v>6.2500000000000003E-3</v>
      </c>
      <c r="G500" s="841"/>
      <c r="H500" s="731"/>
      <c r="I500" s="731"/>
      <c r="J500" s="734"/>
      <c r="K500" s="731"/>
      <c r="L500" s="731"/>
      <c r="M500" s="731"/>
    </row>
    <row r="501" spans="1:17" s="52" customFormat="1" ht="22.5" x14ac:dyDescent="0.3">
      <c r="A501" s="731"/>
      <c r="B501" s="732"/>
      <c r="C501" s="111" t="s">
        <v>211</v>
      </c>
      <c r="D501" s="73"/>
      <c r="E501" s="74">
        <v>2.5</v>
      </c>
      <c r="F501" s="291">
        <f t="shared" si="65"/>
        <v>6.2500000000000003E-3</v>
      </c>
      <c r="G501" s="841"/>
      <c r="H501" s="731"/>
      <c r="I501" s="731"/>
      <c r="J501" s="734"/>
      <c r="K501" s="731"/>
      <c r="L501" s="731"/>
      <c r="M501" s="731"/>
    </row>
    <row r="502" spans="1:17" s="52" customFormat="1" ht="22.5" x14ac:dyDescent="0.3">
      <c r="A502" s="731"/>
      <c r="B502" s="732"/>
      <c r="C502" s="111" t="s">
        <v>178</v>
      </c>
      <c r="D502" s="73"/>
      <c r="E502" s="74">
        <v>16.25</v>
      </c>
      <c r="F502" s="291">
        <f t="shared" si="65"/>
        <v>4.0625000000000001E-2</v>
      </c>
      <c r="G502" s="841"/>
      <c r="H502" s="731"/>
      <c r="I502" s="731"/>
      <c r="J502" s="734"/>
      <c r="K502" s="731"/>
      <c r="L502" s="731"/>
      <c r="M502" s="731"/>
    </row>
    <row r="503" spans="1:17" s="52" customFormat="1" ht="22.5" x14ac:dyDescent="0.3">
      <c r="A503" s="731"/>
      <c r="B503" s="732"/>
      <c r="C503" s="111" t="s">
        <v>117</v>
      </c>
      <c r="D503" s="73"/>
      <c r="E503" s="74">
        <v>2.5</v>
      </c>
      <c r="F503" s="291">
        <f t="shared" si="65"/>
        <v>6.2500000000000003E-3</v>
      </c>
      <c r="G503" s="841"/>
      <c r="H503" s="731"/>
      <c r="I503" s="731"/>
      <c r="J503" s="734"/>
      <c r="K503" s="731"/>
      <c r="L503" s="731"/>
      <c r="M503" s="731"/>
    </row>
    <row r="504" spans="1:17" s="52" customFormat="1" ht="22.5" x14ac:dyDescent="0.3">
      <c r="A504" s="731"/>
      <c r="B504" s="732"/>
      <c r="C504" s="111" t="s">
        <v>199</v>
      </c>
      <c r="D504" s="73"/>
      <c r="E504" s="74">
        <v>2.5</v>
      </c>
      <c r="F504" s="291">
        <f t="shared" si="65"/>
        <v>6.2500000000000003E-3</v>
      </c>
      <c r="G504" s="841"/>
      <c r="H504" s="731"/>
      <c r="I504" s="731"/>
      <c r="J504" s="734"/>
      <c r="K504" s="731"/>
      <c r="L504" s="731"/>
      <c r="M504" s="731"/>
    </row>
    <row r="505" spans="1:17" s="52" customFormat="1" ht="22.5" x14ac:dyDescent="0.3">
      <c r="A505" s="731"/>
      <c r="B505" s="732"/>
      <c r="C505" s="111" t="s">
        <v>184</v>
      </c>
      <c r="D505" s="73"/>
      <c r="E505" s="74">
        <v>2.5</v>
      </c>
      <c r="F505" s="291">
        <f t="shared" si="65"/>
        <v>6.2500000000000003E-3</v>
      </c>
      <c r="G505" s="841"/>
      <c r="H505" s="731"/>
      <c r="I505" s="731"/>
      <c r="J505" s="734"/>
      <c r="K505" s="731"/>
      <c r="L505" s="731"/>
      <c r="M505" s="731"/>
    </row>
    <row r="506" spans="1:17" s="52" customFormat="1" ht="22.5" x14ac:dyDescent="0.3">
      <c r="A506" s="731"/>
      <c r="B506" s="732"/>
      <c r="C506" s="111" t="s">
        <v>201</v>
      </c>
      <c r="D506" s="73"/>
      <c r="E506" s="74">
        <v>16.25</v>
      </c>
      <c r="F506" s="291">
        <f t="shared" si="65"/>
        <v>4.0625000000000001E-2</v>
      </c>
      <c r="G506" s="841"/>
      <c r="H506" s="731"/>
      <c r="I506" s="731"/>
      <c r="J506" s="734"/>
      <c r="K506" s="731"/>
      <c r="L506" s="731"/>
      <c r="M506" s="731"/>
    </row>
    <row r="507" spans="1:17" s="52" customFormat="1" ht="22.5" x14ac:dyDescent="0.3">
      <c r="A507" s="731"/>
      <c r="B507" s="732"/>
      <c r="C507" s="111" t="s">
        <v>200</v>
      </c>
      <c r="D507" s="73"/>
      <c r="E507" s="74">
        <v>50</v>
      </c>
      <c r="F507" s="291">
        <f t="shared" si="65"/>
        <v>0.125</v>
      </c>
      <c r="G507" s="831"/>
      <c r="H507" s="731"/>
      <c r="I507" s="731"/>
      <c r="J507" s="734"/>
      <c r="K507" s="731"/>
      <c r="L507" s="731"/>
      <c r="M507" s="731"/>
    </row>
    <row r="508" spans="1:17" s="52" customFormat="1" ht="22.5" x14ac:dyDescent="0.3">
      <c r="A508" s="731">
        <v>128</v>
      </c>
      <c r="B508" s="732" t="s">
        <v>965</v>
      </c>
      <c r="C508" s="109" t="s">
        <v>966</v>
      </c>
      <c r="D508" s="187">
        <v>3</v>
      </c>
      <c r="E508" s="208" t="s">
        <v>33</v>
      </c>
      <c r="F508" s="118">
        <f>SUM(F509)</f>
        <v>1.5</v>
      </c>
      <c r="G508" s="217" t="s">
        <v>2248</v>
      </c>
      <c r="H508" s="731" t="s">
        <v>20</v>
      </c>
      <c r="I508" s="731" t="s">
        <v>80</v>
      </c>
      <c r="J508" s="734">
        <v>7</v>
      </c>
      <c r="K508" s="731" t="s">
        <v>73</v>
      </c>
      <c r="L508" s="731" t="s">
        <v>22</v>
      </c>
      <c r="M508" s="731"/>
      <c r="N508" s="56">
        <f>D508*J508</f>
        <v>21</v>
      </c>
      <c r="O508" s="57">
        <f>N508/18</f>
        <v>1.1666666666666667</v>
      </c>
      <c r="P508" s="66">
        <f>O508</f>
        <v>1.1666666666666667</v>
      </c>
      <c r="Q508" s="57">
        <v>0</v>
      </c>
    </row>
    <row r="509" spans="1:17" s="52" customFormat="1" ht="22.5" x14ac:dyDescent="0.3">
      <c r="A509" s="731"/>
      <c r="B509" s="732"/>
      <c r="C509" s="111" t="s">
        <v>967</v>
      </c>
      <c r="D509" s="73"/>
      <c r="E509" s="74">
        <v>100</v>
      </c>
      <c r="F509" s="291">
        <f t="shared" ref="F509" si="66">SUM(1.5*E509)/100</f>
        <v>1.5</v>
      </c>
      <c r="G509" s="217" t="s">
        <v>2249</v>
      </c>
      <c r="H509" s="731"/>
      <c r="I509" s="731"/>
      <c r="J509" s="734"/>
      <c r="K509" s="731"/>
      <c r="L509" s="731"/>
      <c r="M509" s="731"/>
    </row>
    <row r="510" spans="1:17" s="52" customFormat="1" ht="21" x14ac:dyDescent="0.3">
      <c r="A510" s="731">
        <v>129</v>
      </c>
      <c r="B510" s="732" t="s">
        <v>968</v>
      </c>
      <c r="C510" s="109" t="s">
        <v>969</v>
      </c>
      <c r="D510" s="187">
        <v>3</v>
      </c>
      <c r="E510" s="208" t="s">
        <v>33</v>
      </c>
      <c r="F510" s="118">
        <f>SUM(F511)</f>
        <v>1.5</v>
      </c>
      <c r="G510" s="300" t="s">
        <v>2250</v>
      </c>
      <c r="H510" s="731" t="s">
        <v>20</v>
      </c>
      <c r="I510" s="731" t="s">
        <v>80</v>
      </c>
      <c r="J510" s="734">
        <v>7</v>
      </c>
      <c r="K510" s="731" t="s">
        <v>73</v>
      </c>
      <c r="L510" s="731" t="s">
        <v>22</v>
      </c>
      <c r="M510" s="731"/>
      <c r="N510" s="56">
        <f>D510*J510</f>
        <v>21</v>
      </c>
      <c r="O510" s="57">
        <f>N510/18</f>
        <v>1.1666666666666667</v>
      </c>
      <c r="P510" s="66">
        <f>O510</f>
        <v>1.1666666666666667</v>
      </c>
      <c r="Q510" s="57">
        <v>0</v>
      </c>
    </row>
    <row r="511" spans="1:17" s="52" customFormat="1" ht="22.5" x14ac:dyDescent="0.3">
      <c r="A511" s="731"/>
      <c r="B511" s="732"/>
      <c r="C511" s="111" t="s">
        <v>15</v>
      </c>
      <c r="D511" s="73"/>
      <c r="E511" s="74">
        <v>100</v>
      </c>
      <c r="F511" s="291">
        <f t="shared" ref="F511" si="67">SUM(1.5*E511)/100</f>
        <v>1.5</v>
      </c>
      <c r="G511" s="301" t="s">
        <v>2251</v>
      </c>
      <c r="H511" s="731"/>
      <c r="I511" s="731"/>
      <c r="J511" s="734"/>
      <c r="K511" s="731"/>
      <c r="L511" s="731"/>
      <c r="M511" s="731"/>
    </row>
    <row r="512" spans="1:17" s="52" customFormat="1" ht="21" x14ac:dyDescent="0.3">
      <c r="A512" s="760">
        <v>130</v>
      </c>
      <c r="B512" s="761" t="s">
        <v>593</v>
      </c>
      <c r="C512" s="172" t="s">
        <v>594</v>
      </c>
      <c r="D512" s="195">
        <v>3</v>
      </c>
      <c r="E512" s="173" t="s">
        <v>157</v>
      </c>
      <c r="F512" s="270">
        <f>SUM(F513:F515)</f>
        <v>1</v>
      </c>
      <c r="G512" s="849"/>
      <c r="H512" s="760" t="s">
        <v>20</v>
      </c>
      <c r="I512" s="760" t="s">
        <v>28</v>
      </c>
      <c r="J512" s="763">
        <v>6</v>
      </c>
      <c r="K512" s="760" t="s">
        <v>73</v>
      </c>
      <c r="L512" s="760" t="s">
        <v>22</v>
      </c>
      <c r="M512" s="760"/>
      <c r="N512" s="56">
        <f>D512*J512</f>
        <v>18</v>
      </c>
      <c r="O512" s="57">
        <f>N512/18</f>
        <v>1</v>
      </c>
      <c r="P512" s="66">
        <f>O512</f>
        <v>1</v>
      </c>
      <c r="Q512" s="57">
        <v>0</v>
      </c>
    </row>
    <row r="513" spans="1:19" s="52" customFormat="1" x14ac:dyDescent="0.15">
      <c r="A513" s="760"/>
      <c r="B513" s="761"/>
      <c r="C513" s="176" t="s">
        <v>2252</v>
      </c>
      <c r="D513" s="177"/>
      <c r="E513" s="279">
        <f>100/3</f>
        <v>33.333333333333336</v>
      </c>
      <c r="F513" s="279">
        <f>SUM(1*E513)/100</f>
        <v>0.33333333333333337</v>
      </c>
      <c r="G513" s="849"/>
      <c r="H513" s="760"/>
      <c r="I513" s="760"/>
      <c r="J513" s="763"/>
      <c r="K513" s="760"/>
      <c r="L513" s="760"/>
      <c r="M513" s="760"/>
    </row>
    <row r="514" spans="1:19" s="52" customFormat="1" x14ac:dyDescent="0.15">
      <c r="A514" s="760"/>
      <c r="B514" s="761"/>
      <c r="C514" s="176" t="s">
        <v>2253</v>
      </c>
      <c r="D514" s="177"/>
      <c r="E514" s="279">
        <f>100/3</f>
        <v>33.333333333333336</v>
      </c>
      <c r="F514" s="279">
        <f t="shared" ref="F514:F515" si="68">SUM(1*E514)/100</f>
        <v>0.33333333333333337</v>
      </c>
      <c r="G514" s="849"/>
      <c r="H514" s="760"/>
      <c r="I514" s="760"/>
      <c r="J514" s="763"/>
      <c r="K514" s="760"/>
      <c r="L514" s="760"/>
      <c r="M514" s="760"/>
    </row>
    <row r="515" spans="1:19" s="52" customFormat="1" x14ac:dyDescent="0.15">
      <c r="A515" s="760"/>
      <c r="B515" s="761"/>
      <c r="C515" s="176" t="s">
        <v>2254</v>
      </c>
      <c r="D515" s="177"/>
      <c r="E515" s="279">
        <f>100/3</f>
        <v>33.333333333333336</v>
      </c>
      <c r="F515" s="279">
        <f t="shared" si="68"/>
        <v>0.33333333333333337</v>
      </c>
      <c r="G515" s="849"/>
      <c r="H515" s="760"/>
      <c r="I515" s="760"/>
      <c r="J515" s="763"/>
      <c r="K515" s="760"/>
      <c r="L515" s="760"/>
      <c r="M515" s="760"/>
    </row>
    <row r="516" spans="1:19" s="52" customFormat="1" ht="21" x14ac:dyDescent="0.3">
      <c r="A516" s="731">
        <v>131</v>
      </c>
      <c r="B516" s="732" t="s">
        <v>595</v>
      </c>
      <c r="C516" s="109" t="s">
        <v>596</v>
      </c>
      <c r="D516" s="187">
        <v>3</v>
      </c>
      <c r="E516" s="208" t="s">
        <v>227</v>
      </c>
      <c r="F516" s="118">
        <f>SUM(F517)</f>
        <v>1</v>
      </c>
      <c r="G516" s="832" t="s">
        <v>2255</v>
      </c>
      <c r="H516" s="731" t="s">
        <v>20</v>
      </c>
      <c r="I516" s="731" t="s">
        <v>23</v>
      </c>
      <c r="J516" s="734">
        <v>1</v>
      </c>
      <c r="K516" s="731" t="s">
        <v>20</v>
      </c>
      <c r="L516" s="731" t="s">
        <v>22</v>
      </c>
      <c r="M516" s="731"/>
      <c r="N516" s="56">
        <f>D516*J516</f>
        <v>3</v>
      </c>
      <c r="O516" s="57">
        <f>N516/18</f>
        <v>0.16666666666666666</v>
      </c>
      <c r="P516" s="66">
        <f>O516</f>
        <v>0.16666666666666666</v>
      </c>
      <c r="Q516" s="57">
        <v>0</v>
      </c>
    </row>
    <row r="517" spans="1:19" s="52" customFormat="1" ht="22.5" x14ac:dyDescent="0.3">
      <c r="A517" s="795"/>
      <c r="B517" s="796"/>
      <c r="C517" s="112" t="s">
        <v>38</v>
      </c>
      <c r="D517" s="102"/>
      <c r="E517" s="74">
        <v>100</v>
      </c>
      <c r="F517" s="291">
        <f>SUM(1*E517)/100</f>
        <v>1</v>
      </c>
      <c r="G517" s="834"/>
      <c r="H517" s="795"/>
      <c r="I517" s="795"/>
      <c r="J517" s="797"/>
      <c r="K517" s="795"/>
      <c r="L517" s="795"/>
      <c r="M517" s="795"/>
    </row>
    <row r="518" spans="1:19" ht="24.75" customHeight="1" x14ac:dyDescent="0.15">
      <c r="A518" s="673" t="s">
        <v>853</v>
      </c>
      <c r="B518" s="673"/>
      <c r="C518" s="673"/>
      <c r="D518" s="673"/>
      <c r="E518" s="673"/>
      <c r="F518" s="673"/>
      <c r="G518" s="673"/>
      <c r="H518" s="673"/>
      <c r="I518" s="673"/>
      <c r="J518" s="673"/>
      <c r="K518" s="673"/>
      <c r="L518" s="673"/>
      <c r="M518" s="673"/>
      <c r="N518" s="56">
        <f>N519</f>
        <v>62</v>
      </c>
      <c r="O518" s="57">
        <f>O519</f>
        <v>5.166666666666667</v>
      </c>
      <c r="P518" s="57">
        <f>P519</f>
        <v>0</v>
      </c>
      <c r="Q518" s="57">
        <f>Q519</f>
        <v>10.333333333333334</v>
      </c>
      <c r="R518" s="125">
        <f>P518+Q518</f>
        <v>10.333333333333334</v>
      </c>
      <c r="S518" s="66">
        <f>Q518/20</f>
        <v>0.51666666666666672</v>
      </c>
    </row>
    <row r="519" spans="1:19" ht="24.75" customHeight="1" x14ac:dyDescent="0.15">
      <c r="A519" s="653" t="s">
        <v>1523</v>
      </c>
      <c r="B519" s="653"/>
      <c r="C519" s="653"/>
      <c r="D519" s="653"/>
      <c r="E519" s="653"/>
      <c r="F519" s="653"/>
      <c r="G519" s="653"/>
      <c r="H519" s="653"/>
      <c r="I519" s="653"/>
      <c r="J519" s="653"/>
      <c r="K519" s="653"/>
      <c r="L519" s="653"/>
      <c r="M519" s="653"/>
      <c r="N519" s="56">
        <f>SUM(N520:N542)</f>
        <v>62</v>
      </c>
      <c r="O519" s="57">
        <f>SUM(O520:O542)</f>
        <v>5.166666666666667</v>
      </c>
      <c r="P519" s="57">
        <f>SUM(P520:P542)</f>
        <v>0</v>
      </c>
      <c r="Q519" s="57">
        <f>SUM(Q520:Q542)</f>
        <v>10.333333333333334</v>
      </c>
    </row>
    <row r="520" spans="1:19" s="52" customFormat="1" ht="21" x14ac:dyDescent="0.3">
      <c r="A520" s="731">
        <v>132</v>
      </c>
      <c r="B520" s="732" t="s">
        <v>1618</v>
      </c>
      <c r="C520" s="109" t="s">
        <v>1619</v>
      </c>
      <c r="D520" s="187">
        <v>3</v>
      </c>
      <c r="E520" s="208" t="s">
        <v>86</v>
      </c>
      <c r="F520" s="118">
        <f>SUM(F521:F522)</f>
        <v>1.5</v>
      </c>
      <c r="G520" s="802"/>
      <c r="H520" s="731" t="s">
        <v>20</v>
      </c>
      <c r="I520" s="731" t="s">
        <v>20</v>
      </c>
      <c r="J520" s="734">
        <v>1</v>
      </c>
      <c r="K520" s="731" t="s">
        <v>73</v>
      </c>
      <c r="L520" s="731" t="s">
        <v>22</v>
      </c>
      <c r="M520" s="731"/>
      <c r="N520" s="56">
        <f>D520*J520</f>
        <v>3</v>
      </c>
      <c r="O520" s="57">
        <f>N520/12</f>
        <v>0.25</v>
      </c>
      <c r="P520" s="57">
        <v>0</v>
      </c>
      <c r="Q520" s="110">
        <f>O520*2</f>
        <v>0.5</v>
      </c>
    </row>
    <row r="521" spans="1:19" s="52" customFormat="1" ht="22.5" x14ac:dyDescent="0.3">
      <c r="A521" s="731"/>
      <c r="B521" s="732"/>
      <c r="C521" s="111" t="s">
        <v>68</v>
      </c>
      <c r="D521" s="73"/>
      <c r="E521" s="74">
        <v>50</v>
      </c>
      <c r="F521" s="291">
        <f t="shared" ref="F521:F522" si="69">SUM(1.5*E521)/100</f>
        <v>0.75</v>
      </c>
      <c r="G521" s="802"/>
      <c r="H521" s="731"/>
      <c r="I521" s="731"/>
      <c r="J521" s="734"/>
      <c r="K521" s="731"/>
      <c r="L521" s="731"/>
      <c r="M521" s="731"/>
    </row>
    <row r="522" spans="1:19" s="52" customFormat="1" ht="22.5" x14ac:dyDescent="0.3">
      <c r="A522" s="731"/>
      <c r="B522" s="732"/>
      <c r="C522" s="111" t="s">
        <v>7</v>
      </c>
      <c r="D522" s="73"/>
      <c r="E522" s="74">
        <v>50</v>
      </c>
      <c r="F522" s="291">
        <f t="shared" si="69"/>
        <v>0.75</v>
      </c>
      <c r="G522" s="802"/>
      <c r="H522" s="731"/>
      <c r="I522" s="731"/>
      <c r="J522" s="734"/>
      <c r="K522" s="731"/>
      <c r="L522" s="731"/>
      <c r="M522" s="731"/>
    </row>
    <row r="523" spans="1:19" s="52" customFormat="1" ht="21" x14ac:dyDescent="0.3">
      <c r="A523" s="731">
        <v>133</v>
      </c>
      <c r="B523" s="732" t="s">
        <v>1620</v>
      </c>
      <c r="C523" s="109" t="s">
        <v>1621</v>
      </c>
      <c r="D523" s="187">
        <v>3</v>
      </c>
      <c r="E523" s="208" t="s">
        <v>33</v>
      </c>
      <c r="F523" s="118">
        <f>SUM(F524)</f>
        <v>1.5</v>
      </c>
      <c r="G523" s="802"/>
      <c r="H523" s="731" t="s">
        <v>20</v>
      </c>
      <c r="I523" s="731" t="s">
        <v>20</v>
      </c>
      <c r="J523" s="734">
        <v>1</v>
      </c>
      <c r="K523" s="731" t="s">
        <v>73</v>
      </c>
      <c r="L523" s="731" t="s">
        <v>22</v>
      </c>
      <c r="M523" s="731"/>
      <c r="N523" s="56">
        <f>D523*J523</f>
        <v>3</v>
      </c>
      <c r="O523" s="57">
        <f>N523/12</f>
        <v>0.25</v>
      </c>
      <c r="P523" s="57">
        <v>0</v>
      </c>
      <c r="Q523" s="110">
        <f>O523*2</f>
        <v>0.5</v>
      </c>
    </row>
    <row r="524" spans="1:19" s="52" customFormat="1" ht="22.5" x14ac:dyDescent="0.3">
      <c r="A524" s="731"/>
      <c r="B524" s="732"/>
      <c r="C524" s="111" t="s">
        <v>58</v>
      </c>
      <c r="D524" s="73"/>
      <c r="E524" s="74">
        <v>100</v>
      </c>
      <c r="F524" s="291">
        <f t="shared" ref="F524" si="70">SUM(1.5*E524)/100</f>
        <v>1.5</v>
      </c>
      <c r="G524" s="802"/>
      <c r="H524" s="731"/>
      <c r="I524" s="731"/>
      <c r="J524" s="734"/>
      <c r="K524" s="731"/>
      <c r="L524" s="731"/>
      <c r="M524" s="731"/>
    </row>
    <row r="525" spans="1:19" s="52" customFormat="1" ht="22.5" x14ac:dyDescent="0.3">
      <c r="A525" s="731">
        <v>134</v>
      </c>
      <c r="B525" s="732" t="s">
        <v>1622</v>
      </c>
      <c r="C525" s="109" t="s">
        <v>1306</v>
      </c>
      <c r="D525" s="187">
        <v>1</v>
      </c>
      <c r="E525" s="208" t="s">
        <v>82</v>
      </c>
      <c r="F525" s="118">
        <f>SUM(F526)</f>
        <v>0.25</v>
      </c>
      <c r="G525" s="802"/>
      <c r="H525" s="731" t="s">
        <v>20</v>
      </c>
      <c r="I525" s="731" t="s">
        <v>20</v>
      </c>
      <c r="J525" s="734">
        <v>1</v>
      </c>
      <c r="K525" s="731" t="s">
        <v>73</v>
      </c>
      <c r="L525" s="731" t="s">
        <v>22</v>
      </c>
      <c r="M525" s="731"/>
      <c r="N525" s="56">
        <f>D525*J525</f>
        <v>1</v>
      </c>
      <c r="O525" s="57">
        <f>N525/12</f>
        <v>8.3333333333333329E-2</v>
      </c>
      <c r="P525" s="57">
        <v>0</v>
      </c>
      <c r="Q525" s="110">
        <f>O525*2</f>
        <v>0.16666666666666666</v>
      </c>
    </row>
    <row r="526" spans="1:19" s="52" customFormat="1" ht="22.5" x14ac:dyDescent="0.3">
      <c r="A526" s="731"/>
      <c r="B526" s="732"/>
      <c r="C526" s="111" t="s">
        <v>68</v>
      </c>
      <c r="D526" s="73"/>
      <c r="E526" s="74">
        <v>100</v>
      </c>
      <c r="F526" s="291">
        <f t="shared" ref="F526" si="71">SUM(0.25*E526)/100</f>
        <v>0.25</v>
      </c>
      <c r="G526" s="802"/>
      <c r="H526" s="731"/>
      <c r="I526" s="731"/>
      <c r="J526" s="734"/>
      <c r="K526" s="731"/>
      <c r="L526" s="731"/>
      <c r="M526" s="731"/>
    </row>
    <row r="527" spans="1:19" s="52" customFormat="1" ht="21" x14ac:dyDescent="0.3">
      <c r="A527" s="731">
        <v>135</v>
      </c>
      <c r="B527" s="732" t="s">
        <v>1623</v>
      </c>
      <c r="C527" s="109" t="s">
        <v>1624</v>
      </c>
      <c r="D527" s="187">
        <v>3</v>
      </c>
      <c r="E527" s="208" t="s">
        <v>33</v>
      </c>
      <c r="F527" s="118">
        <f>SUM(F528)</f>
        <v>1.5</v>
      </c>
      <c r="G527" s="802"/>
      <c r="H527" s="731" t="s">
        <v>20</v>
      </c>
      <c r="I527" s="731" t="s">
        <v>20</v>
      </c>
      <c r="J527" s="734">
        <v>1</v>
      </c>
      <c r="K527" s="731" t="s">
        <v>73</v>
      </c>
      <c r="L527" s="731" t="s">
        <v>22</v>
      </c>
      <c r="M527" s="731"/>
      <c r="N527" s="56">
        <f>D527*J527</f>
        <v>3</v>
      </c>
      <c r="O527" s="57">
        <f>N527/12</f>
        <v>0.25</v>
      </c>
      <c r="P527" s="57">
        <v>0</v>
      </c>
      <c r="Q527" s="110">
        <f>O527*2</f>
        <v>0.5</v>
      </c>
    </row>
    <row r="528" spans="1:19" s="52" customFormat="1" ht="22.5" x14ac:dyDescent="0.3">
      <c r="A528" s="731"/>
      <c r="B528" s="732"/>
      <c r="C528" s="111" t="s">
        <v>66</v>
      </c>
      <c r="D528" s="73"/>
      <c r="E528" s="74">
        <v>100</v>
      </c>
      <c r="F528" s="291">
        <f t="shared" ref="F528" si="72">SUM(1.5*E528)/100</f>
        <v>1.5</v>
      </c>
      <c r="G528" s="802"/>
      <c r="H528" s="731"/>
      <c r="I528" s="731"/>
      <c r="J528" s="734"/>
      <c r="K528" s="731"/>
      <c r="L528" s="731"/>
      <c r="M528" s="731"/>
    </row>
    <row r="529" spans="1:19" s="52" customFormat="1" ht="40.5" x14ac:dyDescent="0.3">
      <c r="A529" s="731">
        <v>136</v>
      </c>
      <c r="B529" s="732" t="s">
        <v>1625</v>
      </c>
      <c r="C529" s="109" t="s">
        <v>1626</v>
      </c>
      <c r="D529" s="187">
        <v>3</v>
      </c>
      <c r="E529" s="208" t="s">
        <v>33</v>
      </c>
      <c r="F529" s="118">
        <f>SUM(F530)</f>
        <v>1.5</v>
      </c>
      <c r="G529" s="802"/>
      <c r="H529" s="731" t="s">
        <v>20</v>
      </c>
      <c r="I529" s="731" t="s">
        <v>20</v>
      </c>
      <c r="J529" s="734">
        <v>1</v>
      </c>
      <c r="K529" s="731" t="s">
        <v>73</v>
      </c>
      <c r="L529" s="731" t="s">
        <v>22</v>
      </c>
      <c r="M529" s="731"/>
      <c r="N529" s="56">
        <f>D529*J529</f>
        <v>3</v>
      </c>
      <c r="O529" s="57">
        <f>N529/12</f>
        <v>0.25</v>
      </c>
      <c r="P529" s="57">
        <v>0</v>
      </c>
      <c r="Q529" s="110">
        <f>O529*2</f>
        <v>0.5</v>
      </c>
    </row>
    <row r="530" spans="1:19" s="52" customFormat="1" ht="22.5" x14ac:dyDescent="0.3">
      <c r="A530" s="731"/>
      <c r="B530" s="732"/>
      <c r="C530" s="111" t="s">
        <v>58</v>
      </c>
      <c r="D530" s="73"/>
      <c r="E530" s="74">
        <v>100</v>
      </c>
      <c r="F530" s="291">
        <f t="shared" ref="F530" si="73">SUM(1.5*E530)/100</f>
        <v>1.5</v>
      </c>
      <c r="G530" s="802"/>
      <c r="H530" s="731"/>
      <c r="I530" s="731"/>
      <c r="J530" s="734"/>
      <c r="K530" s="731"/>
      <c r="L530" s="731"/>
      <c r="M530" s="731"/>
    </row>
    <row r="531" spans="1:19" s="52" customFormat="1" ht="22.5" x14ac:dyDescent="0.3">
      <c r="A531" s="731">
        <v>138</v>
      </c>
      <c r="B531" s="732" t="s">
        <v>1360</v>
      </c>
      <c r="C531" s="109" t="s">
        <v>1310</v>
      </c>
      <c r="D531" s="187">
        <v>1</v>
      </c>
      <c r="E531" s="208" t="s">
        <v>82</v>
      </c>
      <c r="F531" s="118">
        <f>SUM(F532)</f>
        <v>0.25</v>
      </c>
      <c r="G531" s="802"/>
      <c r="H531" s="731" t="s">
        <v>20</v>
      </c>
      <c r="I531" s="731" t="s">
        <v>26</v>
      </c>
      <c r="J531" s="734">
        <v>1</v>
      </c>
      <c r="K531" s="731" t="s">
        <v>25</v>
      </c>
      <c r="L531" s="731" t="s">
        <v>22</v>
      </c>
      <c r="M531" s="731"/>
      <c r="N531" s="56">
        <f>D531*J531</f>
        <v>1</v>
      </c>
      <c r="O531" s="57">
        <f>N531/12</f>
        <v>8.3333333333333329E-2</v>
      </c>
      <c r="P531" s="57">
        <v>0</v>
      </c>
      <c r="Q531" s="110">
        <f>O531*2</f>
        <v>0.16666666666666666</v>
      </c>
    </row>
    <row r="532" spans="1:19" s="52" customFormat="1" ht="22.5" x14ac:dyDescent="0.3">
      <c r="A532" s="731"/>
      <c r="B532" s="732"/>
      <c r="C532" s="111" t="s">
        <v>68</v>
      </c>
      <c r="D532" s="73"/>
      <c r="E532" s="74">
        <v>100</v>
      </c>
      <c r="F532" s="291">
        <f t="shared" ref="F532" si="74">SUM(0.25*E532)/100</f>
        <v>0.25</v>
      </c>
      <c r="G532" s="802"/>
      <c r="H532" s="731"/>
      <c r="I532" s="731"/>
      <c r="J532" s="734"/>
      <c r="K532" s="731"/>
      <c r="L532" s="731"/>
      <c r="M532" s="731"/>
    </row>
    <row r="533" spans="1:19" s="52" customFormat="1" ht="22.5" x14ac:dyDescent="0.3">
      <c r="A533" s="731">
        <v>139</v>
      </c>
      <c r="B533" s="732" t="s">
        <v>1629</v>
      </c>
      <c r="C533" s="109" t="s">
        <v>1330</v>
      </c>
      <c r="D533" s="187">
        <v>1</v>
      </c>
      <c r="E533" s="208" t="s">
        <v>82</v>
      </c>
      <c r="F533" s="118">
        <f>SUM(F534)</f>
        <v>0.25</v>
      </c>
      <c r="G533" s="802"/>
      <c r="H533" s="731" t="s">
        <v>20</v>
      </c>
      <c r="I533" s="731" t="s">
        <v>26</v>
      </c>
      <c r="J533" s="734">
        <v>3</v>
      </c>
      <c r="K533" s="731" t="s">
        <v>23</v>
      </c>
      <c r="L533" s="731" t="s">
        <v>22</v>
      </c>
      <c r="M533" s="731"/>
      <c r="N533" s="56">
        <f>D533*J533</f>
        <v>3</v>
      </c>
      <c r="O533" s="57">
        <f>N533/12</f>
        <v>0.25</v>
      </c>
      <c r="P533" s="57">
        <v>0</v>
      </c>
      <c r="Q533" s="110">
        <f>O533*2</f>
        <v>0.5</v>
      </c>
    </row>
    <row r="534" spans="1:19" s="52" customFormat="1" ht="22.5" x14ac:dyDescent="0.3">
      <c r="A534" s="731"/>
      <c r="B534" s="732"/>
      <c r="C534" s="111" t="s">
        <v>68</v>
      </c>
      <c r="D534" s="73"/>
      <c r="E534" s="74">
        <v>100</v>
      </c>
      <c r="F534" s="291">
        <f t="shared" ref="F534" si="75">SUM(0.25*E534)/100</f>
        <v>0.25</v>
      </c>
      <c r="G534" s="802"/>
      <c r="H534" s="731"/>
      <c r="I534" s="731"/>
      <c r="J534" s="734"/>
      <c r="K534" s="731"/>
      <c r="L534" s="731"/>
      <c r="M534" s="731"/>
    </row>
    <row r="535" spans="1:19" s="52" customFormat="1" ht="22.5" x14ac:dyDescent="0.3">
      <c r="A535" s="731">
        <v>140</v>
      </c>
      <c r="B535" s="732" t="s">
        <v>1630</v>
      </c>
      <c r="C535" s="109" t="s">
        <v>1631</v>
      </c>
      <c r="D535" s="187">
        <v>3</v>
      </c>
      <c r="E535" s="208" t="s">
        <v>33</v>
      </c>
      <c r="F535" s="118">
        <f>SUM(F536)</f>
        <v>1.5</v>
      </c>
      <c r="G535" s="802"/>
      <c r="H535" s="731" t="s">
        <v>20</v>
      </c>
      <c r="I535" s="731" t="s">
        <v>26</v>
      </c>
      <c r="J535" s="734">
        <v>1</v>
      </c>
      <c r="K535" s="731" t="s">
        <v>25</v>
      </c>
      <c r="L535" s="731" t="s">
        <v>22</v>
      </c>
      <c r="M535" s="731"/>
      <c r="N535" s="56">
        <f>D535*J535</f>
        <v>3</v>
      </c>
      <c r="O535" s="57">
        <f>N535/12</f>
        <v>0.25</v>
      </c>
      <c r="P535" s="57">
        <v>0</v>
      </c>
      <c r="Q535" s="110">
        <f>O535*2</f>
        <v>0.5</v>
      </c>
    </row>
    <row r="536" spans="1:19" s="52" customFormat="1" ht="22.5" x14ac:dyDescent="0.3">
      <c r="A536" s="731"/>
      <c r="B536" s="732"/>
      <c r="C536" s="111" t="s">
        <v>58</v>
      </c>
      <c r="D536" s="73"/>
      <c r="E536" s="74">
        <v>100</v>
      </c>
      <c r="F536" s="291">
        <f t="shared" ref="F536" si="76">SUM(1.5*E536)/100</f>
        <v>1.5</v>
      </c>
      <c r="G536" s="802"/>
      <c r="H536" s="731"/>
      <c r="I536" s="731"/>
      <c r="J536" s="734"/>
      <c r="K536" s="731"/>
      <c r="L536" s="731"/>
      <c r="M536" s="731"/>
    </row>
    <row r="537" spans="1:19" s="52" customFormat="1" ht="22.5" x14ac:dyDescent="0.3">
      <c r="A537" s="760">
        <v>141</v>
      </c>
      <c r="B537" s="761" t="s">
        <v>1365</v>
      </c>
      <c r="C537" s="172" t="s">
        <v>1312</v>
      </c>
      <c r="D537" s="195">
        <v>6</v>
      </c>
      <c r="E537" s="173" t="s">
        <v>1313</v>
      </c>
      <c r="F537" s="270">
        <f>SUM(F538)</f>
        <v>1</v>
      </c>
      <c r="G537" s="810"/>
      <c r="H537" s="760" t="s">
        <v>20</v>
      </c>
      <c r="I537" s="760" t="s">
        <v>26</v>
      </c>
      <c r="J537" s="763">
        <v>1</v>
      </c>
      <c r="K537" s="760" t="s">
        <v>25</v>
      </c>
      <c r="L537" s="760" t="s">
        <v>22</v>
      </c>
      <c r="M537" s="760"/>
      <c r="N537" s="56">
        <f>D537*J537</f>
        <v>6</v>
      </c>
      <c r="O537" s="57">
        <f>N537/12</f>
        <v>0.5</v>
      </c>
      <c r="P537" s="57">
        <v>0</v>
      </c>
      <c r="Q537" s="110">
        <f>O537*2</f>
        <v>1</v>
      </c>
    </row>
    <row r="538" spans="1:19" s="52" customFormat="1" ht="22.5" x14ac:dyDescent="0.3">
      <c r="A538" s="760"/>
      <c r="B538" s="761"/>
      <c r="C538" s="176" t="s">
        <v>58</v>
      </c>
      <c r="D538" s="177"/>
      <c r="E538" s="178">
        <v>100</v>
      </c>
      <c r="F538" s="279">
        <f>SUM(1*E538)/100</f>
        <v>1</v>
      </c>
      <c r="G538" s="810"/>
      <c r="H538" s="760"/>
      <c r="I538" s="760"/>
      <c r="J538" s="763"/>
      <c r="K538" s="760"/>
      <c r="L538" s="760"/>
      <c r="M538" s="760"/>
    </row>
    <row r="539" spans="1:19" s="52" customFormat="1" ht="22.5" x14ac:dyDescent="0.3">
      <c r="A539" s="760">
        <v>142</v>
      </c>
      <c r="B539" s="761" t="s">
        <v>1366</v>
      </c>
      <c r="C539" s="172" t="s">
        <v>1315</v>
      </c>
      <c r="D539" s="195">
        <v>6</v>
      </c>
      <c r="E539" s="173" t="s">
        <v>1313</v>
      </c>
      <c r="F539" s="270">
        <f>SUM(F540)</f>
        <v>0.33333333333333337</v>
      </c>
      <c r="G539" s="810"/>
      <c r="H539" s="760" t="s">
        <v>20</v>
      </c>
      <c r="I539" s="760" t="s">
        <v>76</v>
      </c>
      <c r="J539" s="763">
        <v>6</v>
      </c>
      <c r="K539" s="760" t="s">
        <v>25</v>
      </c>
      <c r="L539" s="760" t="s">
        <v>22</v>
      </c>
      <c r="M539" s="760"/>
      <c r="N539" s="56">
        <f>D539*J539</f>
        <v>36</v>
      </c>
      <c r="O539" s="57">
        <f>N539/12</f>
        <v>3</v>
      </c>
      <c r="P539" s="57">
        <v>0</v>
      </c>
      <c r="Q539" s="110">
        <f>O539*2</f>
        <v>6</v>
      </c>
    </row>
    <row r="540" spans="1:19" s="52" customFormat="1" x14ac:dyDescent="0.15">
      <c r="A540" s="760"/>
      <c r="B540" s="761"/>
      <c r="C540" s="176" t="s">
        <v>2256</v>
      </c>
      <c r="D540" s="177"/>
      <c r="E540" s="279">
        <f>100/3</f>
        <v>33.333333333333336</v>
      </c>
      <c r="F540" s="279">
        <f>SUM(1*E540)/100</f>
        <v>0.33333333333333337</v>
      </c>
      <c r="G540" s="810"/>
      <c r="H540" s="760"/>
      <c r="I540" s="760"/>
      <c r="J540" s="763"/>
      <c r="K540" s="760"/>
      <c r="L540" s="760"/>
      <c r="M540" s="760"/>
    </row>
    <row r="541" spans="1:19" s="52" customFormat="1" x14ac:dyDescent="0.15">
      <c r="A541" s="760"/>
      <c r="B541" s="761"/>
      <c r="C541" s="176" t="s">
        <v>2257</v>
      </c>
      <c r="D541" s="177"/>
      <c r="E541" s="279">
        <f>100/3</f>
        <v>33.333333333333336</v>
      </c>
      <c r="F541" s="279">
        <f>SUM(1*E541)/100</f>
        <v>0.33333333333333337</v>
      </c>
      <c r="G541" s="810"/>
      <c r="H541" s="760"/>
      <c r="I541" s="760"/>
      <c r="J541" s="763"/>
      <c r="K541" s="760"/>
      <c r="L541" s="760"/>
      <c r="M541" s="760"/>
    </row>
    <row r="542" spans="1:19" s="52" customFormat="1" x14ac:dyDescent="0.15">
      <c r="A542" s="760"/>
      <c r="B542" s="761"/>
      <c r="C542" s="176" t="s">
        <v>2117</v>
      </c>
      <c r="D542" s="177"/>
      <c r="E542" s="279">
        <f>100/3</f>
        <v>33.333333333333336</v>
      </c>
      <c r="F542" s="279">
        <f>SUM(1*E542)/100</f>
        <v>0.33333333333333337</v>
      </c>
      <c r="G542" s="810"/>
      <c r="H542" s="760"/>
      <c r="I542" s="760"/>
      <c r="J542" s="763"/>
      <c r="K542" s="760"/>
      <c r="L542" s="760"/>
      <c r="M542" s="760"/>
    </row>
    <row r="543" spans="1:19" ht="24.75" customHeight="1" x14ac:dyDescent="0.15">
      <c r="A543" s="673" t="s">
        <v>854</v>
      </c>
      <c r="B543" s="673"/>
      <c r="C543" s="673"/>
      <c r="D543" s="673"/>
      <c r="E543" s="673"/>
      <c r="F543" s="673"/>
      <c r="G543" s="673"/>
      <c r="H543" s="673"/>
      <c r="I543" s="673"/>
      <c r="J543" s="673"/>
      <c r="K543" s="673"/>
      <c r="L543" s="673"/>
      <c r="M543" s="673"/>
      <c r="N543" s="56">
        <f>N544</f>
        <v>78</v>
      </c>
      <c r="O543" s="57">
        <f>O544</f>
        <v>6.5</v>
      </c>
      <c r="P543" s="57">
        <f>P544</f>
        <v>0</v>
      </c>
      <c r="Q543" s="57">
        <f>Q544</f>
        <v>13</v>
      </c>
      <c r="R543" s="125">
        <f>P543+Q543</f>
        <v>13</v>
      </c>
      <c r="S543" s="66">
        <f>Q543/20</f>
        <v>0.65</v>
      </c>
    </row>
    <row r="544" spans="1:19" ht="24.75" customHeight="1" x14ac:dyDescent="0.15">
      <c r="A544" s="653" t="s">
        <v>1523</v>
      </c>
      <c r="B544" s="653"/>
      <c r="C544" s="653"/>
      <c r="D544" s="653"/>
      <c r="E544" s="653"/>
      <c r="F544" s="653"/>
      <c r="G544" s="653"/>
      <c r="H544" s="653"/>
      <c r="I544" s="653"/>
      <c r="J544" s="653"/>
      <c r="K544" s="653"/>
      <c r="L544" s="653"/>
      <c r="M544" s="653"/>
      <c r="N544" s="56">
        <f>SUM(N545:N584)</f>
        <v>78</v>
      </c>
      <c r="O544" s="57">
        <f>SUM(O545:O584)</f>
        <v>6.5</v>
      </c>
      <c r="P544" s="57">
        <f>SUM(P545:P584)</f>
        <v>0</v>
      </c>
      <c r="Q544" s="57">
        <f>SUM(Q545:Q584)</f>
        <v>13</v>
      </c>
    </row>
    <row r="545" spans="1:17" s="52" customFormat="1" ht="21" x14ac:dyDescent="0.3">
      <c r="A545" s="731">
        <v>143</v>
      </c>
      <c r="B545" s="732" t="s">
        <v>1372</v>
      </c>
      <c r="C545" s="109" t="s">
        <v>1373</v>
      </c>
      <c r="D545" s="187">
        <v>3</v>
      </c>
      <c r="E545" s="208" t="s">
        <v>86</v>
      </c>
      <c r="F545" s="118">
        <f>SUM(F547)</f>
        <v>1.5</v>
      </c>
      <c r="G545" s="802"/>
      <c r="H545" s="731" t="s">
        <v>20</v>
      </c>
      <c r="I545" s="731" t="s">
        <v>20</v>
      </c>
      <c r="J545" s="734">
        <v>1</v>
      </c>
      <c r="K545" s="731" t="s">
        <v>73</v>
      </c>
      <c r="L545" s="731" t="s">
        <v>22</v>
      </c>
      <c r="M545" s="731"/>
      <c r="N545" s="56">
        <f>D545*J545</f>
        <v>3</v>
      </c>
      <c r="O545" s="57">
        <f>N545/12</f>
        <v>0.25</v>
      </c>
      <c r="P545" s="57">
        <v>0</v>
      </c>
      <c r="Q545" s="110">
        <f>O545*2</f>
        <v>0.5</v>
      </c>
    </row>
    <row r="546" spans="1:17" s="52" customFormat="1" ht="21" x14ac:dyDescent="0.15">
      <c r="A546" s="731"/>
      <c r="B546" s="732"/>
      <c r="C546" s="126" t="s">
        <v>188</v>
      </c>
      <c r="D546" s="76"/>
      <c r="E546" s="100"/>
      <c r="F546" s="161"/>
      <c r="G546" s="802"/>
      <c r="H546" s="731"/>
      <c r="I546" s="731"/>
      <c r="J546" s="734"/>
      <c r="K546" s="731"/>
      <c r="L546" s="731"/>
      <c r="M546" s="731"/>
    </row>
    <row r="547" spans="1:17" s="52" customFormat="1" ht="22.5" x14ac:dyDescent="0.3">
      <c r="A547" s="731"/>
      <c r="B547" s="732"/>
      <c r="C547" s="111" t="s">
        <v>178</v>
      </c>
      <c r="D547" s="73"/>
      <c r="E547" s="74">
        <v>100</v>
      </c>
      <c r="F547" s="291">
        <f t="shared" ref="F547" si="77">SUM(1.5*E547)/100</f>
        <v>1.5</v>
      </c>
      <c r="G547" s="802"/>
      <c r="H547" s="731"/>
      <c r="I547" s="731"/>
      <c r="J547" s="734"/>
      <c r="K547" s="731"/>
      <c r="L547" s="731"/>
      <c r="M547" s="731"/>
    </row>
    <row r="548" spans="1:17" s="52" customFormat="1" ht="21" x14ac:dyDescent="0.3">
      <c r="A548" s="731">
        <v>144</v>
      </c>
      <c r="B548" s="732" t="s">
        <v>1632</v>
      </c>
      <c r="C548" s="109" t="s">
        <v>1633</v>
      </c>
      <c r="D548" s="187">
        <v>3</v>
      </c>
      <c r="E548" s="208" t="s">
        <v>33</v>
      </c>
      <c r="F548" s="118">
        <f>SUM(F550)</f>
        <v>1.5</v>
      </c>
      <c r="G548" s="861" t="s">
        <v>2258</v>
      </c>
      <c r="H548" s="731" t="s">
        <v>20</v>
      </c>
      <c r="I548" s="731" t="s">
        <v>20</v>
      </c>
      <c r="J548" s="734">
        <v>1</v>
      </c>
      <c r="K548" s="731" t="s">
        <v>73</v>
      </c>
      <c r="L548" s="731" t="s">
        <v>22</v>
      </c>
      <c r="M548" s="731"/>
      <c r="N548" s="56">
        <f>D548*J548</f>
        <v>3</v>
      </c>
      <c r="O548" s="57">
        <f>N548/12</f>
        <v>0.25</v>
      </c>
      <c r="P548" s="57">
        <v>0</v>
      </c>
      <c r="Q548" s="110">
        <f>O548*2</f>
        <v>0.5</v>
      </c>
    </row>
    <row r="549" spans="1:17" s="52" customFormat="1" ht="21" x14ac:dyDescent="0.15">
      <c r="A549" s="731"/>
      <c r="B549" s="732"/>
      <c r="C549" s="126" t="s">
        <v>188</v>
      </c>
      <c r="D549" s="76"/>
      <c r="E549" s="100"/>
      <c r="F549" s="161"/>
      <c r="G549" s="861"/>
      <c r="H549" s="731"/>
      <c r="I549" s="731"/>
      <c r="J549" s="734"/>
      <c r="K549" s="731"/>
      <c r="L549" s="731"/>
      <c r="M549" s="731"/>
    </row>
    <row r="550" spans="1:17" s="52" customFormat="1" ht="22.5" x14ac:dyDescent="0.3">
      <c r="A550" s="731"/>
      <c r="B550" s="732"/>
      <c r="C550" s="111" t="s">
        <v>43</v>
      </c>
      <c r="D550" s="73"/>
      <c r="E550" s="74">
        <v>100</v>
      </c>
      <c r="F550" s="291">
        <f t="shared" ref="F550" si="78">SUM(1.5*E550)/100</f>
        <v>1.5</v>
      </c>
      <c r="G550" s="861"/>
      <c r="H550" s="731"/>
      <c r="I550" s="731"/>
      <c r="J550" s="734"/>
      <c r="K550" s="731"/>
      <c r="L550" s="731"/>
      <c r="M550" s="731"/>
    </row>
    <row r="551" spans="1:17" s="52" customFormat="1" ht="21" x14ac:dyDescent="0.3">
      <c r="A551" s="731">
        <v>145</v>
      </c>
      <c r="B551" s="732" t="s">
        <v>1634</v>
      </c>
      <c r="C551" s="109" t="s">
        <v>1635</v>
      </c>
      <c r="D551" s="187">
        <v>3</v>
      </c>
      <c r="E551" s="208" t="s">
        <v>33</v>
      </c>
      <c r="F551" s="118">
        <f>SUM(F553)</f>
        <v>1.5</v>
      </c>
      <c r="G551" s="802"/>
      <c r="H551" s="731" t="s">
        <v>20</v>
      </c>
      <c r="I551" s="731" t="s">
        <v>20</v>
      </c>
      <c r="J551" s="734">
        <v>1</v>
      </c>
      <c r="K551" s="731" t="s">
        <v>73</v>
      </c>
      <c r="L551" s="731" t="s">
        <v>22</v>
      </c>
      <c r="M551" s="731"/>
      <c r="N551" s="56">
        <f>D551*J551</f>
        <v>3</v>
      </c>
      <c r="O551" s="57">
        <f>N551/12</f>
        <v>0.25</v>
      </c>
      <c r="P551" s="57">
        <v>0</v>
      </c>
      <c r="Q551" s="110">
        <f>O551*2</f>
        <v>0.5</v>
      </c>
    </row>
    <row r="552" spans="1:17" s="52" customFormat="1" ht="21" x14ac:dyDescent="0.15">
      <c r="A552" s="731"/>
      <c r="B552" s="732"/>
      <c r="C552" s="126" t="s">
        <v>188</v>
      </c>
      <c r="D552" s="76"/>
      <c r="E552" s="100"/>
      <c r="F552" s="161"/>
      <c r="G552" s="802"/>
      <c r="H552" s="731"/>
      <c r="I552" s="731"/>
      <c r="J552" s="734"/>
      <c r="K552" s="731"/>
      <c r="L552" s="731"/>
      <c r="M552" s="731"/>
    </row>
    <row r="553" spans="1:17" s="52" customFormat="1" ht="22.5" x14ac:dyDescent="0.3">
      <c r="A553" s="731"/>
      <c r="B553" s="732"/>
      <c r="C553" s="111" t="s">
        <v>178</v>
      </c>
      <c r="D553" s="73"/>
      <c r="E553" s="74">
        <v>100</v>
      </c>
      <c r="F553" s="291">
        <f t="shared" ref="F553" si="79">SUM(1.5*E553)/100</f>
        <v>1.5</v>
      </c>
      <c r="G553" s="802"/>
      <c r="H553" s="731"/>
      <c r="I553" s="731"/>
      <c r="J553" s="734"/>
      <c r="K553" s="731"/>
      <c r="L553" s="731"/>
      <c r="M553" s="731"/>
    </row>
    <row r="554" spans="1:17" s="52" customFormat="1" ht="21" x14ac:dyDescent="0.3">
      <c r="A554" s="731">
        <v>146</v>
      </c>
      <c r="B554" s="732" t="s">
        <v>1382</v>
      </c>
      <c r="C554" s="109" t="s">
        <v>1383</v>
      </c>
      <c r="D554" s="187">
        <v>3</v>
      </c>
      <c r="E554" s="208" t="s">
        <v>33</v>
      </c>
      <c r="F554" s="118">
        <f>SUM(F555)</f>
        <v>1.5</v>
      </c>
      <c r="G554" s="861" t="s">
        <v>2259</v>
      </c>
      <c r="H554" s="731" t="s">
        <v>20</v>
      </c>
      <c r="I554" s="731" t="s">
        <v>20</v>
      </c>
      <c r="J554" s="734">
        <v>1</v>
      </c>
      <c r="K554" s="731" t="s">
        <v>73</v>
      </c>
      <c r="L554" s="731" t="s">
        <v>22</v>
      </c>
      <c r="M554" s="731"/>
      <c r="N554" s="56">
        <f>D554*J554</f>
        <v>3</v>
      </c>
      <c r="O554" s="57">
        <f>N554/12</f>
        <v>0.25</v>
      </c>
      <c r="P554" s="57">
        <v>0</v>
      </c>
      <c r="Q554" s="110">
        <f>O554*2</f>
        <v>0.5</v>
      </c>
    </row>
    <row r="555" spans="1:17" s="52" customFormat="1" ht="22.5" x14ac:dyDescent="0.3">
      <c r="A555" s="731"/>
      <c r="B555" s="732"/>
      <c r="C555" s="111" t="s">
        <v>43</v>
      </c>
      <c r="D555" s="73"/>
      <c r="E555" s="74">
        <v>100</v>
      </c>
      <c r="F555" s="291">
        <f t="shared" ref="F555" si="80">SUM(1.5*E555)/100</f>
        <v>1.5</v>
      </c>
      <c r="G555" s="861"/>
      <c r="H555" s="731"/>
      <c r="I555" s="731"/>
      <c r="J555" s="734"/>
      <c r="K555" s="731"/>
      <c r="L555" s="731"/>
      <c r="M555" s="731"/>
    </row>
    <row r="556" spans="1:17" s="52" customFormat="1" ht="22.5" x14ac:dyDescent="0.3">
      <c r="A556" s="731">
        <v>147</v>
      </c>
      <c r="B556" s="732" t="s">
        <v>1387</v>
      </c>
      <c r="C556" s="109" t="s">
        <v>1308</v>
      </c>
      <c r="D556" s="187">
        <v>1</v>
      </c>
      <c r="E556" s="208" t="s">
        <v>82</v>
      </c>
      <c r="F556" s="118">
        <f>SUM(F557:F560)</f>
        <v>0.25</v>
      </c>
      <c r="G556" s="802"/>
      <c r="H556" s="731" t="s">
        <v>20</v>
      </c>
      <c r="I556" s="731" t="s">
        <v>20</v>
      </c>
      <c r="J556" s="734">
        <v>1</v>
      </c>
      <c r="K556" s="731" t="s">
        <v>73</v>
      </c>
      <c r="L556" s="731" t="s">
        <v>22</v>
      </c>
      <c r="M556" s="731"/>
      <c r="N556" s="56">
        <f>D556*J556</f>
        <v>1</v>
      </c>
      <c r="O556" s="57">
        <f>N556/12</f>
        <v>8.3333333333333329E-2</v>
      </c>
      <c r="P556" s="57">
        <v>0</v>
      </c>
      <c r="Q556" s="110">
        <f>O556*2</f>
        <v>0.16666666666666666</v>
      </c>
    </row>
    <row r="557" spans="1:17" s="52" customFormat="1" ht="22.5" x14ac:dyDescent="0.3">
      <c r="A557" s="731"/>
      <c r="B557" s="732"/>
      <c r="C557" s="111" t="s">
        <v>43</v>
      </c>
      <c r="D557" s="73"/>
      <c r="E557" s="74">
        <v>25</v>
      </c>
      <c r="F557" s="291">
        <f t="shared" ref="F557:F560" si="81">SUM(0.25*E557)/100</f>
        <v>6.25E-2</v>
      </c>
      <c r="G557" s="802"/>
      <c r="H557" s="731"/>
      <c r="I557" s="731"/>
      <c r="J557" s="734"/>
      <c r="K557" s="731"/>
      <c r="L557" s="731"/>
      <c r="M557" s="731"/>
    </row>
    <row r="558" spans="1:17" s="52" customFormat="1" ht="22.5" x14ac:dyDescent="0.3">
      <c r="A558" s="731"/>
      <c r="B558" s="732"/>
      <c r="C558" s="111" t="s">
        <v>184</v>
      </c>
      <c r="D558" s="73"/>
      <c r="E558" s="74">
        <v>25</v>
      </c>
      <c r="F558" s="291">
        <f t="shared" si="81"/>
        <v>6.25E-2</v>
      </c>
      <c r="G558" s="802"/>
      <c r="H558" s="731"/>
      <c r="I558" s="731"/>
      <c r="J558" s="734"/>
      <c r="K558" s="731"/>
      <c r="L558" s="731"/>
      <c r="M558" s="731"/>
    </row>
    <row r="559" spans="1:17" s="52" customFormat="1" ht="22.5" x14ac:dyDescent="0.3">
      <c r="A559" s="731"/>
      <c r="B559" s="732"/>
      <c r="C559" s="111" t="s">
        <v>201</v>
      </c>
      <c r="D559" s="73"/>
      <c r="E559" s="74">
        <v>25</v>
      </c>
      <c r="F559" s="291">
        <f t="shared" si="81"/>
        <v>6.25E-2</v>
      </c>
      <c r="G559" s="802"/>
      <c r="H559" s="731"/>
      <c r="I559" s="731"/>
      <c r="J559" s="734"/>
      <c r="K559" s="731"/>
      <c r="L559" s="731"/>
      <c r="M559" s="731"/>
    </row>
    <row r="560" spans="1:17" s="52" customFormat="1" ht="22.5" x14ac:dyDescent="0.3">
      <c r="A560" s="731"/>
      <c r="B560" s="732"/>
      <c r="C560" s="111" t="s">
        <v>200</v>
      </c>
      <c r="D560" s="73"/>
      <c r="E560" s="74">
        <v>25</v>
      </c>
      <c r="F560" s="291">
        <f t="shared" si="81"/>
        <v>6.25E-2</v>
      </c>
      <c r="G560" s="802"/>
      <c r="H560" s="731"/>
      <c r="I560" s="731"/>
      <c r="J560" s="734"/>
      <c r="K560" s="731"/>
      <c r="L560" s="731"/>
      <c r="M560" s="731"/>
    </row>
    <row r="561" spans="1:17" s="52" customFormat="1" ht="22.5" x14ac:dyDescent="0.3">
      <c r="A561" s="731">
        <v>148</v>
      </c>
      <c r="B561" s="732" t="s">
        <v>1388</v>
      </c>
      <c r="C561" s="109" t="s">
        <v>1310</v>
      </c>
      <c r="D561" s="187">
        <v>1</v>
      </c>
      <c r="E561" s="208" t="s">
        <v>82</v>
      </c>
      <c r="F561" s="118">
        <f>SUM(F562:F565)</f>
        <v>0.25</v>
      </c>
      <c r="G561" s="802"/>
      <c r="H561" s="731" t="s">
        <v>20</v>
      </c>
      <c r="I561" s="731" t="s">
        <v>20</v>
      </c>
      <c r="J561" s="734">
        <v>1</v>
      </c>
      <c r="K561" s="731" t="s">
        <v>73</v>
      </c>
      <c r="L561" s="731" t="s">
        <v>22</v>
      </c>
      <c r="M561" s="731"/>
      <c r="N561" s="56">
        <f>D561*J561</f>
        <v>1</v>
      </c>
      <c r="O561" s="57">
        <f>N561/12</f>
        <v>8.3333333333333329E-2</v>
      </c>
      <c r="P561" s="57">
        <v>0</v>
      </c>
      <c r="Q561" s="110">
        <f>O561*2</f>
        <v>0.16666666666666666</v>
      </c>
    </row>
    <row r="562" spans="1:17" s="52" customFormat="1" ht="22.5" x14ac:dyDescent="0.3">
      <c r="A562" s="731"/>
      <c r="B562" s="732"/>
      <c r="C562" s="111" t="s">
        <v>43</v>
      </c>
      <c r="D562" s="73"/>
      <c r="E562" s="74">
        <v>25</v>
      </c>
      <c r="F562" s="291">
        <f t="shared" ref="F562:F565" si="82">SUM(0.25*E562)/100</f>
        <v>6.25E-2</v>
      </c>
      <c r="G562" s="802"/>
      <c r="H562" s="731"/>
      <c r="I562" s="731"/>
      <c r="J562" s="734"/>
      <c r="K562" s="731"/>
      <c r="L562" s="731"/>
      <c r="M562" s="731"/>
    </row>
    <row r="563" spans="1:17" s="52" customFormat="1" ht="22.5" x14ac:dyDescent="0.3">
      <c r="A563" s="731"/>
      <c r="B563" s="732"/>
      <c r="C563" s="111" t="s">
        <v>184</v>
      </c>
      <c r="D563" s="73"/>
      <c r="E563" s="74">
        <v>25</v>
      </c>
      <c r="F563" s="291">
        <f t="shared" si="82"/>
        <v>6.25E-2</v>
      </c>
      <c r="G563" s="802"/>
      <c r="H563" s="731"/>
      <c r="I563" s="731"/>
      <c r="J563" s="734"/>
      <c r="K563" s="731"/>
      <c r="L563" s="731"/>
      <c r="M563" s="731"/>
    </row>
    <row r="564" spans="1:17" s="52" customFormat="1" ht="22.5" x14ac:dyDescent="0.3">
      <c r="A564" s="731"/>
      <c r="B564" s="732"/>
      <c r="C564" s="111" t="s">
        <v>201</v>
      </c>
      <c r="D564" s="73"/>
      <c r="E564" s="74">
        <v>25</v>
      </c>
      <c r="F564" s="291">
        <f t="shared" si="82"/>
        <v>6.25E-2</v>
      </c>
      <c r="G564" s="802"/>
      <c r="H564" s="731"/>
      <c r="I564" s="731"/>
      <c r="J564" s="734"/>
      <c r="K564" s="731"/>
      <c r="L564" s="731"/>
      <c r="M564" s="731"/>
    </row>
    <row r="565" spans="1:17" s="52" customFormat="1" ht="22.5" x14ac:dyDescent="0.3">
      <c r="A565" s="731"/>
      <c r="B565" s="732"/>
      <c r="C565" s="111" t="s">
        <v>200</v>
      </c>
      <c r="D565" s="73"/>
      <c r="E565" s="74">
        <v>25</v>
      </c>
      <c r="F565" s="291">
        <f t="shared" si="82"/>
        <v>6.25E-2</v>
      </c>
      <c r="G565" s="802"/>
      <c r="H565" s="731"/>
      <c r="I565" s="731"/>
      <c r="J565" s="734"/>
      <c r="K565" s="731"/>
      <c r="L565" s="731"/>
      <c r="M565" s="731"/>
    </row>
    <row r="566" spans="1:17" s="52" customFormat="1" ht="22.5" x14ac:dyDescent="0.3">
      <c r="A566" s="731">
        <v>149</v>
      </c>
      <c r="B566" s="732" t="s">
        <v>1389</v>
      </c>
      <c r="C566" s="109" t="s">
        <v>1330</v>
      </c>
      <c r="D566" s="187">
        <v>1</v>
      </c>
      <c r="E566" s="208" t="s">
        <v>82</v>
      </c>
      <c r="F566" s="118">
        <f>SUM(F567:F570)</f>
        <v>0.25</v>
      </c>
      <c r="G566" s="802"/>
      <c r="H566" s="731" t="s">
        <v>20</v>
      </c>
      <c r="I566" s="731" t="s">
        <v>25</v>
      </c>
      <c r="J566" s="734">
        <v>4</v>
      </c>
      <c r="K566" s="731" t="s">
        <v>73</v>
      </c>
      <c r="L566" s="731" t="s">
        <v>22</v>
      </c>
      <c r="M566" s="731"/>
      <c r="N566" s="56">
        <f>D566*J566</f>
        <v>4</v>
      </c>
      <c r="O566" s="57">
        <f>N566/12</f>
        <v>0.33333333333333331</v>
      </c>
      <c r="P566" s="57">
        <v>0</v>
      </c>
      <c r="Q566" s="110">
        <f>O566*2</f>
        <v>0.66666666666666663</v>
      </c>
    </row>
    <row r="567" spans="1:17" s="52" customFormat="1" ht="22.5" x14ac:dyDescent="0.3">
      <c r="A567" s="731"/>
      <c r="B567" s="732"/>
      <c r="C567" s="111" t="s">
        <v>43</v>
      </c>
      <c r="D567" s="73"/>
      <c r="E567" s="74">
        <v>25</v>
      </c>
      <c r="F567" s="291">
        <f t="shared" ref="F567:F570" si="83">SUM(0.25*E567)/100</f>
        <v>6.25E-2</v>
      </c>
      <c r="G567" s="802"/>
      <c r="H567" s="731"/>
      <c r="I567" s="731"/>
      <c r="J567" s="734"/>
      <c r="K567" s="731"/>
      <c r="L567" s="731"/>
      <c r="M567" s="731"/>
    </row>
    <row r="568" spans="1:17" s="52" customFormat="1" ht="22.5" x14ac:dyDescent="0.3">
      <c r="A568" s="731"/>
      <c r="B568" s="732"/>
      <c r="C568" s="111" t="s">
        <v>184</v>
      </c>
      <c r="D568" s="73"/>
      <c r="E568" s="74">
        <v>25</v>
      </c>
      <c r="F568" s="291">
        <f t="shared" si="83"/>
        <v>6.25E-2</v>
      </c>
      <c r="G568" s="802"/>
      <c r="H568" s="731"/>
      <c r="I568" s="731"/>
      <c r="J568" s="734"/>
      <c r="K568" s="731"/>
      <c r="L568" s="731"/>
      <c r="M568" s="731"/>
    </row>
    <row r="569" spans="1:17" s="52" customFormat="1" ht="22.5" x14ac:dyDescent="0.3">
      <c r="A569" s="731"/>
      <c r="B569" s="732"/>
      <c r="C569" s="111" t="s">
        <v>201</v>
      </c>
      <c r="D569" s="73"/>
      <c r="E569" s="74">
        <v>25</v>
      </c>
      <c r="F569" s="291">
        <f t="shared" si="83"/>
        <v>6.25E-2</v>
      </c>
      <c r="G569" s="802"/>
      <c r="H569" s="731"/>
      <c r="I569" s="731"/>
      <c r="J569" s="734"/>
      <c r="K569" s="731"/>
      <c r="L569" s="731"/>
      <c r="M569" s="731"/>
    </row>
    <row r="570" spans="1:17" s="52" customFormat="1" ht="22.5" x14ac:dyDescent="0.3">
      <c r="A570" s="731"/>
      <c r="B570" s="732"/>
      <c r="C570" s="111" t="s">
        <v>200</v>
      </c>
      <c r="D570" s="73"/>
      <c r="E570" s="74">
        <v>25</v>
      </c>
      <c r="F570" s="291">
        <f t="shared" si="83"/>
        <v>6.25E-2</v>
      </c>
      <c r="G570" s="802"/>
      <c r="H570" s="731"/>
      <c r="I570" s="731"/>
      <c r="J570" s="734"/>
      <c r="K570" s="731"/>
      <c r="L570" s="731"/>
      <c r="M570" s="731"/>
    </row>
    <row r="571" spans="1:17" s="52" customFormat="1" ht="22.5" x14ac:dyDescent="0.3">
      <c r="A571" s="731">
        <v>150</v>
      </c>
      <c r="B571" s="732" t="s">
        <v>1390</v>
      </c>
      <c r="C571" s="109" t="s">
        <v>1312</v>
      </c>
      <c r="D571" s="187">
        <v>6</v>
      </c>
      <c r="E571" s="208" t="s">
        <v>1313</v>
      </c>
      <c r="F571" s="118">
        <f>SUM(F572)</f>
        <v>1</v>
      </c>
      <c r="G571" s="802"/>
      <c r="H571" s="731" t="s">
        <v>20</v>
      </c>
      <c r="I571" s="731" t="s">
        <v>20</v>
      </c>
      <c r="J571" s="734">
        <v>1</v>
      </c>
      <c r="K571" s="731" t="s">
        <v>73</v>
      </c>
      <c r="L571" s="731" t="s">
        <v>22</v>
      </c>
      <c r="M571" s="731"/>
      <c r="N571" s="56">
        <f>D571*J571</f>
        <v>6</v>
      </c>
      <c r="O571" s="57">
        <f>N571/12</f>
        <v>0.5</v>
      </c>
      <c r="P571" s="57">
        <v>0</v>
      </c>
      <c r="Q571" s="110">
        <f>O571*2</f>
        <v>1</v>
      </c>
    </row>
    <row r="572" spans="1:17" s="52" customFormat="1" ht="22.5" x14ac:dyDescent="0.3">
      <c r="A572" s="731"/>
      <c r="B572" s="732"/>
      <c r="C572" s="111" t="s">
        <v>184</v>
      </c>
      <c r="D572" s="73"/>
      <c r="E572" s="74">
        <v>100</v>
      </c>
      <c r="F572" s="291">
        <f>SUM(1*E572)/100</f>
        <v>1</v>
      </c>
      <c r="G572" s="802"/>
      <c r="H572" s="731"/>
      <c r="I572" s="731"/>
      <c r="J572" s="734"/>
      <c r="K572" s="731"/>
      <c r="L572" s="731"/>
      <c r="M572" s="731"/>
    </row>
    <row r="573" spans="1:17" s="52" customFormat="1" ht="22.5" x14ac:dyDescent="0.3">
      <c r="A573" s="760">
        <v>151</v>
      </c>
      <c r="B573" s="761" t="s">
        <v>1391</v>
      </c>
      <c r="C573" s="172" t="s">
        <v>1315</v>
      </c>
      <c r="D573" s="195">
        <v>6</v>
      </c>
      <c r="E573" s="173" t="s">
        <v>1313</v>
      </c>
      <c r="F573" s="270">
        <f>SUM(F574)</f>
        <v>0.25</v>
      </c>
      <c r="G573" s="810"/>
      <c r="H573" s="760" t="s">
        <v>20</v>
      </c>
      <c r="I573" s="760" t="s">
        <v>20</v>
      </c>
      <c r="J573" s="763">
        <v>1</v>
      </c>
      <c r="K573" s="760" t="s">
        <v>73</v>
      </c>
      <c r="L573" s="760" t="s">
        <v>22</v>
      </c>
      <c r="M573" s="760"/>
      <c r="N573" s="56">
        <f>D573*J573</f>
        <v>6</v>
      </c>
      <c r="O573" s="57">
        <f>N573/12</f>
        <v>0.5</v>
      </c>
      <c r="P573" s="57">
        <v>0</v>
      </c>
      <c r="Q573" s="110">
        <f>O573*2</f>
        <v>1</v>
      </c>
    </row>
    <row r="574" spans="1:17" s="52" customFormat="1" ht="22.5" x14ac:dyDescent="0.3">
      <c r="A574" s="760"/>
      <c r="B574" s="761"/>
      <c r="C574" s="176" t="s">
        <v>184</v>
      </c>
      <c r="D574" s="177"/>
      <c r="E574" s="178">
        <f>100/4</f>
        <v>25</v>
      </c>
      <c r="F574" s="279">
        <f>SUM(1*E574)/100</f>
        <v>0.25</v>
      </c>
      <c r="G574" s="810"/>
      <c r="H574" s="760"/>
      <c r="I574" s="760"/>
      <c r="J574" s="763"/>
      <c r="K574" s="760"/>
      <c r="L574" s="760"/>
      <c r="M574" s="760"/>
    </row>
    <row r="575" spans="1:17" s="52" customFormat="1" ht="22.5" x14ac:dyDescent="0.3">
      <c r="A575" s="760">
        <v>152</v>
      </c>
      <c r="B575" s="761" t="s">
        <v>1391</v>
      </c>
      <c r="C575" s="172" t="s">
        <v>1315</v>
      </c>
      <c r="D575" s="195">
        <v>6</v>
      </c>
      <c r="E575" s="173" t="s">
        <v>1313</v>
      </c>
      <c r="F575" s="270">
        <f>SUM(F576)</f>
        <v>0.25</v>
      </c>
      <c r="G575" s="810"/>
      <c r="H575" s="760" t="s">
        <v>23</v>
      </c>
      <c r="I575" s="760" t="s">
        <v>20</v>
      </c>
      <c r="J575" s="763">
        <v>1</v>
      </c>
      <c r="K575" s="760" t="s">
        <v>73</v>
      </c>
      <c r="L575" s="760" t="s">
        <v>22</v>
      </c>
      <c r="M575" s="760"/>
      <c r="N575" s="56">
        <f>D575*J575</f>
        <v>6</v>
      </c>
      <c r="O575" s="57">
        <f>N575/12</f>
        <v>0.5</v>
      </c>
      <c r="P575" s="57">
        <v>0</v>
      </c>
      <c r="Q575" s="110">
        <f>O575*2</f>
        <v>1</v>
      </c>
    </row>
    <row r="576" spans="1:17" s="52" customFormat="1" ht="22.5" x14ac:dyDescent="0.3">
      <c r="A576" s="760"/>
      <c r="B576" s="761"/>
      <c r="C576" s="176" t="s">
        <v>57</v>
      </c>
      <c r="D576" s="177"/>
      <c r="E576" s="178">
        <f>100/4</f>
        <v>25</v>
      </c>
      <c r="F576" s="279">
        <f>SUM(1*E576)/100</f>
        <v>0.25</v>
      </c>
      <c r="G576" s="810"/>
      <c r="H576" s="760"/>
      <c r="I576" s="760"/>
      <c r="J576" s="763"/>
      <c r="K576" s="760"/>
      <c r="L576" s="760"/>
      <c r="M576" s="760"/>
    </row>
    <row r="577" spans="1:19" s="52" customFormat="1" ht="22.5" x14ac:dyDescent="0.3">
      <c r="A577" s="760">
        <v>153</v>
      </c>
      <c r="B577" s="761" t="s">
        <v>1391</v>
      </c>
      <c r="C577" s="172" t="s">
        <v>1315</v>
      </c>
      <c r="D577" s="195">
        <v>6</v>
      </c>
      <c r="E577" s="173" t="s">
        <v>1313</v>
      </c>
      <c r="F577" s="270">
        <f>SUM(F578)</f>
        <v>0.25</v>
      </c>
      <c r="G577" s="810"/>
      <c r="H577" s="760" t="s">
        <v>21</v>
      </c>
      <c r="I577" s="760" t="s">
        <v>20</v>
      </c>
      <c r="J577" s="763">
        <v>1</v>
      </c>
      <c r="K577" s="760" t="s">
        <v>73</v>
      </c>
      <c r="L577" s="760" t="s">
        <v>22</v>
      </c>
      <c r="M577" s="760"/>
      <c r="N577" s="56">
        <f>D577*J577</f>
        <v>6</v>
      </c>
      <c r="O577" s="57">
        <f>N577/12</f>
        <v>0.5</v>
      </c>
      <c r="P577" s="57">
        <v>0</v>
      </c>
      <c r="Q577" s="110">
        <f>O577*2</f>
        <v>1</v>
      </c>
    </row>
    <row r="578" spans="1:19" s="52" customFormat="1" ht="22.5" x14ac:dyDescent="0.3">
      <c r="A578" s="760"/>
      <c r="B578" s="761"/>
      <c r="C578" s="176" t="s">
        <v>43</v>
      </c>
      <c r="D578" s="177"/>
      <c r="E578" s="178">
        <f>100/4</f>
        <v>25</v>
      </c>
      <c r="F578" s="279">
        <f>SUM(1*E578)/100</f>
        <v>0.25</v>
      </c>
      <c r="G578" s="810"/>
      <c r="H578" s="760"/>
      <c r="I578" s="760"/>
      <c r="J578" s="763"/>
      <c r="K578" s="760"/>
      <c r="L578" s="760"/>
      <c r="M578" s="760"/>
    </row>
    <row r="579" spans="1:19" s="52" customFormat="1" ht="22.5" x14ac:dyDescent="0.3">
      <c r="A579" s="760">
        <v>154</v>
      </c>
      <c r="B579" s="761" t="s">
        <v>1391</v>
      </c>
      <c r="C579" s="172" t="s">
        <v>1315</v>
      </c>
      <c r="D579" s="195">
        <v>6</v>
      </c>
      <c r="E579" s="173" t="s">
        <v>1313</v>
      </c>
      <c r="F579" s="270">
        <f>SUM(F580)</f>
        <v>0.25</v>
      </c>
      <c r="G579" s="810"/>
      <c r="H579" s="760" t="s">
        <v>25</v>
      </c>
      <c r="I579" s="760" t="s">
        <v>23</v>
      </c>
      <c r="J579" s="763">
        <v>2</v>
      </c>
      <c r="K579" s="760" t="s">
        <v>73</v>
      </c>
      <c r="L579" s="760" t="s">
        <v>22</v>
      </c>
      <c r="M579" s="760"/>
      <c r="N579" s="56">
        <f>D579*J579</f>
        <v>12</v>
      </c>
      <c r="O579" s="57">
        <f>N579/12</f>
        <v>1</v>
      </c>
      <c r="P579" s="57">
        <v>0</v>
      </c>
      <c r="Q579" s="110">
        <f>O579*2</f>
        <v>2</v>
      </c>
    </row>
    <row r="580" spans="1:19" s="52" customFormat="1" ht="22.5" x14ac:dyDescent="0.3">
      <c r="A580" s="760"/>
      <c r="B580" s="761"/>
      <c r="C580" s="176" t="s">
        <v>199</v>
      </c>
      <c r="D580" s="177"/>
      <c r="E580" s="178">
        <f>100/4</f>
        <v>25</v>
      </c>
      <c r="F580" s="279">
        <f>SUM(1*E580)/100</f>
        <v>0.25</v>
      </c>
      <c r="G580" s="810"/>
      <c r="H580" s="760"/>
      <c r="I580" s="760"/>
      <c r="J580" s="763"/>
      <c r="K580" s="760"/>
      <c r="L580" s="760"/>
      <c r="M580" s="760"/>
    </row>
    <row r="581" spans="1:19" s="52" customFormat="1" ht="22.5" x14ac:dyDescent="0.3">
      <c r="A581" s="760">
        <v>155</v>
      </c>
      <c r="B581" s="761" t="s">
        <v>1636</v>
      </c>
      <c r="C581" s="172" t="s">
        <v>1368</v>
      </c>
      <c r="D581" s="195">
        <v>12</v>
      </c>
      <c r="E581" s="173" t="s">
        <v>1318</v>
      </c>
      <c r="F581" s="270">
        <f>SUM(F582)</f>
        <v>0.5</v>
      </c>
      <c r="G581" s="810"/>
      <c r="H581" s="760" t="s">
        <v>20</v>
      </c>
      <c r="I581" s="760" t="s">
        <v>20</v>
      </c>
      <c r="J581" s="763">
        <v>1</v>
      </c>
      <c r="K581" s="760" t="s">
        <v>73</v>
      </c>
      <c r="L581" s="760" t="s">
        <v>22</v>
      </c>
      <c r="M581" s="760"/>
      <c r="N581" s="56">
        <f>D581*J581</f>
        <v>12</v>
      </c>
      <c r="O581" s="57">
        <f>N581/12</f>
        <v>1</v>
      </c>
      <c r="P581" s="57">
        <v>0</v>
      </c>
      <c r="Q581" s="110">
        <f>O581*2</f>
        <v>2</v>
      </c>
    </row>
    <row r="582" spans="1:19" s="52" customFormat="1" ht="22.5" x14ac:dyDescent="0.3">
      <c r="A582" s="760"/>
      <c r="B582" s="761"/>
      <c r="C582" s="176" t="s">
        <v>199</v>
      </c>
      <c r="D582" s="177"/>
      <c r="E582" s="178">
        <f>100/2</f>
        <v>50</v>
      </c>
      <c r="F582" s="279">
        <f>SUM(1*E582)/100</f>
        <v>0.5</v>
      </c>
      <c r="G582" s="810"/>
      <c r="H582" s="760"/>
      <c r="I582" s="760"/>
      <c r="J582" s="763"/>
      <c r="K582" s="760"/>
      <c r="L582" s="760"/>
      <c r="M582" s="760"/>
    </row>
    <row r="583" spans="1:19" s="52" customFormat="1" ht="22.5" x14ac:dyDescent="0.3">
      <c r="A583" s="760">
        <v>156</v>
      </c>
      <c r="B583" s="761" t="s">
        <v>1636</v>
      </c>
      <c r="C583" s="172" t="s">
        <v>1368</v>
      </c>
      <c r="D583" s="195">
        <v>12</v>
      </c>
      <c r="E583" s="173" t="s">
        <v>1318</v>
      </c>
      <c r="F583" s="270">
        <f>SUM(F584)</f>
        <v>0.5</v>
      </c>
      <c r="G583" s="810"/>
      <c r="H583" s="760" t="s">
        <v>23</v>
      </c>
      <c r="I583" s="760" t="s">
        <v>20</v>
      </c>
      <c r="J583" s="763">
        <v>1</v>
      </c>
      <c r="K583" s="760" t="s">
        <v>73</v>
      </c>
      <c r="L583" s="760" t="s">
        <v>22</v>
      </c>
      <c r="M583" s="760"/>
      <c r="N583" s="56">
        <f>D583*J583</f>
        <v>12</v>
      </c>
      <c r="O583" s="57">
        <f>N583/12</f>
        <v>1</v>
      </c>
      <c r="P583" s="57">
        <v>0</v>
      </c>
      <c r="Q583" s="110">
        <f>O583*2</f>
        <v>2</v>
      </c>
    </row>
    <row r="584" spans="1:19" s="52" customFormat="1" ht="22.5" x14ac:dyDescent="0.3">
      <c r="A584" s="760"/>
      <c r="B584" s="761"/>
      <c r="C584" s="176" t="s">
        <v>184</v>
      </c>
      <c r="D584" s="177"/>
      <c r="E584" s="178">
        <f>100/2</f>
        <v>50</v>
      </c>
      <c r="F584" s="279">
        <f>SUM(1*E584)/100</f>
        <v>0.5</v>
      </c>
      <c r="G584" s="810"/>
      <c r="H584" s="760"/>
      <c r="I584" s="760"/>
      <c r="J584" s="763"/>
      <c r="K584" s="760"/>
      <c r="L584" s="760"/>
      <c r="M584" s="760"/>
    </row>
    <row r="585" spans="1:19" ht="24.75" customHeight="1" x14ac:dyDescent="0.15">
      <c r="A585" s="673" t="s">
        <v>855</v>
      </c>
      <c r="B585" s="673"/>
      <c r="C585" s="673"/>
      <c r="D585" s="673"/>
      <c r="E585" s="673"/>
      <c r="F585" s="673"/>
      <c r="G585" s="673"/>
      <c r="H585" s="673"/>
      <c r="I585" s="673"/>
      <c r="J585" s="673"/>
      <c r="K585" s="673"/>
      <c r="L585" s="673"/>
      <c r="M585" s="673"/>
      <c r="N585" s="56">
        <f>N586</f>
        <v>56</v>
      </c>
      <c r="O585" s="57">
        <f>O586</f>
        <v>4.6666666666666661</v>
      </c>
      <c r="P585" s="57">
        <f>P586</f>
        <v>0</v>
      </c>
      <c r="Q585" s="57">
        <f>Q586</f>
        <v>9.3333333333333321</v>
      </c>
      <c r="R585" s="125">
        <f>P585+Q585</f>
        <v>9.3333333333333321</v>
      </c>
      <c r="S585" s="66">
        <f>Q585/20</f>
        <v>0.46666666666666662</v>
      </c>
    </row>
    <row r="586" spans="1:19" ht="24.75" customHeight="1" x14ac:dyDescent="0.15">
      <c r="A586" s="653" t="s">
        <v>1601</v>
      </c>
      <c r="B586" s="653"/>
      <c r="C586" s="653"/>
      <c r="D586" s="653"/>
      <c r="E586" s="653"/>
      <c r="F586" s="653"/>
      <c r="G586" s="653"/>
      <c r="H586" s="653"/>
      <c r="I586" s="653"/>
      <c r="J586" s="653"/>
      <c r="K586" s="653"/>
      <c r="L586" s="653"/>
      <c r="M586" s="653"/>
      <c r="N586" s="56">
        <f>SUM(N587:N607)</f>
        <v>56</v>
      </c>
      <c r="O586" s="57">
        <f>SUM(O587:O607)</f>
        <v>4.6666666666666661</v>
      </c>
      <c r="P586" s="57">
        <f>SUM(P587:P607)</f>
        <v>0</v>
      </c>
      <c r="Q586" s="57">
        <f>SUM(Q587:Q607)</f>
        <v>9.3333333333333321</v>
      </c>
    </row>
    <row r="587" spans="1:19" s="52" customFormat="1" ht="21" hidden="1" x14ac:dyDescent="0.3">
      <c r="A587" s="748">
        <v>157</v>
      </c>
      <c r="B587" s="868" t="s">
        <v>1740</v>
      </c>
      <c r="C587" s="215" t="s">
        <v>1741</v>
      </c>
      <c r="D587" s="206">
        <v>3</v>
      </c>
      <c r="E587" s="130" t="s">
        <v>86</v>
      </c>
      <c r="F587" s="307"/>
      <c r="G587" s="872"/>
      <c r="H587" s="748" t="s">
        <v>20</v>
      </c>
      <c r="I587" s="748" t="s">
        <v>20</v>
      </c>
      <c r="J587" s="748">
        <v>0</v>
      </c>
      <c r="K587" s="748" t="s">
        <v>20</v>
      </c>
      <c r="L587" s="748" t="s">
        <v>74</v>
      </c>
      <c r="M587" s="748" t="s">
        <v>1795</v>
      </c>
      <c r="N587" s="56">
        <f>D587*J587</f>
        <v>0</v>
      </c>
      <c r="O587" s="57">
        <f>N587/12</f>
        <v>0</v>
      </c>
      <c r="P587" s="57">
        <v>0</v>
      </c>
      <c r="Q587" s="110">
        <f>O587*2</f>
        <v>0</v>
      </c>
    </row>
    <row r="588" spans="1:19" s="52" customFormat="1" ht="21" hidden="1" x14ac:dyDescent="0.3">
      <c r="A588" s="748"/>
      <c r="B588" s="868"/>
      <c r="C588" s="215" t="s">
        <v>178</v>
      </c>
      <c r="D588" s="206"/>
      <c r="E588" s="86"/>
      <c r="F588" s="286"/>
      <c r="G588" s="872"/>
      <c r="H588" s="748"/>
      <c r="I588" s="748"/>
      <c r="J588" s="748"/>
      <c r="K588" s="748"/>
      <c r="L588" s="748"/>
      <c r="M588" s="748"/>
    </row>
    <row r="589" spans="1:19" s="52" customFormat="1" ht="21" hidden="1" x14ac:dyDescent="0.3">
      <c r="A589" s="748"/>
      <c r="B589" s="868"/>
      <c r="C589" s="215" t="s">
        <v>184</v>
      </c>
      <c r="D589" s="206"/>
      <c r="E589" s="86"/>
      <c r="F589" s="286"/>
      <c r="G589" s="872"/>
      <c r="H589" s="748"/>
      <c r="I589" s="748"/>
      <c r="J589" s="748"/>
      <c r="K589" s="748"/>
      <c r="L589" s="748"/>
      <c r="M589" s="748"/>
    </row>
    <row r="590" spans="1:19" s="52" customFormat="1" ht="21" hidden="1" x14ac:dyDescent="0.3">
      <c r="A590" s="748"/>
      <c r="B590" s="868"/>
      <c r="C590" s="215" t="s">
        <v>44</v>
      </c>
      <c r="D590" s="206"/>
      <c r="E590" s="86"/>
      <c r="F590" s="286"/>
      <c r="G590" s="872"/>
      <c r="H590" s="748"/>
      <c r="I590" s="748"/>
      <c r="J590" s="748"/>
      <c r="K590" s="748"/>
      <c r="L590" s="748"/>
      <c r="M590" s="748"/>
    </row>
    <row r="591" spans="1:19" s="52" customFormat="1" ht="21" hidden="1" x14ac:dyDescent="0.3">
      <c r="A591" s="748"/>
      <c r="B591" s="868"/>
      <c r="C591" s="215" t="s">
        <v>201</v>
      </c>
      <c r="D591" s="206"/>
      <c r="E591" s="86"/>
      <c r="F591" s="286"/>
      <c r="G591" s="872"/>
      <c r="H591" s="748"/>
      <c r="I591" s="748"/>
      <c r="J591" s="748"/>
      <c r="K591" s="748"/>
      <c r="L591" s="748"/>
      <c r="M591" s="748"/>
    </row>
    <row r="592" spans="1:19" s="52" customFormat="1" ht="22.5" x14ac:dyDescent="0.3">
      <c r="A592" s="731">
        <v>158</v>
      </c>
      <c r="B592" s="732" t="s">
        <v>1742</v>
      </c>
      <c r="C592" s="109" t="s">
        <v>1306</v>
      </c>
      <c r="D592" s="187">
        <v>1</v>
      </c>
      <c r="E592" s="208" t="s">
        <v>82</v>
      </c>
      <c r="F592" s="118">
        <f>SUM(F593:F596)</f>
        <v>0.25</v>
      </c>
      <c r="G592" s="802"/>
      <c r="H592" s="731" t="s">
        <v>20</v>
      </c>
      <c r="I592" s="731" t="s">
        <v>20</v>
      </c>
      <c r="J592" s="734">
        <v>1</v>
      </c>
      <c r="K592" s="731" t="s">
        <v>73</v>
      </c>
      <c r="L592" s="731" t="s">
        <v>22</v>
      </c>
      <c r="M592" s="731"/>
      <c r="N592" s="56">
        <f>D592*J592</f>
        <v>1</v>
      </c>
      <c r="O592" s="57">
        <f>N592/12</f>
        <v>8.3333333333333329E-2</v>
      </c>
      <c r="P592" s="57">
        <v>0</v>
      </c>
      <c r="Q592" s="110">
        <f>O592*2</f>
        <v>0.16666666666666666</v>
      </c>
    </row>
    <row r="593" spans="1:17" s="52" customFormat="1" ht="22.5" x14ac:dyDescent="0.3">
      <c r="A593" s="731"/>
      <c r="B593" s="732"/>
      <c r="C593" s="111" t="s">
        <v>43</v>
      </c>
      <c r="D593" s="73"/>
      <c r="E593" s="74">
        <v>25</v>
      </c>
      <c r="F593" s="291">
        <f t="shared" ref="F593:F596" si="84">SUM(0.25*E593)/100</f>
        <v>6.25E-2</v>
      </c>
      <c r="G593" s="802"/>
      <c r="H593" s="731"/>
      <c r="I593" s="731"/>
      <c r="J593" s="734"/>
      <c r="K593" s="731"/>
      <c r="L593" s="731"/>
      <c r="M593" s="731"/>
    </row>
    <row r="594" spans="1:17" s="52" customFormat="1" ht="22.5" x14ac:dyDescent="0.3">
      <c r="A594" s="731"/>
      <c r="B594" s="732"/>
      <c r="C594" s="111" t="s">
        <v>200</v>
      </c>
      <c r="D594" s="73"/>
      <c r="E594" s="74">
        <v>25</v>
      </c>
      <c r="F594" s="291">
        <f t="shared" si="84"/>
        <v>6.25E-2</v>
      </c>
      <c r="G594" s="802"/>
      <c r="H594" s="731"/>
      <c r="I594" s="731"/>
      <c r="J594" s="734"/>
      <c r="K594" s="731"/>
      <c r="L594" s="731"/>
      <c r="M594" s="731"/>
    </row>
    <row r="595" spans="1:17" s="52" customFormat="1" ht="22.5" x14ac:dyDescent="0.3">
      <c r="A595" s="731"/>
      <c r="B595" s="732"/>
      <c r="C595" s="111" t="s">
        <v>184</v>
      </c>
      <c r="D595" s="73"/>
      <c r="E595" s="74">
        <v>25</v>
      </c>
      <c r="F595" s="291">
        <f t="shared" si="84"/>
        <v>6.25E-2</v>
      </c>
      <c r="G595" s="802"/>
      <c r="H595" s="731"/>
      <c r="I595" s="731"/>
      <c r="J595" s="734"/>
      <c r="K595" s="731"/>
      <c r="L595" s="731"/>
      <c r="M595" s="731"/>
    </row>
    <row r="596" spans="1:17" s="52" customFormat="1" ht="22.5" x14ac:dyDescent="0.3">
      <c r="A596" s="731"/>
      <c r="B596" s="732"/>
      <c r="C596" s="111" t="s">
        <v>201</v>
      </c>
      <c r="D596" s="73"/>
      <c r="E596" s="74">
        <v>25</v>
      </c>
      <c r="F596" s="291">
        <f t="shared" si="84"/>
        <v>6.25E-2</v>
      </c>
      <c r="G596" s="802"/>
      <c r="H596" s="731"/>
      <c r="I596" s="731"/>
      <c r="J596" s="734"/>
      <c r="K596" s="731"/>
      <c r="L596" s="731"/>
      <c r="M596" s="731"/>
    </row>
    <row r="597" spans="1:17" s="52" customFormat="1" ht="22.5" x14ac:dyDescent="0.3">
      <c r="A597" s="731">
        <v>159</v>
      </c>
      <c r="B597" s="732" t="s">
        <v>1743</v>
      </c>
      <c r="C597" s="109" t="s">
        <v>1547</v>
      </c>
      <c r="D597" s="187">
        <v>1</v>
      </c>
      <c r="E597" s="208" t="s">
        <v>82</v>
      </c>
      <c r="F597" s="118">
        <f>SUM(F598:F601)</f>
        <v>0.25</v>
      </c>
      <c r="G597" s="802"/>
      <c r="H597" s="731" t="s">
        <v>20</v>
      </c>
      <c r="I597" s="731" t="s">
        <v>20</v>
      </c>
      <c r="J597" s="734">
        <v>1</v>
      </c>
      <c r="K597" s="731" t="s">
        <v>73</v>
      </c>
      <c r="L597" s="731" t="s">
        <v>22</v>
      </c>
      <c r="M597" s="731"/>
      <c r="N597" s="56">
        <f>D597*J597</f>
        <v>1</v>
      </c>
      <c r="O597" s="57">
        <f>N597/12</f>
        <v>8.3333333333333329E-2</v>
      </c>
      <c r="P597" s="57">
        <v>0</v>
      </c>
      <c r="Q597" s="110">
        <f>O597*2</f>
        <v>0.16666666666666666</v>
      </c>
    </row>
    <row r="598" spans="1:17" s="52" customFormat="1" ht="22.5" x14ac:dyDescent="0.3">
      <c r="A598" s="731"/>
      <c r="B598" s="732"/>
      <c r="C598" s="111" t="s">
        <v>43</v>
      </c>
      <c r="D598" s="73"/>
      <c r="E598" s="74">
        <v>25</v>
      </c>
      <c r="F598" s="291">
        <f>SUM(0.25*E598)/100</f>
        <v>6.25E-2</v>
      </c>
      <c r="G598" s="802"/>
      <c r="H598" s="731"/>
      <c r="I598" s="731"/>
      <c r="J598" s="734"/>
      <c r="K598" s="731"/>
      <c r="L598" s="731"/>
      <c r="M598" s="731"/>
    </row>
    <row r="599" spans="1:17" s="52" customFormat="1" ht="22.5" x14ac:dyDescent="0.3">
      <c r="A599" s="731"/>
      <c r="B599" s="732"/>
      <c r="C599" s="111" t="s">
        <v>184</v>
      </c>
      <c r="D599" s="73"/>
      <c r="E599" s="74">
        <v>25</v>
      </c>
      <c r="F599" s="291">
        <f t="shared" ref="F599:F601" si="85">SUM(0.25*E599)/100</f>
        <v>6.25E-2</v>
      </c>
      <c r="G599" s="802"/>
      <c r="H599" s="731"/>
      <c r="I599" s="731"/>
      <c r="J599" s="734"/>
      <c r="K599" s="731"/>
      <c r="L599" s="731"/>
      <c r="M599" s="731"/>
    </row>
    <row r="600" spans="1:17" s="52" customFormat="1" ht="22.5" x14ac:dyDescent="0.3">
      <c r="A600" s="731"/>
      <c r="B600" s="732"/>
      <c r="C600" s="111" t="s">
        <v>201</v>
      </c>
      <c r="D600" s="73"/>
      <c r="E600" s="74">
        <v>25</v>
      </c>
      <c r="F600" s="291">
        <f t="shared" si="85"/>
        <v>6.25E-2</v>
      </c>
      <c r="G600" s="802"/>
      <c r="H600" s="731"/>
      <c r="I600" s="731"/>
      <c r="J600" s="734"/>
      <c r="K600" s="731"/>
      <c r="L600" s="731"/>
      <c r="M600" s="731"/>
    </row>
    <row r="601" spans="1:17" s="52" customFormat="1" ht="22.5" x14ac:dyDescent="0.3">
      <c r="A601" s="731"/>
      <c r="B601" s="732"/>
      <c r="C601" s="111" t="s">
        <v>200</v>
      </c>
      <c r="D601" s="73"/>
      <c r="E601" s="74">
        <v>25</v>
      </c>
      <c r="F601" s="291">
        <f t="shared" si="85"/>
        <v>6.25E-2</v>
      </c>
      <c r="G601" s="802"/>
      <c r="H601" s="731"/>
      <c r="I601" s="731"/>
      <c r="J601" s="734"/>
      <c r="K601" s="731"/>
      <c r="L601" s="731"/>
      <c r="M601" s="731"/>
    </row>
    <row r="602" spans="1:17" s="52" customFormat="1" ht="22.5" x14ac:dyDescent="0.3">
      <c r="A602" s="760">
        <v>160</v>
      </c>
      <c r="B602" s="761" t="s">
        <v>1744</v>
      </c>
      <c r="C602" s="172" t="s">
        <v>1530</v>
      </c>
      <c r="D602" s="195">
        <v>6</v>
      </c>
      <c r="E602" s="173" t="s">
        <v>1313</v>
      </c>
      <c r="F602" s="270">
        <f>SUM(F603)</f>
        <v>1</v>
      </c>
      <c r="G602" s="810"/>
      <c r="H602" s="760" t="s">
        <v>20</v>
      </c>
      <c r="I602" s="760" t="s">
        <v>20</v>
      </c>
      <c r="J602" s="763">
        <v>1</v>
      </c>
      <c r="K602" s="760" t="s">
        <v>73</v>
      </c>
      <c r="L602" s="760" t="s">
        <v>22</v>
      </c>
      <c r="M602" s="760"/>
      <c r="N602" s="56">
        <f>D602*J602</f>
        <v>6</v>
      </c>
      <c r="O602" s="57">
        <f>N602/12</f>
        <v>0.5</v>
      </c>
      <c r="P602" s="57">
        <v>0</v>
      </c>
      <c r="Q602" s="110">
        <f>O602*2</f>
        <v>1</v>
      </c>
    </row>
    <row r="603" spans="1:17" s="52" customFormat="1" ht="22.5" x14ac:dyDescent="0.3">
      <c r="A603" s="760"/>
      <c r="B603" s="761"/>
      <c r="C603" s="176" t="s">
        <v>43</v>
      </c>
      <c r="D603" s="177"/>
      <c r="E603" s="178">
        <v>100</v>
      </c>
      <c r="F603" s="279">
        <f>SUM(1*E603)/100</f>
        <v>1</v>
      </c>
      <c r="G603" s="810"/>
      <c r="H603" s="760"/>
      <c r="I603" s="760"/>
      <c r="J603" s="763"/>
      <c r="K603" s="760"/>
      <c r="L603" s="760"/>
      <c r="M603" s="760"/>
    </row>
    <row r="604" spans="1:17" s="52" customFormat="1" ht="22.5" x14ac:dyDescent="0.3">
      <c r="A604" s="760">
        <v>161</v>
      </c>
      <c r="B604" s="761" t="s">
        <v>1566</v>
      </c>
      <c r="C604" s="172" t="s">
        <v>1554</v>
      </c>
      <c r="D604" s="195">
        <v>12</v>
      </c>
      <c r="E604" s="173" t="s">
        <v>1318</v>
      </c>
      <c r="F604" s="270">
        <f>SUM(F605)</f>
        <v>1</v>
      </c>
      <c r="G604" s="810"/>
      <c r="H604" s="760" t="s">
        <v>20</v>
      </c>
      <c r="I604" s="760" t="s">
        <v>20</v>
      </c>
      <c r="J604" s="763">
        <v>1</v>
      </c>
      <c r="K604" s="760" t="s">
        <v>73</v>
      </c>
      <c r="L604" s="760" t="s">
        <v>22</v>
      </c>
      <c r="M604" s="760"/>
      <c r="N604" s="56">
        <f>D604*J604</f>
        <v>12</v>
      </c>
      <c r="O604" s="57">
        <f>N604/12</f>
        <v>1</v>
      </c>
      <c r="P604" s="57">
        <v>0</v>
      </c>
      <c r="Q604" s="110">
        <f>O604*2</f>
        <v>2</v>
      </c>
    </row>
    <row r="605" spans="1:17" s="52" customFormat="1" ht="22.5" x14ac:dyDescent="0.3">
      <c r="A605" s="760"/>
      <c r="B605" s="761"/>
      <c r="C605" s="176" t="s">
        <v>199</v>
      </c>
      <c r="D605" s="177"/>
      <c r="E605" s="178">
        <v>100</v>
      </c>
      <c r="F605" s="279">
        <f>SUM(1*E605)/100</f>
        <v>1</v>
      </c>
      <c r="G605" s="810"/>
      <c r="H605" s="760"/>
      <c r="I605" s="760"/>
      <c r="J605" s="763"/>
      <c r="K605" s="760"/>
      <c r="L605" s="760"/>
      <c r="M605" s="760"/>
    </row>
    <row r="606" spans="1:17" s="52" customFormat="1" ht="22.5" x14ac:dyDescent="0.3">
      <c r="A606" s="760">
        <v>162</v>
      </c>
      <c r="B606" s="761" t="s">
        <v>1745</v>
      </c>
      <c r="C606" s="172" t="s">
        <v>1563</v>
      </c>
      <c r="D606" s="195">
        <v>12</v>
      </c>
      <c r="E606" s="173" t="s">
        <v>1318</v>
      </c>
      <c r="F606" s="270">
        <f>SUM(F607)</f>
        <v>1</v>
      </c>
      <c r="G606" s="810"/>
      <c r="H606" s="760" t="s">
        <v>20</v>
      </c>
      <c r="I606" s="760" t="s">
        <v>21</v>
      </c>
      <c r="J606" s="763">
        <v>3</v>
      </c>
      <c r="K606" s="760" t="s">
        <v>73</v>
      </c>
      <c r="L606" s="760" t="s">
        <v>22</v>
      </c>
      <c r="M606" s="873"/>
      <c r="N606" s="56">
        <f>D606*J606</f>
        <v>36</v>
      </c>
      <c r="O606" s="57">
        <f>N606/12</f>
        <v>3</v>
      </c>
      <c r="P606" s="57">
        <v>0</v>
      </c>
      <c r="Q606" s="110">
        <f>O606*2</f>
        <v>6</v>
      </c>
    </row>
    <row r="607" spans="1:17" s="52" customFormat="1" ht="22.5" x14ac:dyDescent="0.3">
      <c r="A607" s="760"/>
      <c r="B607" s="761"/>
      <c r="C607" s="176" t="s">
        <v>43</v>
      </c>
      <c r="D607" s="177"/>
      <c r="E607" s="178">
        <v>100</v>
      </c>
      <c r="F607" s="279">
        <f>SUM(1*E607)/100</f>
        <v>1</v>
      </c>
      <c r="G607" s="810"/>
      <c r="H607" s="760"/>
      <c r="I607" s="760"/>
      <c r="J607" s="763"/>
      <c r="K607" s="760"/>
      <c r="L607" s="760"/>
      <c r="M607" s="873"/>
    </row>
  </sheetData>
  <mergeCells count="1369">
    <mergeCell ref="A381:M381"/>
    <mergeCell ref="A606:A607"/>
    <mergeCell ref="B606:B607"/>
    <mergeCell ref="G606:G607"/>
    <mergeCell ref="H606:H607"/>
    <mergeCell ref="I606:I607"/>
    <mergeCell ref="J606:J607"/>
    <mergeCell ref="K606:K607"/>
    <mergeCell ref="L606:L607"/>
    <mergeCell ref="A602:A603"/>
    <mergeCell ref="B602:B603"/>
    <mergeCell ref="G602:G603"/>
    <mergeCell ref="H602:H603"/>
    <mergeCell ref="I602:I603"/>
    <mergeCell ref="J602:J603"/>
    <mergeCell ref="K602:K603"/>
    <mergeCell ref="L602:L603"/>
    <mergeCell ref="M602:M603"/>
    <mergeCell ref="A604:A605"/>
    <mergeCell ref="B604:B605"/>
    <mergeCell ref="G604:G605"/>
    <mergeCell ref="H604:H605"/>
    <mergeCell ref="I604:I605"/>
    <mergeCell ref="J604:J605"/>
    <mergeCell ref="K604:K605"/>
    <mergeCell ref="L604:L605"/>
    <mergeCell ref="M604:M605"/>
    <mergeCell ref="M606:M607"/>
    <mergeCell ref="A592:A596"/>
    <mergeCell ref="B592:B596"/>
    <mergeCell ref="G592:G596"/>
    <mergeCell ref="H592:H596"/>
    <mergeCell ref="I592:I596"/>
    <mergeCell ref="J592:J596"/>
    <mergeCell ref="K592:K596"/>
    <mergeCell ref="L592:L596"/>
    <mergeCell ref="M592:M596"/>
    <mergeCell ref="A597:A601"/>
    <mergeCell ref="B597:B601"/>
    <mergeCell ref="G597:G601"/>
    <mergeCell ref="H597:H601"/>
    <mergeCell ref="I597:I601"/>
    <mergeCell ref="J597:J601"/>
    <mergeCell ref="K597:K601"/>
    <mergeCell ref="L597:L601"/>
    <mergeCell ref="M597:M601"/>
    <mergeCell ref="A583:A584"/>
    <mergeCell ref="B583:B584"/>
    <mergeCell ref="G583:G584"/>
    <mergeCell ref="H583:H584"/>
    <mergeCell ref="I583:I584"/>
    <mergeCell ref="J583:J584"/>
    <mergeCell ref="K583:K584"/>
    <mergeCell ref="L583:L584"/>
    <mergeCell ref="M583:M584"/>
    <mergeCell ref="A587:A591"/>
    <mergeCell ref="B587:B591"/>
    <mergeCell ref="G587:G591"/>
    <mergeCell ref="H587:H591"/>
    <mergeCell ref="I587:I591"/>
    <mergeCell ref="J587:J591"/>
    <mergeCell ref="K587:K591"/>
    <mergeCell ref="L587:L591"/>
    <mergeCell ref="M587:M591"/>
    <mergeCell ref="A585:M585"/>
    <mergeCell ref="A586:M586"/>
    <mergeCell ref="A579:A580"/>
    <mergeCell ref="B579:B580"/>
    <mergeCell ref="G579:G580"/>
    <mergeCell ref="H579:H580"/>
    <mergeCell ref="I579:I580"/>
    <mergeCell ref="J579:J580"/>
    <mergeCell ref="K579:K580"/>
    <mergeCell ref="L579:L580"/>
    <mergeCell ref="M579:M580"/>
    <mergeCell ref="A581:A582"/>
    <mergeCell ref="B581:B582"/>
    <mergeCell ref="G581:G582"/>
    <mergeCell ref="H581:H582"/>
    <mergeCell ref="I581:I582"/>
    <mergeCell ref="J581:J582"/>
    <mergeCell ref="K581:K582"/>
    <mergeCell ref="L581:L582"/>
    <mergeCell ref="M581:M582"/>
    <mergeCell ref="A575:A576"/>
    <mergeCell ref="B575:B576"/>
    <mergeCell ref="G575:G576"/>
    <mergeCell ref="H575:H576"/>
    <mergeCell ref="I575:I576"/>
    <mergeCell ref="J575:J576"/>
    <mergeCell ref="K575:K576"/>
    <mergeCell ref="L575:L576"/>
    <mergeCell ref="M575:M576"/>
    <mergeCell ref="A577:A578"/>
    <mergeCell ref="B577:B578"/>
    <mergeCell ref="G577:G578"/>
    <mergeCell ref="H577:H578"/>
    <mergeCell ref="I577:I578"/>
    <mergeCell ref="J577:J578"/>
    <mergeCell ref="K577:K578"/>
    <mergeCell ref="L577:L578"/>
    <mergeCell ref="M577:M578"/>
    <mergeCell ref="A571:A572"/>
    <mergeCell ref="B571:B572"/>
    <mergeCell ref="G571:G572"/>
    <mergeCell ref="H571:H572"/>
    <mergeCell ref="I571:I572"/>
    <mergeCell ref="J571:J572"/>
    <mergeCell ref="K571:K572"/>
    <mergeCell ref="L571:L572"/>
    <mergeCell ref="M571:M572"/>
    <mergeCell ref="A573:A574"/>
    <mergeCell ref="B573:B574"/>
    <mergeCell ref="G573:G574"/>
    <mergeCell ref="H573:H574"/>
    <mergeCell ref="I573:I574"/>
    <mergeCell ref="J573:J574"/>
    <mergeCell ref="K573:K574"/>
    <mergeCell ref="L573:L574"/>
    <mergeCell ref="M573:M574"/>
    <mergeCell ref="A561:A565"/>
    <mergeCell ref="B561:B565"/>
    <mergeCell ref="G561:G565"/>
    <mergeCell ref="H561:H565"/>
    <mergeCell ref="I561:I565"/>
    <mergeCell ref="J561:J565"/>
    <mergeCell ref="K561:K565"/>
    <mergeCell ref="L561:L565"/>
    <mergeCell ref="M561:M565"/>
    <mergeCell ref="A566:A570"/>
    <mergeCell ref="B566:B570"/>
    <mergeCell ref="G566:G570"/>
    <mergeCell ref="H566:H570"/>
    <mergeCell ref="I566:I570"/>
    <mergeCell ref="J566:J570"/>
    <mergeCell ref="K566:K570"/>
    <mergeCell ref="L566:L570"/>
    <mergeCell ref="M566:M570"/>
    <mergeCell ref="A554:A555"/>
    <mergeCell ref="B554:B555"/>
    <mergeCell ref="G554:G555"/>
    <mergeCell ref="H554:H555"/>
    <mergeCell ref="I554:I555"/>
    <mergeCell ref="J554:J555"/>
    <mergeCell ref="K554:K555"/>
    <mergeCell ref="L554:L555"/>
    <mergeCell ref="M554:M555"/>
    <mergeCell ref="A556:A560"/>
    <mergeCell ref="B556:B560"/>
    <mergeCell ref="G556:G560"/>
    <mergeCell ref="H556:H560"/>
    <mergeCell ref="I556:I560"/>
    <mergeCell ref="J556:J560"/>
    <mergeCell ref="K556:K560"/>
    <mergeCell ref="L556:L560"/>
    <mergeCell ref="M556:M560"/>
    <mergeCell ref="A548:A550"/>
    <mergeCell ref="B548:B550"/>
    <mergeCell ref="G548:G550"/>
    <mergeCell ref="H548:H550"/>
    <mergeCell ref="I548:I550"/>
    <mergeCell ref="J548:J550"/>
    <mergeCell ref="K548:K550"/>
    <mergeCell ref="L548:L550"/>
    <mergeCell ref="M548:M550"/>
    <mergeCell ref="A551:A553"/>
    <mergeCell ref="B551:B553"/>
    <mergeCell ref="G551:G553"/>
    <mergeCell ref="H551:H553"/>
    <mergeCell ref="I551:I553"/>
    <mergeCell ref="J551:J553"/>
    <mergeCell ref="K551:K553"/>
    <mergeCell ref="L551:L553"/>
    <mergeCell ref="M551:M553"/>
    <mergeCell ref="A539:A542"/>
    <mergeCell ref="B539:B542"/>
    <mergeCell ref="G539:G542"/>
    <mergeCell ref="H539:H542"/>
    <mergeCell ref="I539:I542"/>
    <mergeCell ref="J539:J542"/>
    <mergeCell ref="K539:K542"/>
    <mergeCell ref="L539:L542"/>
    <mergeCell ref="M539:M542"/>
    <mergeCell ref="A545:A547"/>
    <mergeCell ref="B545:B547"/>
    <mergeCell ref="G545:G547"/>
    <mergeCell ref="H545:H547"/>
    <mergeCell ref="I545:I547"/>
    <mergeCell ref="J545:J547"/>
    <mergeCell ref="K545:K547"/>
    <mergeCell ref="L545:L547"/>
    <mergeCell ref="M545:M547"/>
    <mergeCell ref="A543:M543"/>
    <mergeCell ref="A544:M544"/>
    <mergeCell ref="A535:A536"/>
    <mergeCell ref="B535:B536"/>
    <mergeCell ref="G535:G536"/>
    <mergeCell ref="H535:H536"/>
    <mergeCell ref="I535:I536"/>
    <mergeCell ref="J535:J536"/>
    <mergeCell ref="K535:K536"/>
    <mergeCell ref="L535:L536"/>
    <mergeCell ref="M535:M536"/>
    <mergeCell ref="A537:A538"/>
    <mergeCell ref="B537:B538"/>
    <mergeCell ref="G537:G538"/>
    <mergeCell ref="H537:H538"/>
    <mergeCell ref="I537:I538"/>
    <mergeCell ref="J537:J538"/>
    <mergeCell ref="K537:K538"/>
    <mergeCell ref="L537:L538"/>
    <mergeCell ref="M537:M538"/>
    <mergeCell ref="A531:A532"/>
    <mergeCell ref="B531:B532"/>
    <mergeCell ref="G531:G532"/>
    <mergeCell ref="H531:H532"/>
    <mergeCell ref="I531:I532"/>
    <mergeCell ref="J531:J532"/>
    <mergeCell ref="K531:K532"/>
    <mergeCell ref="L531:L532"/>
    <mergeCell ref="M531:M532"/>
    <mergeCell ref="A533:A534"/>
    <mergeCell ref="B533:B534"/>
    <mergeCell ref="G533:G534"/>
    <mergeCell ref="H533:H534"/>
    <mergeCell ref="I533:I534"/>
    <mergeCell ref="J533:J534"/>
    <mergeCell ref="K533:K534"/>
    <mergeCell ref="L533:L534"/>
    <mergeCell ref="M533:M534"/>
    <mergeCell ref="A529:A530"/>
    <mergeCell ref="B529:B530"/>
    <mergeCell ref="G529:G530"/>
    <mergeCell ref="H529:H530"/>
    <mergeCell ref="I529:I530"/>
    <mergeCell ref="J529:J530"/>
    <mergeCell ref="K529:K530"/>
    <mergeCell ref="L529:L530"/>
    <mergeCell ref="M529:M530"/>
    <mergeCell ref="A525:A526"/>
    <mergeCell ref="B525:B526"/>
    <mergeCell ref="G525:G526"/>
    <mergeCell ref="H525:H526"/>
    <mergeCell ref="I525:I526"/>
    <mergeCell ref="J525:J526"/>
    <mergeCell ref="K525:K526"/>
    <mergeCell ref="L525:L526"/>
    <mergeCell ref="M525:M526"/>
    <mergeCell ref="A527:A528"/>
    <mergeCell ref="B527:B528"/>
    <mergeCell ref="G527:G528"/>
    <mergeCell ref="H527:H528"/>
    <mergeCell ref="I527:I528"/>
    <mergeCell ref="J527:J528"/>
    <mergeCell ref="K527:K528"/>
    <mergeCell ref="L527:L528"/>
    <mergeCell ref="M527:M528"/>
    <mergeCell ref="A520:A522"/>
    <mergeCell ref="B520:B522"/>
    <mergeCell ref="G520:G522"/>
    <mergeCell ref="H520:H522"/>
    <mergeCell ref="I520:I522"/>
    <mergeCell ref="J520:J522"/>
    <mergeCell ref="K520:K522"/>
    <mergeCell ref="L520:L522"/>
    <mergeCell ref="M520:M522"/>
    <mergeCell ref="A523:A524"/>
    <mergeCell ref="B523:B524"/>
    <mergeCell ref="G523:G524"/>
    <mergeCell ref="H523:H524"/>
    <mergeCell ref="I523:I524"/>
    <mergeCell ref="J523:J524"/>
    <mergeCell ref="K523:K524"/>
    <mergeCell ref="L523:L524"/>
    <mergeCell ref="M523:M524"/>
    <mergeCell ref="L418:L423"/>
    <mergeCell ref="M418:M423"/>
    <mergeCell ref="A424:A429"/>
    <mergeCell ref="B424:B429"/>
    <mergeCell ref="H424:H429"/>
    <mergeCell ref="I424:I429"/>
    <mergeCell ref="J424:J429"/>
    <mergeCell ref="K424:K429"/>
    <mergeCell ref="L424:L429"/>
    <mergeCell ref="K412:K417"/>
    <mergeCell ref="L412:L417"/>
    <mergeCell ref="M412:M417"/>
    <mergeCell ref="A418:A423"/>
    <mergeCell ref="B418:B423"/>
    <mergeCell ref="H418:H423"/>
    <mergeCell ref="I418:I423"/>
    <mergeCell ref="J418:J423"/>
    <mergeCell ref="K418:K423"/>
    <mergeCell ref="A412:A417"/>
    <mergeCell ref="B412:B417"/>
    <mergeCell ref="H412:H417"/>
    <mergeCell ref="I412:I417"/>
    <mergeCell ref="J412:J417"/>
    <mergeCell ref="M403:M407"/>
    <mergeCell ref="A408:A411"/>
    <mergeCell ref="B408:B411"/>
    <mergeCell ref="H408:H411"/>
    <mergeCell ref="I408:I411"/>
    <mergeCell ref="J408:J411"/>
    <mergeCell ref="K408:K411"/>
    <mergeCell ref="L408:L411"/>
    <mergeCell ref="M408:M411"/>
    <mergeCell ref="L399:L402"/>
    <mergeCell ref="M399:M402"/>
    <mergeCell ref="A403:A407"/>
    <mergeCell ref="B403:B407"/>
    <mergeCell ref="H403:H407"/>
    <mergeCell ref="I403:I407"/>
    <mergeCell ref="J403:J407"/>
    <mergeCell ref="K403:K407"/>
    <mergeCell ref="L403:L407"/>
    <mergeCell ref="K283:K286"/>
    <mergeCell ref="L283:L286"/>
    <mergeCell ref="M283:M286"/>
    <mergeCell ref="A399:A402"/>
    <mergeCell ref="B399:B402"/>
    <mergeCell ref="H399:H402"/>
    <mergeCell ref="I399:I402"/>
    <mergeCell ref="J399:J402"/>
    <mergeCell ref="K399:K402"/>
    <mergeCell ref="K280:K282"/>
    <mergeCell ref="L280:L282"/>
    <mergeCell ref="M280:M282"/>
    <mergeCell ref="A283:A286"/>
    <mergeCell ref="B283:B286"/>
    <mergeCell ref="G283:G286"/>
    <mergeCell ref="H283:H286"/>
    <mergeCell ref="I283:I286"/>
    <mergeCell ref="J283:J286"/>
    <mergeCell ref="A280:A282"/>
    <mergeCell ref="B280:B282"/>
    <mergeCell ref="H280:H282"/>
    <mergeCell ref="I280:I282"/>
    <mergeCell ref="J280:J282"/>
    <mergeCell ref="J361:J363"/>
    <mergeCell ref="K361:K363"/>
    <mergeCell ref="L361:L363"/>
    <mergeCell ref="M361:M363"/>
    <mergeCell ref="L357:L358"/>
    <mergeCell ref="M357:M358"/>
    <mergeCell ref="H392:H398"/>
    <mergeCell ref="I392:I398"/>
    <mergeCell ref="K374:K379"/>
    <mergeCell ref="K267:K269"/>
    <mergeCell ref="L267:L269"/>
    <mergeCell ref="M274:M276"/>
    <mergeCell ref="A277:A279"/>
    <mergeCell ref="B277:B279"/>
    <mergeCell ref="H277:H279"/>
    <mergeCell ref="I277:I279"/>
    <mergeCell ref="J277:J279"/>
    <mergeCell ref="K277:K279"/>
    <mergeCell ref="L277:L279"/>
    <mergeCell ref="M277:M279"/>
    <mergeCell ref="L270:L273"/>
    <mergeCell ref="M270:M273"/>
    <mergeCell ref="A274:A276"/>
    <mergeCell ref="B274:B276"/>
    <mergeCell ref="H274:H276"/>
    <mergeCell ref="I274:I276"/>
    <mergeCell ref="J274:J276"/>
    <mergeCell ref="K274:K276"/>
    <mergeCell ref="L274:L276"/>
    <mergeCell ref="A270:A273"/>
    <mergeCell ref="B270:B273"/>
    <mergeCell ref="H270:H273"/>
    <mergeCell ref="I270:I273"/>
    <mergeCell ref="J270:J273"/>
    <mergeCell ref="K270:K273"/>
    <mergeCell ref="L264:L266"/>
    <mergeCell ref="M264:M266"/>
    <mergeCell ref="K261:K263"/>
    <mergeCell ref="L261:L263"/>
    <mergeCell ref="K254:K257"/>
    <mergeCell ref="L254:L257"/>
    <mergeCell ref="M254:M257"/>
    <mergeCell ref="A258:A260"/>
    <mergeCell ref="B258:B260"/>
    <mergeCell ref="H258:H260"/>
    <mergeCell ref="I258:I260"/>
    <mergeCell ref="J258:J260"/>
    <mergeCell ref="K258:K260"/>
    <mergeCell ref="A254:A257"/>
    <mergeCell ref="B254:B257"/>
    <mergeCell ref="H254:H257"/>
    <mergeCell ref="I254:I257"/>
    <mergeCell ref="J254:J257"/>
    <mergeCell ref="M261:M263"/>
    <mergeCell ref="A264:A266"/>
    <mergeCell ref="B264:B266"/>
    <mergeCell ref="H264:H266"/>
    <mergeCell ref="I264:I266"/>
    <mergeCell ref="J264:J266"/>
    <mergeCell ref="K264:K266"/>
    <mergeCell ref="K236:K238"/>
    <mergeCell ref="L236:L238"/>
    <mergeCell ref="M236:M238"/>
    <mergeCell ref="A239:A241"/>
    <mergeCell ref="B239:B241"/>
    <mergeCell ref="H239:H241"/>
    <mergeCell ref="I239:I241"/>
    <mergeCell ref="J239:J241"/>
    <mergeCell ref="K239:K241"/>
    <mergeCell ref="A236:A238"/>
    <mergeCell ref="B236:B238"/>
    <mergeCell ref="H236:H238"/>
    <mergeCell ref="I236:I238"/>
    <mergeCell ref="J236:J238"/>
    <mergeCell ref="M246:M249"/>
    <mergeCell ref="A250:A253"/>
    <mergeCell ref="B250:B253"/>
    <mergeCell ref="H250:H253"/>
    <mergeCell ref="I250:I253"/>
    <mergeCell ref="J250:J253"/>
    <mergeCell ref="K250:K253"/>
    <mergeCell ref="L250:L253"/>
    <mergeCell ref="M250:M253"/>
    <mergeCell ref="L242:L245"/>
    <mergeCell ref="M242:M245"/>
    <mergeCell ref="A246:A249"/>
    <mergeCell ref="B246:B249"/>
    <mergeCell ref="H246:H249"/>
    <mergeCell ref="I246:I249"/>
    <mergeCell ref="J246:J249"/>
    <mergeCell ref="K246:K249"/>
    <mergeCell ref="L246:L249"/>
    <mergeCell ref="M486:M488"/>
    <mergeCell ref="A489:A491"/>
    <mergeCell ref="B489:B491"/>
    <mergeCell ref="H489:H491"/>
    <mergeCell ref="I489:I491"/>
    <mergeCell ref="J489:J491"/>
    <mergeCell ref="K489:K491"/>
    <mergeCell ref="L489:L491"/>
    <mergeCell ref="M489:M491"/>
    <mergeCell ref="A486:A488"/>
    <mergeCell ref="B486:B488"/>
    <mergeCell ref="H486:H488"/>
    <mergeCell ref="I486:I488"/>
    <mergeCell ref="J486:J488"/>
    <mergeCell ref="K486:K488"/>
    <mergeCell ref="L486:L488"/>
    <mergeCell ref="A470:A472"/>
    <mergeCell ref="B470:B472"/>
    <mergeCell ref="H470:H472"/>
    <mergeCell ref="I470:I472"/>
    <mergeCell ref="J470:J472"/>
    <mergeCell ref="K470:K472"/>
    <mergeCell ref="L470:L472"/>
    <mergeCell ref="M470:M472"/>
    <mergeCell ref="L484:L485"/>
    <mergeCell ref="M484:M485"/>
    <mergeCell ref="A484:A485"/>
    <mergeCell ref="B478:B480"/>
    <mergeCell ref="M481:M483"/>
    <mergeCell ref="A481:A483"/>
    <mergeCell ref="B481:B483"/>
    <mergeCell ref="A478:A480"/>
    <mergeCell ref="J392:J398"/>
    <mergeCell ref="K392:K398"/>
    <mergeCell ref="L392:L398"/>
    <mergeCell ref="M392:M398"/>
    <mergeCell ref="A392:A398"/>
    <mergeCell ref="B392:B398"/>
    <mergeCell ref="G392:G398"/>
    <mergeCell ref="H261:H263"/>
    <mergeCell ref="I261:I263"/>
    <mergeCell ref="J261:J263"/>
    <mergeCell ref="M467:M469"/>
    <mergeCell ref="L463:L466"/>
    <mergeCell ref="M463:M466"/>
    <mergeCell ref="A467:A469"/>
    <mergeCell ref="B467:B469"/>
    <mergeCell ref="H467:H469"/>
    <mergeCell ref="I467:I469"/>
    <mergeCell ref="J467:J469"/>
    <mergeCell ref="K467:K469"/>
    <mergeCell ref="L467:L469"/>
    <mergeCell ref="A463:A466"/>
    <mergeCell ref="B463:B466"/>
    <mergeCell ref="H463:H466"/>
    <mergeCell ref="I463:I466"/>
    <mergeCell ref="J463:J466"/>
    <mergeCell ref="K463:K466"/>
    <mergeCell ref="M267:M269"/>
    <mergeCell ref="A267:A269"/>
    <mergeCell ref="B267:B269"/>
    <mergeCell ref="H267:H269"/>
    <mergeCell ref="I267:I269"/>
    <mergeCell ref="J267:J269"/>
    <mergeCell ref="L213:L214"/>
    <mergeCell ref="M213:M214"/>
    <mergeCell ref="L210:L212"/>
    <mergeCell ref="M210:M212"/>
    <mergeCell ref="A213:A214"/>
    <mergeCell ref="B213:B214"/>
    <mergeCell ref="G213:G214"/>
    <mergeCell ref="H213:H214"/>
    <mergeCell ref="I213:I214"/>
    <mergeCell ref="J213:J214"/>
    <mergeCell ref="K213:K214"/>
    <mergeCell ref="K208:K209"/>
    <mergeCell ref="L208:L209"/>
    <mergeCell ref="M208:M209"/>
    <mergeCell ref="A210:A212"/>
    <mergeCell ref="B210:B212"/>
    <mergeCell ref="H210:H212"/>
    <mergeCell ref="I210:I212"/>
    <mergeCell ref="J210:J212"/>
    <mergeCell ref="K210:K212"/>
    <mergeCell ref="K206:K207"/>
    <mergeCell ref="L206:L207"/>
    <mergeCell ref="M206:M207"/>
    <mergeCell ref="A208:A209"/>
    <mergeCell ref="B208:B209"/>
    <mergeCell ref="G208:G209"/>
    <mergeCell ref="H208:H209"/>
    <mergeCell ref="I208:I209"/>
    <mergeCell ref="J208:J209"/>
    <mergeCell ref="K204:K205"/>
    <mergeCell ref="L204:L205"/>
    <mergeCell ref="M204:M205"/>
    <mergeCell ref="A206:A207"/>
    <mergeCell ref="B206:B207"/>
    <mergeCell ref="C206:C207"/>
    <mergeCell ref="H206:H207"/>
    <mergeCell ref="I206:I207"/>
    <mergeCell ref="J206:J207"/>
    <mergeCell ref="A204:A205"/>
    <mergeCell ref="B204:B205"/>
    <mergeCell ref="H204:H205"/>
    <mergeCell ref="I204:I205"/>
    <mergeCell ref="J204:J205"/>
    <mergeCell ref="M196:M199"/>
    <mergeCell ref="A200:A203"/>
    <mergeCell ref="B200:B203"/>
    <mergeCell ref="H200:H203"/>
    <mergeCell ref="I200:I203"/>
    <mergeCell ref="J200:J203"/>
    <mergeCell ref="K200:K203"/>
    <mergeCell ref="L200:L203"/>
    <mergeCell ref="M200:M203"/>
    <mergeCell ref="L193:L195"/>
    <mergeCell ref="M193:M195"/>
    <mergeCell ref="A196:A199"/>
    <mergeCell ref="B196:B199"/>
    <mergeCell ref="H196:H199"/>
    <mergeCell ref="I196:I199"/>
    <mergeCell ref="J196:J199"/>
    <mergeCell ref="K196:K199"/>
    <mergeCell ref="L196:L199"/>
    <mergeCell ref="I181:I182"/>
    <mergeCell ref="J181:J182"/>
    <mergeCell ref="K181:K182"/>
    <mergeCell ref="A176:A180"/>
    <mergeCell ref="B176:B180"/>
    <mergeCell ref="H176:H180"/>
    <mergeCell ref="I176:I180"/>
    <mergeCell ref="J176:J180"/>
    <mergeCell ref="K190:K192"/>
    <mergeCell ref="L190:L192"/>
    <mergeCell ref="M190:M192"/>
    <mergeCell ref="A193:A195"/>
    <mergeCell ref="B193:B195"/>
    <mergeCell ref="H193:H195"/>
    <mergeCell ref="I193:I195"/>
    <mergeCell ref="J193:J195"/>
    <mergeCell ref="K193:K195"/>
    <mergeCell ref="A190:A192"/>
    <mergeCell ref="B190:B192"/>
    <mergeCell ref="H190:H192"/>
    <mergeCell ref="I190:I192"/>
    <mergeCell ref="J190:J192"/>
    <mergeCell ref="M183:M185"/>
    <mergeCell ref="A186:A189"/>
    <mergeCell ref="B186:B189"/>
    <mergeCell ref="H186:H189"/>
    <mergeCell ref="I186:I189"/>
    <mergeCell ref="J186:J189"/>
    <mergeCell ref="K186:K189"/>
    <mergeCell ref="L186:L189"/>
    <mergeCell ref="M186:M189"/>
    <mergeCell ref="L160:L161"/>
    <mergeCell ref="M160:M161"/>
    <mergeCell ref="A162:A165"/>
    <mergeCell ref="B162:B165"/>
    <mergeCell ref="H162:H165"/>
    <mergeCell ref="I162:I165"/>
    <mergeCell ref="J162:J165"/>
    <mergeCell ref="M170:M172"/>
    <mergeCell ref="A173:A175"/>
    <mergeCell ref="B173:B175"/>
    <mergeCell ref="H173:H175"/>
    <mergeCell ref="I173:I175"/>
    <mergeCell ref="J173:J175"/>
    <mergeCell ref="K173:K175"/>
    <mergeCell ref="L173:L175"/>
    <mergeCell ref="M173:M175"/>
    <mergeCell ref="L166:L169"/>
    <mergeCell ref="M166:M169"/>
    <mergeCell ref="A170:A172"/>
    <mergeCell ref="B170:B172"/>
    <mergeCell ref="H170:H172"/>
    <mergeCell ref="I170:I172"/>
    <mergeCell ref="J170:J172"/>
    <mergeCell ref="K170:K172"/>
    <mergeCell ref="L170:L172"/>
    <mergeCell ref="H160:H161"/>
    <mergeCell ref="I160:I161"/>
    <mergeCell ref="J160:J161"/>
    <mergeCell ref="K160:K161"/>
    <mergeCell ref="K162:K165"/>
    <mergeCell ref="L162:L165"/>
    <mergeCell ref="M162:M165"/>
    <mergeCell ref="A166:A169"/>
    <mergeCell ref="B166:B169"/>
    <mergeCell ref="H166:H169"/>
    <mergeCell ref="I166:I169"/>
    <mergeCell ref="J166:J169"/>
    <mergeCell ref="K166:K169"/>
    <mergeCell ref="I302:I304"/>
    <mergeCell ref="J302:J304"/>
    <mergeCell ref="K302:K304"/>
    <mergeCell ref="L297:L298"/>
    <mergeCell ref="M297:M298"/>
    <mergeCell ref="A299:A301"/>
    <mergeCell ref="B299:B301"/>
    <mergeCell ref="G299:G301"/>
    <mergeCell ref="L181:L182"/>
    <mergeCell ref="M181:M182"/>
    <mergeCell ref="A183:A185"/>
    <mergeCell ref="B183:B185"/>
    <mergeCell ref="H183:H185"/>
    <mergeCell ref="I183:I185"/>
    <mergeCell ref="J183:J185"/>
    <mergeCell ref="K183:K185"/>
    <mergeCell ref="L183:L185"/>
    <mergeCell ref="K176:K180"/>
    <mergeCell ref="L176:L180"/>
    <mergeCell ref="M176:M180"/>
    <mergeCell ref="A181:A182"/>
    <mergeCell ref="B181:B182"/>
    <mergeCell ref="H181:H182"/>
    <mergeCell ref="K229:K231"/>
    <mergeCell ref="L229:L231"/>
    <mergeCell ref="M229:M231"/>
    <mergeCell ref="G389:G391"/>
    <mergeCell ref="H389:H391"/>
    <mergeCell ref="I389:I391"/>
    <mergeCell ref="J374:J379"/>
    <mergeCell ref="A232:A235"/>
    <mergeCell ref="B232:B235"/>
    <mergeCell ref="G232:G235"/>
    <mergeCell ref="H232:H235"/>
    <mergeCell ref="I232:I235"/>
    <mergeCell ref="A364:A365"/>
    <mergeCell ref="B364:B365"/>
    <mergeCell ref="C364:C365"/>
    <mergeCell ref="H364:H365"/>
    <mergeCell ref="I364:I365"/>
    <mergeCell ref="M359:M360"/>
    <mergeCell ref="A361:A363"/>
    <mergeCell ref="B361:B363"/>
    <mergeCell ref="H361:H363"/>
    <mergeCell ref="I361:I363"/>
    <mergeCell ref="L239:L241"/>
    <mergeCell ref="M239:M241"/>
    <mergeCell ref="A242:A245"/>
    <mergeCell ref="B242:B245"/>
    <mergeCell ref="G242:G245"/>
    <mergeCell ref="H242:H245"/>
    <mergeCell ref="I242:I245"/>
    <mergeCell ref="J242:J245"/>
    <mergeCell ref="K242:K245"/>
    <mergeCell ref="L258:L260"/>
    <mergeCell ref="M258:M260"/>
    <mergeCell ref="A261:A263"/>
    <mergeCell ref="B261:B263"/>
    <mergeCell ref="J157:J159"/>
    <mergeCell ref="K157:K159"/>
    <mergeCell ref="L157:L159"/>
    <mergeCell ref="M157:M159"/>
    <mergeCell ref="J154:J156"/>
    <mergeCell ref="K154:K156"/>
    <mergeCell ref="L154:L156"/>
    <mergeCell ref="M154:M156"/>
    <mergeCell ref="A157:A159"/>
    <mergeCell ref="B157:B159"/>
    <mergeCell ref="G157:G159"/>
    <mergeCell ref="H157:H159"/>
    <mergeCell ref="I157:I159"/>
    <mergeCell ref="J389:J391"/>
    <mergeCell ref="K389:K391"/>
    <mergeCell ref="L389:L391"/>
    <mergeCell ref="M389:M391"/>
    <mergeCell ref="L364:L365"/>
    <mergeCell ref="M364:M365"/>
    <mergeCell ref="A366:A373"/>
    <mergeCell ref="B366:B373"/>
    <mergeCell ref="G366:G373"/>
    <mergeCell ref="H366:H373"/>
    <mergeCell ref="I366:I373"/>
    <mergeCell ref="J232:J235"/>
    <mergeCell ref="K232:K235"/>
    <mergeCell ref="L232:L235"/>
    <mergeCell ref="M232:M235"/>
    <mergeCell ref="A160:A161"/>
    <mergeCell ref="B160:B161"/>
    <mergeCell ref="G160:G161"/>
    <mergeCell ref="B389:B391"/>
    <mergeCell ref="G145:G147"/>
    <mergeCell ref="H145:H147"/>
    <mergeCell ref="I145:I147"/>
    <mergeCell ref="J151:J153"/>
    <mergeCell ref="K151:K153"/>
    <mergeCell ref="L151:L153"/>
    <mergeCell ref="M151:M153"/>
    <mergeCell ref="A154:A156"/>
    <mergeCell ref="B154:B156"/>
    <mergeCell ref="G154:G156"/>
    <mergeCell ref="H154:H156"/>
    <mergeCell ref="I154:I156"/>
    <mergeCell ref="J148:J150"/>
    <mergeCell ref="K148:K150"/>
    <mergeCell ref="L148:L150"/>
    <mergeCell ref="M148:M150"/>
    <mergeCell ref="A151:A153"/>
    <mergeCell ref="B151:B153"/>
    <mergeCell ref="G151:G153"/>
    <mergeCell ref="H151:H153"/>
    <mergeCell ref="I151:I153"/>
    <mergeCell ref="A145:A147"/>
    <mergeCell ref="L302:L304"/>
    <mergeCell ref="M302:M304"/>
    <mergeCell ref="A302:A304"/>
    <mergeCell ref="B302:B304"/>
    <mergeCell ref="G302:G304"/>
    <mergeCell ref="H302:H304"/>
    <mergeCell ref="H139:H141"/>
    <mergeCell ref="I139:I141"/>
    <mergeCell ref="A229:A231"/>
    <mergeCell ref="B229:B231"/>
    <mergeCell ref="G229:G231"/>
    <mergeCell ref="H229:H231"/>
    <mergeCell ref="I229:I231"/>
    <mergeCell ref="J226:J228"/>
    <mergeCell ref="K226:K228"/>
    <mergeCell ref="L226:L228"/>
    <mergeCell ref="M226:M228"/>
    <mergeCell ref="J223:J225"/>
    <mergeCell ref="K223:K225"/>
    <mergeCell ref="J145:J147"/>
    <mergeCell ref="K145:K147"/>
    <mergeCell ref="L145:L147"/>
    <mergeCell ref="M145:M147"/>
    <mergeCell ref="A148:A150"/>
    <mergeCell ref="B148:B150"/>
    <mergeCell ref="G148:G150"/>
    <mergeCell ref="H148:H150"/>
    <mergeCell ref="I148:I150"/>
    <mergeCell ref="L142:L144"/>
    <mergeCell ref="B297:B298"/>
    <mergeCell ref="G297:G298"/>
    <mergeCell ref="H297:H298"/>
    <mergeCell ref="H451:H454"/>
    <mergeCell ref="I451:I454"/>
    <mergeCell ref="J451:J454"/>
    <mergeCell ref="K451:K454"/>
    <mergeCell ref="A447:A450"/>
    <mergeCell ref="B447:B450"/>
    <mergeCell ref="A359:A360"/>
    <mergeCell ref="B359:B360"/>
    <mergeCell ref="H359:H360"/>
    <mergeCell ref="L374:L379"/>
    <mergeCell ref="M374:M379"/>
    <mergeCell ref="A130:A138"/>
    <mergeCell ref="B130:B138"/>
    <mergeCell ref="G130:G138"/>
    <mergeCell ref="H130:H138"/>
    <mergeCell ref="I130:I138"/>
    <mergeCell ref="J366:J373"/>
    <mergeCell ref="K366:K373"/>
    <mergeCell ref="L366:L373"/>
    <mergeCell ref="M366:M373"/>
    <mergeCell ref="A374:A379"/>
    <mergeCell ref="B374:B379"/>
    <mergeCell ref="G374:G379"/>
    <mergeCell ref="H374:H379"/>
    <mergeCell ref="I374:I379"/>
    <mergeCell ref="J364:J365"/>
    <mergeCell ref="K364:K365"/>
    <mergeCell ref="J139:J141"/>
    <mergeCell ref="K139:K141"/>
    <mergeCell ref="L139:L141"/>
    <mergeCell ref="M139:M141"/>
    <mergeCell ref="J229:J231"/>
    <mergeCell ref="K442:K443"/>
    <mergeCell ref="L442:L443"/>
    <mergeCell ref="A440:A441"/>
    <mergeCell ref="B440:B441"/>
    <mergeCell ref="G440:G441"/>
    <mergeCell ref="H440:H441"/>
    <mergeCell ref="I440:I441"/>
    <mergeCell ref="J440:J441"/>
    <mergeCell ref="K440:K441"/>
    <mergeCell ref="M455:M460"/>
    <mergeCell ref="A347:A354"/>
    <mergeCell ref="B347:B354"/>
    <mergeCell ref="H347:H354"/>
    <mergeCell ref="I347:I354"/>
    <mergeCell ref="J347:J354"/>
    <mergeCell ref="K347:K354"/>
    <mergeCell ref="L347:L354"/>
    <mergeCell ref="M347:M354"/>
    <mergeCell ref="L451:L454"/>
    <mergeCell ref="M451:M454"/>
    <mergeCell ref="A455:A460"/>
    <mergeCell ref="B455:B460"/>
    <mergeCell ref="H455:H460"/>
    <mergeCell ref="I455:I460"/>
    <mergeCell ref="J455:J460"/>
    <mergeCell ref="K455:K460"/>
    <mergeCell ref="L455:L460"/>
    <mergeCell ref="K447:K450"/>
    <mergeCell ref="L447:L450"/>
    <mergeCell ref="M447:M450"/>
    <mergeCell ref="A451:A454"/>
    <mergeCell ref="B451:B454"/>
    <mergeCell ref="M315:M322"/>
    <mergeCell ref="A323:A330"/>
    <mergeCell ref="B323:B330"/>
    <mergeCell ref="H323:H330"/>
    <mergeCell ref="I323:I330"/>
    <mergeCell ref="M383:M388"/>
    <mergeCell ref="A307:A314"/>
    <mergeCell ref="B307:B314"/>
    <mergeCell ref="I359:I360"/>
    <mergeCell ref="J359:J360"/>
    <mergeCell ref="K359:K360"/>
    <mergeCell ref="L359:L360"/>
    <mergeCell ref="K355:K356"/>
    <mergeCell ref="H447:H450"/>
    <mergeCell ref="I447:I450"/>
    <mergeCell ref="J447:J450"/>
    <mergeCell ref="M442:M443"/>
    <mergeCell ref="A444:A446"/>
    <mergeCell ref="B444:B446"/>
    <mergeCell ref="H444:H446"/>
    <mergeCell ref="I444:I446"/>
    <mergeCell ref="J444:J446"/>
    <mergeCell ref="K444:K446"/>
    <mergeCell ref="L444:L446"/>
    <mergeCell ref="M444:M446"/>
    <mergeCell ref="L440:L441"/>
    <mergeCell ref="M440:M441"/>
    <mergeCell ref="A442:A443"/>
    <mergeCell ref="B442:B443"/>
    <mergeCell ref="H442:H443"/>
    <mergeCell ref="I442:I443"/>
    <mergeCell ref="J442:J443"/>
    <mergeCell ref="L438:L439"/>
    <mergeCell ref="M438:M439"/>
    <mergeCell ref="L355:L356"/>
    <mergeCell ref="M355:M356"/>
    <mergeCell ref="A357:A358"/>
    <mergeCell ref="B357:B358"/>
    <mergeCell ref="H357:H358"/>
    <mergeCell ref="I357:I358"/>
    <mergeCell ref="J357:J358"/>
    <mergeCell ref="K357:K358"/>
    <mergeCell ref="A355:A356"/>
    <mergeCell ref="B355:B356"/>
    <mergeCell ref="H355:H356"/>
    <mergeCell ref="I355:I356"/>
    <mergeCell ref="J355:J356"/>
    <mergeCell ref="A389:A391"/>
    <mergeCell ref="M307:M314"/>
    <mergeCell ref="J435:J437"/>
    <mergeCell ref="K435:K437"/>
    <mergeCell ref="L435:L437"/>
    <mergeCell ref="L307:L314"/>
    <mergeCell ref="L432:L434"/>
    <mergeCell ref="A438:A439"/>
    <mergeCell ref="B438:B439"/>
    <mergeCell ref="G438:G439"/>
    <mergeCell ref="H438:H439"/>
    <mergeCell ref="I438:I439"/>
    <mergeCell ref="J438:J439"/>
    <mergeCell ref="K438:K439"/>
    <mergeCell ref="J315:J322"/>
    <mergeCell ref="K315:K322"/>
    <mergeCell ref="L315:L322"/>
    <mergeCell ref="I297:I298"/>
    <mergeCell ref="J297:J298"/>
    <mergeCell ref="K297:K298"/>
    <mergeCell ref="L292:L294"/>
    <mergeCell ref="M292:M294"/>
    <mergeCell ref="A295:A296"/>
    <mergeCell ref="B295:B296"/>
    <mergeCell ref="G295:G296"/>
    <mergeCell ref="H295:H296"/>
    <mergeCell ref="I295:I296"/>
    <mergeCell ref="J295:J296"/>
    <mergeCell ref="K295:K296"/>
    <mergeCell ref="L299:L301"/>
    <mergeCell ref="M299:M301"/>
    <mergeCell ref="H299:H301"/>
    <mergeCell ref="I299:I301"/>
    <mergeCell ref="J299:J301"/>
    <mergeCell ref="K299:K301"/>
    <mergeCell ref="L289:L291"/>
    <mergeCell ref="M289:M291"/>
    <mergeCell ref="A292:A294"/>
    <mergeCell ref="B292:B294"/>
    <mergeCell ref="G292:G294"/>
    <mergeCell ref="H292:H294"/>
    <mergeCell ref="I292:I294"/>
    <mergeCell ref="J292:J294"/>
    <mergeCell ref="K292:K294"/>
    <mergeCell ref="L516:L517"/>
    <mergeCell ref="M516:M517"/>
    <mergeCell ref="A289:A291"/>
    <mergeCell ref="B289:B291"/>
    <mergeCell ref="G289:G291"/>
    <mergeCell ref="H289:H291"/>
    <mergeCell ref="I289:I291"/>
    <mergeCell ref="J289:J291"/>
    <mergeCell ref="K289:K291"/>
    <mergeCell ref="L512:L515"/>
    <mergeCell ref="M512:M515"/>
    <mergeCell ref="A516:A517"/>
    <mergeCell ref="B516:B517"/>
    <mergeCell ref="G516:G517"/>
    <mergeCell ref="H516:H517"/>
    <mergeCell ref="I516:I517"/>
    <mergeCell ref="J516:J517"/>
    <mergeCell ref="K516:K517"/>
    <mergeCell ref="L510:L511"/>
    <mergeCell ref="M510:M511"/>
    <mergeCell ref="L295:L296"/>
    <mergeCell ref="M295:M296"/>
    <mergeCell ref="A297:A298"/>
    <mergeCell ref="A512:A515"/>
    <mergeCell ref="B512:B515"/>
    <mergeCell ref="G512:G515"/>
    <mergeCell ref="H512:H515"/>
    <mergeCell ref="I512:I515"/>
    <mergeCell ref="J512:J515"/>
    <mergeCell ref="K512:K515"/>
    <mergeCell ref="K508:K509"/>
    <mergeCell ref="L508:L509"/>
    <mergeCell ref="M508:M509"/>
    <mergeCell ref="A510:A511"/>
    <mergeCell ref="B510:B511"/>
    <mergeCell ref="H510:H511"/>
    <mergeCell ref="I510:I511"/>
    <mergeCell ref="J510:J511"/>
    <mergeCell ref="K510:K511"/>
    <mergeCell ref="A508:A509"/>
    <mergeCell ref="B508:B509"/>
    <mergeCell ref="H508:H509"/>
    <mergeCell ref="I508:I509"/>
    <mergeCell ref="J508:J509"/>
    <mergeCell ref="K125:K126"/>
    <mergeCell ref="L127:L129"/>
    <mergeCell ref="M127:M129"/>
    <mergeCell ref="L223:L225"/>
    <mergeCell ref="M223:M225"/>
    <mergeCell ref="A226:A228"/>
    <mergeCell ref="B226:B228"/>
    <mergeCell ref="G226:G228"/>
    <mergeCell ref="H226:H228"/>
    <mergeCell ref="I226:I228"/>
    <mergeCell ref="A223:A225"/>
    <mergeCell ref="B223:B225"/>
    <mergeCell ref="G223:G225"/>
    <mergeCell ref="H223:H225"/>
    <mergeCell ref="I223:I225"/>
    <mergeCell ref="M217:M219"/>
    <mergeCell ref="A220:A222"/>
    <mergeCell ref="B220:B222"/>
    <mergeCell ref="H220:H222"/>
    <mergeCell ref="I220:I222"/>
    <mergeCell ref="J220:J222"/>
    <mergeCell ref="K220:K222"/>
    <mergeCell ref="L220:L222"/>
    <mergeCell ref="M220:M222"/>
    <mergeCell ref="A217:A219"/>
    <mergeCell ref="B217:B219"/>
    <mergeCell ref="H217:H219"/>
    <mergeCell ref="I217:I219"/>
    <mergeCell ref="J217:J219"/>
    <mergeCell ref="K217:K219"/>
    <mergeCell ref="L217:L219"/>
    <mergeCell ref="B145:B147"/>
    <mergeCell ref="K127:K129"/>
    <mergeCell ref="M122:M124"/>
    <mergeCell ref="L119:L121"/>
    <mergeCell ref="M119:M121"/>
    <mergeCell ref="A122:A124"/>
    <mergeCell ref="B122:B124"/>
    <mergeCell ref="G122:G124"/>
    <mergeCell ref="H122:H124"/>
    <mergeCell ref="I122:I124"/>
    <mergeCell ref="J122:J124"/>
    <mergeCell ref="K122:K124"/>
    <mergeCell ref="J130:J138"/>
    <mergeCell ref="K130:K138"/>
    <mergeCell ref="L130:L138"/>
    <mergeCell ref="M130:M138"/>
    <mergeCell ref="A142:A144"/>
    <mergeCell ref="B142:B144"/>
    <mergeCell ref="G142:G144"/>
    <mergeCell ref="H142:H144"/>
    <mergeCell ref="I142:I144"/>
    <mergeCell ref="J142:J144"/>
    <mergeCell ref="K142:K144"/>
    <mergeCell ref="A139:A141"/>
    <mergeCell ref="B139:B141"/>
    <mergeCell ref="G139:G141"/>
    <mergeCell ref="M142:M144"/>
    <mergeCell ref="A125:A126"/>
    <mergeCell ref="B125:B126"/>
    <mergeCell ref="G125:G126"/>
    <mergeCell ref="H125:H126"/>
    <mergeCell ref="I125:I126"/>
    <mergeCell ref="J125:J126"/>
    <mergeCell ref="A10:A11"/>
    <mergeCell ref="B10:B11"/>
    <mergeCell ref="H10:H11"/>
    <mergeCell ref="I10:I11"/>
    <mergeCell ref="J10:J11"/>
    <mergeCell ref="A105:A107"/>
    <mergeCell ref="B105:B107"/>
    <mergeCell ref="H105:H107"/>
    <mergeCell ref="I105:I107"/>
    <mergeCell ref="J105:J107"/>
    <mergeCell ref="M100:M101"/>
    <mergeCell ref="A102:A104"/>
    <mergeCell ref="K40:K41"/>
    <mergeCell ref="L40:L41"/>
    <mergeCell ref="M40:M41"/>
    <mergeCell ref="L25:L26"/>
    <mergeCell ref="H33:H39"/>
    <mergeCell ref="I33:I39"/>
    <mergeCell ref="M12:M14"/>
    <mergeCell ref="A22:A24"/>
    <mergeCell ref="B22:B24"/>
    <mergeCell ref="H22:H24"/>
    <mergeCell ref="I22:I24"/>
    <mergeCell ref="H98:H99"/>
    <mergeCell ref="I98:I99"/>
    <mergeCell ref="J98:J99"/>
    <mergeCell ref="K98:K99"/>
    <mergeCell ref="M25:M26"/>
    <mergeCell ref="L92:L97"/>
    <mergeCell ref="M92:M97"/>
    <mergeCell ref="A27:A32"/>
    <mergeCell ref="B27:B32"/>
    <mergeCell ref="H27:H32"/>
    <mergeCell ref="I27:I32"/>
    <mergeCell ref="J27:J32"/>
    <mergeCell ref="K27:K32"/>
    <mergeCell ref="J33:J39"/>
    <mergeCell ref="A44:A48"/>
    <mergeCell ref="B44:B48"/>
    <mergeCell ref="G44:G48"/>
    <mergeCell ref="H44:H48"/>
    <mergeCell ref="I44:I48"/>
    <mergeCell ref="J44:J48"/>
    <mergeCell ref="K44:K48"/>
    <mergeCell ref="H72:H81"/>
    <mergeCell ref="K82:K91"/>
    <mergeCell ref="L82:L91"/>
    <mergeCell ref="I49:I60"/>
    <mergeCell ref="J49:J60"/>
    <mergeCell ref="A17:A18"/>
    <mergeCell ref="B17:B18"/>
    <mergeCell ref="H17:H18"/>
    <mergeCell ref="I17:I18"/>
    <mergeCell ref="J17:J18"/>
    <mergeCell ref="K17:K18"/>
    <mergeCell ref="K10:K11"/>
    <mergeCell ref="M17:M18"/>
    <mergeCell ref="A19:A21"/>
    <mergeCell ref="B19:B21"/>
    <mergeCell ref="H19:H21"/>
    <mergeCell ref="I19:I21"/>
    <mergeCell ref="G28:G32"/>
    <mergeCell ref="G23:G24"/>
    <mergeCell ref="A15:A16"/>
    <mergeCell ref="B15:B16"/>
    <mergeCell ref="H15:H16"/>
    <mergeCell ref="I15:I16"/>
    <mergeCell ref="J15:J16"/>
    <mergeCell ref="J22:J24"/>
    <mergeCell ref="K22:K24"/>
    <mergeCell ref="L22:L24"/>
    <mergeCell ref="M22:M24"/>
    <mergeCell ref="L10:L11"/>
    <mergeCell ref="M10:M11"/>
    <mergeCell ref="A12:A14"/>
    <mergeCell ref="B12:B14"/>
    <mergeCell ref="H12:H14"/>
    <mergeCell ref="I12:I14"/>
    <mergeCell ref="J12:J14"/>
    <mergeCell ref="K12:K14"/>
    <mergeCell ref="L12:L14"/>
    <mergeCell ref="A25:A26"/>
    <mergeCell ref="B25:B26"/>
    <mergeCell ref="G25:G26"/>
    <mergeCell ref="H25:H26"/>
    <mergeCell ref="I25:I26"/>
    <mergeCell ref="J25:J26"/>
    <mergeCell ref="K25:K26"/>
    <mergeCell ref="K331:K338"/>
    <mergeCell ref="L331:L338"/>
    <mergeCell ref="M331:M338"/>
    <mergeCell ref="A339:A346"/>
    <mergeCell ref="K339:K346"/>
    <mergeCell ref="J323:J330"/>
    <mergeCell ref="K323:K330"/>
    <mergeCell ref="L323:L330"/>
    <mergeCell ref="M323:M330"/>
    <mergeCell ref="A331:A338"/>
    <mergeCell ref="A33:A39"/>
    <mergeCell ref="B33:B39"/>
    <mergeCell ref="G33:G39"/>
    <mergeCell ref="I72:I81"/>
    <mergeCell ref="J72:J81"/>
    <mergeCell ref="K72:K81"/>
    <mergeCell ref="M72:M81"/>
    <mergeCell ref="A82:A91"/>
    <mergeCell ref="B82:B91"/>
    <mergeCell ref="H82:H91"/>
    <mergeCell ref="I82:I91"/>
    <mergeCell ref="J82:J91"/>
    <mergeCell ref="A315:A322"/>
    <mergeCell ref="A98:A99"/>
    <mergeCell ref="B98:B99"/>
    <mergeCell ref="M496:M507"/>
    <mergeCell ref="A61:A71"/>
    <mergeCell ref="B61:B71"/>
    <mergeCell ref="G61:G71"/>
    <mergeCell ref="H61:H71"/>
    <mergeCell ref="I61:I71"/>
    <mergeCell ref="J61:J71"/>
    <mergeCell ref="K61:K71"/>
    <mergeCell ref="L61:L71"/>
    <mergeCell ref="B484:B485"/>
    <mergeCell ref="H484:H485"/>
    <mergeCell ref="I484:I485"/>
    <mergeCell ref="J484:J485"/>
    <mergeCell ref="K484:K485"/>
    <mergeCell ref="M432:M434"/>
    <mergeCell ref="A432:A434"/>
    <mergeCell ref="B432:B434"/>
    <mergeCell ref="A383:A388"/>
    <mergeCell ref="B383:B388"/>
    <mergeCell ref="H383:H388"/>
    <mergeCell ref="I383:I388"/>
    <mergeCell ref="J383:J388"/>
    <mergeCell ref="K383:K388"/>
    <mergeCell ref="L383:L388"/>
    <mergeCell ref="L98:L99"/>
    <mergeCell ref="M98:M99"/>
    <mergeCell ref="A100:A101"/>
    <mergeCell ref="B100:B101"/>
    <mergeCell ref="H100:H101"/>
    <mergeCell ref="I100:I101"/>
    <mergeCell ref="J100:J101"/>
    <mergeCell ref="K100:K101"/>
    <mergeCell ref="A111:A112"/>
    <mergeCell ref="H307:H314"/>
    <mergeCell ref="I307:I314"/>
    <mergeCell ref="J307:J314"/>
    <mergeCell ref="K307:K314"/>
    <mergeCell ref="A288:M288"/>
    <mergeCell ref="A305:M305"/>
    <mergeCell ref="A306:M306"/>
    <mergeCell ref="L113:L115"/>
    <mergeCell ref="M113:M115"/>
    <mergeCell ref="A116:A118"/>
    <mergeCell ref="B116:B118"/>
    <mergeCell ref="G116:G118"/>
    <mergeCell ref="H116:H118"/>
    <mergeCell ref="I116:I118"/>
    <mergeCell ref="J116:J118"/>
    <mergeCell ref="K116:K118"/>
    <mergeCell ref="A119:A121"/>
    <mergeCell ref="B119:B121"/>
    <mergeCell ref="G119:G121"/>
    <mergeCell ref="H119:H121"/>
    <mergeCell ref="I119:I121"/>
    <mergeCell ref="J119:J121"/>
    <mergeCell ref="K119:K121"/>
    <mergeCell ref="L125:L126"/>
    <mergeCell ref="M125:M126"/>
    <mergeCell ref="A127:A129"/>
    <mergeCell ref="B127:B129"/>
    <mergeCell ref="G127:G129"/>
    <mergeCell ref="H127:H129"/>
    <mergeCell ref="I127:I129"/>
    <mergeCell ref="J127:J129"/>
    <mergeCell ref="M49:M60"/>
    <mergeCell ref="M435:M437"/>
    <mergeCell ref="A92:A97"/>
    <mergeCell ref="B92:B97"/>
    <mergeCell ref="B111:B112"/>
    <mergeCell ref="G111:G112"/>
    <mergeCell ref="H111:H112"/>
    <mergeCell ref="I111:I112"/>
    <mergeCell ref="J111:J112"/>
    <mergeCell ref="K111:K112"/>
    <mergeCell ref="A108:A110"/>
    <mergeCell ref="B108:B110"/>
    <mergeCell ref="H108:H110"/>
    <mergeCell ref="I108:I110"/>
    <mergeCell ref="J108:J110"/>
    <mergeCell ref="K108:K110"/>
    <mergeCell ref="L111:L112"/>
    <mergeCell ref="L116:L118"/>
    <mergeCell ref="M116:M118"/>
    <mergeCell ref="B315:B322"/>
    <mergeCell ref="H315:H322"/>
    <mergeCell ref="B331:B338"/>
    <mergeCell ref="H331:H338"/>
    <mergeCell ref="M111:M112"/>
    <mergeCell ref="A113:A115"/>
    <mergeCell ref="B113:B115"/>
    <mergeCell ref="G113:G115"/>
    <mergeCell ref="H113:H115"/>
    <mergeCell ref="I113:I115"/>
    <mergeCell ref="J113:J115"/>
    <mergeCell ref="K113:K115"/>
    <mergeCell ref="L108:L110"/>
    <mergeCell ref="J331:J338"/>
    <mergeCell ref="I315:I322"/>
    <mergeCell ref="B339:B346"/>
    <mergeCell ref="H339:H346"/>
    <mergeCell ref="I339:I346"/>
    <mergeCell ref="J339:J346"/>
    <mergeCell ref="H432:H434"/>
    <mergeCell ref="I432:I434"/>
    <mergeCell ref="M478:M480"/>
    <mergeCell ref="H478:H480"/>
    <mergeCell ref="I478:I480"/>
    <mergeCell ref="J478:J480"/>
    <mergeCell ref="M424:M429"/>
    <mergeCell ref="J432:J434"/>
    <mergeCell ref="K432:K434"/>
    <mergeCell ref="M82:M91"/>
    <mergeCell ref="L100:L101"/>
    <mergeCell ref="K105:K107"/>
    <mergeCell ref="L105:L107"/>
    <mergeCell ref="M105:M107"/>
    <mergeCell ref="B102:B104"/>
    <mergeCell ref="H102:H104"/>
    <mergeCell ref="I102:I104"/>
    <mergeCell ref="J102:J104"/>
    <mergeCell ref="K102:K104"/>
    <mergeCell ref="L102:L104"/>
    <mergeCell ref="M102:M104"/>
    <mergeCell ref="L122:L124"/>
    <mergeCell ref="M475:M477"/>
    <mergeCell ref="M108:M110"/>
    <mergeCell ref="L339:L346"/>
    <mergeCell ref="M339:M346"/>
    <mergeCell ref="G496:G507"/>
    <mergeCell ref="L49:L60"/>
    <mergeCell ref="L475:L477"/>
    <mergeCell ref="A475:A477"/>
    <mergeCell ref="B475:B477"/>
    <mergeCell ref="H475:H477"/>
    <mergeCell ref="I475:I477"/>
    <mergeCell ref="J475:J477"/>
    <mergeCell ref="K475:K477"/>
    <mergeCell ref="G432:G434"/>
    <mergeCell ref="L478:L480"/>
    <mergeCell ref="A435:A437"/>
    <mergeCell ref="B435:B437"/>
    <mergeCell ref="G435:G437"/>
    <mergeCell ref="H435:H437"/>
    <mergeCell ref="I435:I437"/>
    <mergeCell ref="A72:A81"/>
    <mergeCell ref="B72:B81"/>
    <mergeCell ref="A430:M430"/>
    <mergeCell ref="A431:M431"/>
    <mergeCell ref="A461:M461"/>
    <mergeCell ref="A462:M462"/>
    <mergeCell ref="A473:M473"/>
    <mergeCell ref="A474:M474"/>
    <mergeCell ref="A492:M492"/>
    <mergeCell ref="H481:H483"/>
    <mergeCell ref="I481:I483"/>
    <mergeCell ref="J481:J483"/>
    <mergeCell ref="K481:K483"/>
    <mergeCell ref="A49:A60"/>
    <mergeCell ref="K49:K60"/>
    <mergeCell ref="I331:I338"/>
    <mergeCell ref="A493:M493"/>
    <mergeCell ref="A494:M494"/>
    <mergeCell ref="A495:M495"/>
    <mergeCell ref="A518:M518"/>
    <mergeCell ref="A519:M519"/>
    <mergeCell ref="K478:K480"/>
    <mergeCell ref="L44:L48"/>
    <mergeCell ref="M44:M48"/>
    <mergeCell ref="A40:A41"/>
    <mergeCell ref="B40:B41"/>
    <mergeCell ref="M33:M39"/>
    <mergeCell ref="L27:L32"/>
    <mergeCell ref="M27:M32"/>
    <mergeCell ref="J19:J21"/>
    <mergeCell ref="K19:K21"/>
    <mergeCell ref="L19:L21"/>
    <mergeCell ref="M19:M21"/>
    <mergeCell ref="H496:H507"/>
    <mergeCell ref="I496:I507"/>
    <mergeCell ref="J496:J507"/>
    <mergeCell ref="K496:K507"/>
    <mergeCell ref="L496:L507"/>
    <mergeCell ref="K92:K97"/>
    <mergeCell ref="L72:L81"/>
    <mergeCell ref="L481:L483"/>
    <mergeCell ref="M61:M71"/>
    <mergeCell ref="K33:K39"/>
    <mergeCell ref="L33:L39"/>
    <mergeCell ref="A380:M380"/>
    <mergeCell ref="A382:M382"/>
    <mergeCell ref="A496:A507"/>
    <mergeCell ref="B496:B507"/>
    <mergeCell ref="K1:M1"/>
    <mergeCell ref="A2:M2"/>
    <mergeCell ref="A3:M3"/>
    <mergeCell ref="A5:A6"/>
    <mergeCell ref="B5:B6"/>
    <mergeCell ref="C5:C6"/>
    <mergeCell ref="G5:G6"/>
    <mergeCell ref="H5:L5"/>
    <mergeCell ref="M5:M6"/>
    <mergeCell ref="A7:M7"/>
    <mergeCell ref="A8:M8"/>
    <mergeCell ref="A9:M9"/>
    <mergeCell ref="A42:M42"/>
    <mergeCell ref="A43:M43"/>
    <mergeCell ref="A215:M215"/>
    <mergeCell ref="A216:M216"/>
    <mergeCell ref="A287:M287"/>
    <mergeCell ref="K15:K16"/>
    <mergeCell ref="L15:L16"/>
    <mergeCell ref="M15:M16"/>
    <mergeCell ref="G40:G41"/>
    <mergeCell ref="H40:H41"/>
    <mergeCell ref="I40:I41"/>
    <mergeCell ref="J40:J41"/>
    <mergeCell ref="G92:G97"/>
    <mergeCell ref="H92:H97"/>
    <mergeCell ref="I92:I97"/>
    <mergeCell ref="J92:J97"/>
    <mergeCell ref="L17:L18"/>
    <mergeCell ref="B49:B60"/>
    <mergeCell ref="G49:G60"/>
    <mergeCell ref="H49:H60"/>
  </mergeCells>
  <hyperlinks>
    <hyperlink ref="B432" r:id="rId1" display="https://reg.mju.ac.th/registrar/class_info_2.asp?backto=home&amp;option=0&amp;courseid=8896182&amp;acadyear=2566&amp;semester=2&amp;avs207306847=3" xr:uid="{4D24CDBB-59D8-4CF4-940E-87FC50B9B760}"/>
    <hyperlink ref="B435" r:id="rId2" display="https://reg.mju.ac.th/registrar/class_info_2.asp?backto=home&amp;option=0&amp;courseid=8896182&amp;acadyear=2566&amp;semester=2&amp;avs207306847=4" xr:uid="{AB4D5DB0-5415-43AD-9C8C-D95B86B57B6F}"/>
    <hyperlink ref="B475" r:id="rId3" display="https://reg.mju.ac.th/registrar/class_info_2.asp?backto=home&amp;option=0&amp;courseid=8896185&amp;acadyear=2566&amp;semester=2&amp;avs207306847=5" xr:uid="{66D957ED-1FFB-4D24-BC03-2226877AE830}"/>
    <hyperlink ref="B478" r:id="rId4" display="https://reg.mju.ac.th/registrar/class_info_2.asp?backto=home&amp;option=0&amp;courseid=8896185&amp;acadyear=2566&amp;semester=2&amp;avs207306847=6" xr:uid="{9354BDEF-004C-4220-8C68-44F45AA83EE9}"/>
    <hyperlink ref="B481" r:id="rId5" display="https://reg.mju.ac.th/registrar/class_info_2.asp?backto=home&amp;option=0&amp;courseid=8896185&amp;acadyear=2566&amp;semester=2&amp;avs207306847=7" xr:uid="{B4CFEB68-EC46-4EFF-B441-2155EEDEAB44}"/>
    <hyperlink ref="B484" r:id="rId6" display="https://reg.mju.ac.th/registrar/class_info_2.asp?backto=home&amp;option=0&amp;courseid=8896185&amp;acadyear=2566&amp;semester=2&amp;avs207306847=8" xr:uid="{B00FC664-3C7D-443B-89D2-E3035456D5DB}"/>
    <hyperlink ref="B44" r:id="rId7" display="https://reg.mju.ac.th/registrar/class_info_2.asp?backto=home&amp;option=0&amp;courseid=8896195&amp;acadyear=2566&amp;semester=2&amp;avs207306847=9" xr:uid="{76316BB1-4B13-4D52-904F-8FA3656FEC7B}"/>
    <hyperlink ref="B49" r:id="rId8" display="https://reg.mju.ac.th/registrar/class_info_2.asp?backto=home&amp;option=0&amp;courseid=8896036&amp;acadyear=2566&amp;semester=2&amp;avs207306847=10" xr:uid="{6506C504-8EF9-455E-9DE9-5DC2ED2B17C1}"/>
    <hyperlink ref="B496" r:id="rId9" display="https://reg.mju.ac.th/registrar/class_info_2.asp?backto=home&amp;option=0&amp;courseid=8896036&amp;acadyear=2566&amp;semester=2&amp;avs207306847=11" xr:uid="{3CB0301F-1078-4368-BD13-14BBB51BC9F5}"/>
    <hyperlink ref="B61" r:id="rId10" display="https://reg.mju.ac.th/registrar/class_info_2.asp?backto=home&amp;option=0&amp;courseid=8896036&amp;acadyear=2566&amp;semester=2&amp;avs207306847=12" xr:uid="{24225CA0-985E-4589-ACDF-5AF2ECAA9B0B}"/>
    <hyperlink ref="B72" r:id="rId11" display="https://reg.mju.ac.th/registrar/class_info_2.asp?backto=home&amp;option=0&amp;courseid=8896026&amp;acadyear=2566&amp;semester=2&amp;avs207306847=27" xr:uid="{82BFDFA5-A4BF-4887-8E0E-7AF37F1E3EDB}"/>
    <hyperlink ref="B82" r:id="rId12" display="https://reg.mju.ac.th/registrar/class_info_2.asp?backto=home&amp;option=0&amp;courseid=8896026&amp;acadyear=2566&amp;semester=2&amp;avs207306847=28" xr:uid="{DFA82DC4-1293-405B-B918-F2C4B69A5707}"/>
    <hyperlink ref="B92" r:id="rId13" display="https://reg.mju.ac.th/registrar/class_info_2.asp?backto=home&amp;option=0&amp;courseid=8896025&amp;acadyear=2566&amp;semester=2&amp;avs207306847=29" xr:uid="{1D8F30BC-D6AE-4F0A-97ED-FD5A5C81FE8F}"/>
    <hyperlink ref="B383" r:id="rId14" display="https://reg.mju.ac.th/registrar/class_info_2.asp?backto=home&amp;option=0&amp;courseid=8896030&amp;acadyear=2566&amp;semester=2&amp;avs207306847=36" xr:uid="{A8AB5A87-E9DC-4233-B590-CA66307683B3}"/>
    <hyperlink ref="B307" r:id="rId15" display="https://reg.mju.ac.th/registrar/class_info_2.asp?backto=home&amp;option=0&amp;courseid=8896031&amp;acadyear=2566&amp;semester=2&amp;avs207306847=37" xr:uid="{F89A981A-63E8-4659-A69F-F2D1B379DCED}"/>
    <hyperlink ref="B315" r:id="rId16" display="https://reg.mju.ac.th/registrar/class_info_2.asp?backto=home&amp;option=0&amp;courseid=8896031&amp;acadyear=2566&amp;semester=2&amp;avs207306847=38" xr:uid="{0EEC18FC-B14D-4BAF-9A8B-ED59DDA4C928}"/>
    <hyperlink ref="B323" r:id="rId17" display="https://reg.mju.ac.th/registrar/class_info_2.asp?backto=home&amp;option=0&amp;courseid=8896031&amp;acadyear=2566&amp;semester=2&amp;avs207306847=39" xr:uid="{8E8C61BC-D501-4F88-855C-1076B8BCBDFB}"/>
    <hyperlink ref="B331" r:id="rId18" display="https://reg.mju.ac.th/registrar/class_info_2.asp?backto=home&amp;option=0&amp;courseid=8896031&amp;acadyear=2566&amp;semester=2&amp;avs207306847=40" xr:uid="{CD51CB97-00EE-4671-B94F-891288B9A3C1}"/>
    <hyperlink ref="B339" r:id="rId19" display="https://reg.mju.ac.th/registrar/class_info_2.asp?backto=home&amp;option=0&amp;courseid=8896031&amp;acadyear=2566&amp;semester=2&amp;avs207306847=41" xr:uid="{7898C48D-6749-4986-A30C-D09EC4637CAD}"/>
    <hyperlink ref="B25" r:id="rId20" display="https://reg.mju.ac.th/registrar/class_info_2.asp?backto=home&amp;option=0&amp;courseid=8896032&amp;acadyear=2566&amp;semester=2&amp;avs207306847=42" xr:uid="{3A3EECA9-084E-49F0-A08F-9FA8DBDF4023}"/>
    <hyperlink ref="B27" r:id="rId21" display="https://reg.mju.ac.th/registrar/class_info_2.asp?backto=home&amp;option=0&amp;courseid=8896033&amp;acadyear=2566&amp;semester=2&amp;avs207306847=43" xr:uid="{B8EE7430-A858-47A8-BD5D-C3008112A55A}"/>
    <hyperlink ref="B33" r:id="rId22" display="https://reg.mju.ac.th/registrar/class_info_2.asp?backto=home&amp;option=0&amp;courseid=8896034&amp;acadyear=2566&amp;semester=2&amp;avs207306847=44" xr:uid="{5126A9E8-0A22-4BCA-A14B-3A01995DE585}"/>
    <hyperlink ref="B40" r:id="rId23" display="https://reg.mju.ac.th/registrar/class_info_2.asp?backto=home&amp;option=0&amp;courseid=8896035&amp;acadyear=2566&amp;semester=2&amp;avs207306847=45" xr:uid="{1E4C74E4-4441-44B5-ADA7-A314EB713D04}"/>
    <hyperlink ref="B10" r:id="rId24" display="https://reg.mju.ac.th/registrar/class_info_2.asp?backto=home&amp;option=0&amp;courseid=8896028&amp;acadyear=2566&amp;semester=2&amp;avs207306847=30" xr:uid="{6376701C-E85E-4AD5-92B8-F82602CEAFE0}"/>
    <hyperlink ref="C11" r:id="rId25" display="https://sites.google.com/view/pattamahannok" xr:uid="{397D7367-561D-4DA5-A2B8-E05322A229A3}"/>
    <hyperlink ref="B12" r:id="rId26" display="https://reg.mju.ac.th/registrar/class_info_2.asp?backto=home&amp;option=0&amp;courseid=8896028&amp;acadyear=2566&amp;semester=2&amp;avs207306847=31" xr:uid="{408E43D4-5880-42F5-8BD1-C4DDEF754E37}"/>
    <hyperlink ref="C13" r:id="rId27" display="https://sites.google.com/view/pattamahannok" xr:uid="{ED3172A8-11FB-456B-8AB5-0115E9DF53FF}"/>
    <hyperlink ref="B15" r:id="rId28" display="https://reg.mju.ac.th/registrar/class_info_2.asp?backto=home&amp;option=0&amp;courseid=8896028&amp;acadyear=2566&amp;semester=2&amp;avs207306847=32" xr:uid="{26D15440-7473-4BA9-BB7C-E2CD46F6113D}"/>
    <hyperlink ref="C16" r:id="rId29" display="https://sites.google.com/view/pattamahannok" xr:uid="{83696C2A-4E91-4F44-A45B-4C9F56122EC2}"/>
    <hyperlink ref="B17" r:id="rId30" display="https://reg.mju.ac.th/registrar/class_info_2.asp?backto=home&amp;option=0&amp;courseid=8896028&amp;acadyear=2566&amp;semester=2&amp;avs207306847=33" xr:uid="{CE192485-0747-4545-8A42-18F469C4FC84}"/>
    <hyperlink ref="B19" r:id="rId31" display="https://reg.mju.ac.th/registrar/class_info_2.asp?backto=home&amp;option=0&amp;courseid=8896028&amp;acadyear=2566&amp;semester=2&amp;avs207306847=34" xr:uid="{0E986F68-AE68-438C-9E08-C4F077A34113}"/>
    <hyperlink ref="B22" r:id="rId32" display="https://reg.mju.ac.th/registrar/class_info_2.asp?backto=home&amp;option=0&amp;courseid=8896028&amp;acadyear=2566&amp;semester=2&amp;avs207306847=35" xr:uid="{C667BAEB-CAB4-48F9-A330-9A18D0987DA3}"/>
    <hyperlink ref="B98" r:id="rId33" display="https://reg.mju.ac.th/registrar/class_info_2.asp?backto=home&amp;option=0&amp;courseid=8898014&amp;acadyear=2566&amp;semester=2&amp;avs207306847=46" xr:uid="{6AA2E596-4D3B-406C-AAEB-031ABF722535}"/>
    <hyperlink ref="B100" r:id="rId34" display="https://reg.mju.ac.th/registrar/class_info_2.asp?backto=home&amp;option=0&amp;courseid=8896043&amp;acadyear=2566&amp;semester=2&amp;avs207306847=47" xr:uid="{A83C9672-1672-442A-99A8-64376EDB63F5}"/>
    <hyperlink ref="B102" r:id="rId35" display="https://reg.mju.ac.th/registrar/class_info_2.asp?backto=home&amp;option=0&amp;courseid=8896044&amp;acadyear=2566&amp;semester=2&amp;avs207306847=48" xr:uid="{FC2BAD54-25C3-4506-80EE-902AD9565039}"/>
    <hyperlink ref="B105" r:id="rId36" display="https://reg.mju.ac.th/registrar/class_info_2.asp?backto=home&amp;option=0&amp;courseid=8896047&amp;acadyear=2566&amp;semester=2&amp;avs207306847=49" xr:uid="{98156B71-7F78-4EE3-BAC6-B7549A3EC0CC}"/>
    <hyperlink ref="B108" r:id="rId37" display="https://reg.mju.ac.th/registrar/class_info_2.asp?backto=home&amp;option=0&amp;courseid=8896048&amp;acadyear=2566&amp;semester=2&amp;avs207306847=50" xr:uid="{425FC519-B4B1-4E6A-9882-2853E0F9BA83}"/>
    <hyperlink ref="B111" r:id="rId38" display="https://reg.mju.ac.th/registrar/class_info_2.asp?backto=home&amp;option=0&amp;courseid=8896049&amp;acadyear=2566&amp;semester=2&amp;avs207306847=51" xr:uid="{D5541D79-43AC-4430-8EEE-997A808EC15B}"/>
    <hyperlink ref="B113" r:id="rId39" display="https://reg.mju.ac.th/registrar/class_info_2.asp?backto=home&amp;option=0&amp;courseid=8896046&amp;acadyear=2566&amp;semester=2&amp;avs207306847=52" xr:uid="{B548DEC2-BF1A-4A40-9C5F-A31D0DF6A13E}"/>
    <hyperlink ref="B116" r:id="rId40" display="https://reg.mju.ac.th/registrar/class_info_2.asp?backto=home&amp;option=0&amp;courseid=8896046&amp;acadyear=2566&amp;semester=2&amp;avs207306847=53" xr:uid="{1012244B-F648-4BA4-91EC-496B52C77AAB}"/>
    <hyperlink ref="B119" r:id="rId41" display="https://reg.mju.ac.th/registrar/class_info_2.asp?backto=home&amp;option=0&amp;courseid=8896046&amp;acadyear=2566&amp;semester=2&amp;avs207306847=54" xr:uid="{BC703D4B-A154-4341-BA5F-522E655E2DE4}"/>
    <hyperlink ref="B122" r:id="rId42" display="https://reg.mju.ac.th/registrar/class_info_2.asp?backto=home&amp;option=0&amp;courseid=8896046&amp;acadyear=2566&amp;semester=2&amp;avs207306847=55" xr:uid="{80F72939-39DA-4DDE-B4C9-8789EF65E9E6}"/>
    <hyperlink ref="B125" r:id="rId43" display="https://reg.mju.ac.th/registrar/class_info_2.asp?backto=home&amp;option=0&amp;courseid=8896046&amp;acadyear=2566&amp;semester=2&amp;avs207306847=56" xr:uid="{2CDCC1A6-74A7-4119-8E5B-642A895C8033}"/>
    <hyperlink ref="B127" r:id="rId44" display="https://reg.mju.ac.th/registrar/class_info_2.asp?backto=home&amp;option=0&amp;courseid=8896058&amp;acadyear=2566&amp;semester=2&amp;avs207306847=57" xr:uid="{BA19FA8D-ACF1-4045-941B-880DCCE71872}"/>
    <hyperlink ref="B217" r:id="rId45" display="https://reg.mju.ac.th/registrar/class_info_2.asp?backto=home&amp;option=0&amp;courseid=8896072&amp;acadyear=2566&amp;semester=2&amp;avs207306847=58" xr:uid="{76CCDE73-9A4F-49B4-9D19-4AC8D399A8CB}"/>
    <hyperlink ref="B220" r:id="rId46" display="https://reg.mju.ac.th/registrar/class_info_2.asp?backto=home&amp;option=0&amp;courseid=8896075&amp;acadyear=2566&amp;semester=2&amp;avs207306847=59" xr:uid="{4A36770C-AA81-4020-9899-406DA1D9C9E2}"/>
    <hyperlink ref="B223" r:id="rId47" display="https://reg.mju.ac.th/registrar/class_info_2.asp?backto=home&amp;option=0&amp;courseid=8896065&amp;acadyear=2566&amp;semester=2&amp;avs207306847=60" xr:uid="{BED1882B-7F65-4C05-8E5F-A0B72C452F54}"/>
    <hyperlink ref="B226" r:id="rId48" display="https://reg.mju.ac.th/registrar/class_info_2.asp?backto=home&amp;option=0&amp;courseid=8896078&amp;acadyear=2566&amp;semester=2&amp;avs207306847=61" xr:uid="{A9982431-78E7-460B-9EC5-E755C093B063}"/>
    <hyperlink ref="B508" r:id="rId49" display="https://reg.mju.ac.th/registrar/class_info_2.asp?backto=home&amp;option=0&amp;courseid=8896162&amp;acadyear=2566&amp;semester=2&amp;avs207306847=62" xr:uid="{99F901E0-122C-4CFA-AA9F-66F727067DCA}"/>
    <hyperlink ref="B510" r:id="rId50" display="https://reg.mju.ac.th/registrar/class_info_2.asp?backto=home&amp;option=0&amp;courseid=8896170&amp;acadyear=2566&amp;semester=2&amp;avs207306847=63" xr:uid="{B8A09882-FD56-4B0B-9105-09CC018C691A}"/>
    <hyperlink ref="B512" r:id="rId51" display="https://reg.mju.ac.th/registrar/class_info_2.asp?backto=home&amp;option=0&amp;courseid=8896167&amp;acadyear=2566&amp;semester=2&amp;avs207306847=64" xr:uid="{776F7EBC-EEDA-453A-9157-281FED4E0368}"/>
    <hyperlink ref="B516" r:id="rId52" display="https://reg.mju.ac.th/registrar/class_info_2.asp?backto=home&amp;option=0&amp;courseid=8896175&amp;acadyear=2566&amp;semester=2&amp;avs207306847=65" xr:uid="{1A62F607-0C73-480C-A322-23EBEF7BC3CD}"/>
    <hyperlink ref="B289" r:id="rId53" display="https://reg.mju.ac.th/registrar/class_info_2.asp?backto=home&amp;option=0&amp;courseid=8892815&amp;acadyear=2566&amp;semester=2&amp;avs207306847=66" xr:uid="{82E2F722-35E4-4E06-9025-991E7BA4D7CB}"/>
    <hyperlink ref="B292" r:id="rId54" display="https://reg.mju.ac.th/registrar/class_info_2.asp?backto=home&amp;option=0&amp;courseid=8892816&amp;acadyear=2566&amp;semester=2&amp;avs207306847=67" xr:uid="{4A622A84-EF49-4B41-91BC-5861CFBCD256}"/>
    <hyperlink ref="B295" r:id="rId55" display="https://reg.mju.ac.th/registrar/class_info_2.asp?backto=home&amp;option=0&amp;courseid=8892819&amp;acadyear=2566&amp;semester=2&amp;avs207306847=68" xr:uid="{D2E92B67-C96F-40B6-8C13-6028BA1267F4}"/>
    <hyperlink ref="B297" r:id="rId56" display="https://reg.mju.ac.th/registrar/class_info_2.asp?backto=home&amp;option=0&amp;courseid=8892819&amp;acadyear=2566&amp;semester=2&amp;avs207306847=69" xr:uid="{112FC1A8-26F0-4FB8-8A95-AF2B45DB32EA}"/>
    <hyperlink ref="B299" r:id="rId57" display="https://reg.mju.ac.th/registrar/class_info_2.asp?backto=home&amp;option=0&amp;courseid=8892820&amp;acadyear=2566&amp;semester=2&amp;avs207306847=70" xr:uid="{4268354F-CFFE-4456-AAF8-7547A03C2462}"/>
    <hyperlink ref="B302" r:id="rId58" display="https://reg.mju.ac.th/registrar/class_info_2.asp?backto=home&amp;option=0&amp;courseid=8890582&amp;acadyear=2566&amp;semester=2&amp;avs207306847=71" xr:uid="{999ACC0C-CF2B-4E85-AFFF-2EECDFC0E504}"/>
    <hyperlink ref="B438" r:id="rId59" display="https://reg.mju.ac.th/registrar/class_info_2.asp?backto=home&amp;option=0&amp;courseid=8889218&amp;acadyear=2566&amp;semester=2&amp;avs207306847=72" xr:uid="{A734AB74-0007-4461-B099-8381585060C4}"/>
    <hyperlink ref="B440" r:id="rId60" display="https://reg.mju.ac.th/registrar/class_info_2.asp?backto=home&amp;option=0&amp;courseid=8889218&amp;acadyear=2566&amp;semester=2&amp;avs207306847=73" xr:uid="{CD094CA1-2ED9-45CD-8B1C-010FCD34697D}"/>
    <hyperlink ref="B442" r:id="rId61" display="https://reg.mju.ac.th/registrar/class_info_2.asp?backto=home&amp;option=0&amp;courseid=8890895&amp;acadyear=2566&amp;semester=2&amp;avs207306847=74" xr:uid="{CF43A764-79C8-44C6-9761-C448670B2426}"/>
    <hyperlink ref="B444" r:id="rId62" display="https://reg.mju.ac.th/registrar/class_info_2.asp?backto=home&amp;option=0&amp;courseid=626353&amp;acadyear=2566&amp;semester=2&amp;avs207306847=75" xr:uid="{4643CAFC-ED64-4120-AEC4-EFF335CFCA86}"/>
    <hyperlink ref="B447" r:id="rId63" display="https://reg.mju.ac.th/registrar/class_info_2.asp?backto=home&amp;option=0&amp;courseid=16320&amp;acadyear=2566&amp;semester=2&amp;avs207306847=76" xr:uid="{A8F87266-C43F-4429-92EC-7DD10792D5EC}"/>
    <hyperlink ref="B451" r:id="rId64" display="https://reg.mju.ac.th/registrar/class_info_2.asp?backto=home&amp;option=0&amp;courseid=8890304&amp;acadyear=2566&amp;semester=2&amp;avs207306847=77" xr:uid="{F671F60E-7064-4683-B3A6-2FDCF9235390}"/>
    <hyperlink ref="B455" r:id="rId65" display="https://reg.mju.ac.th/registrar/class_info_2.asp?backto=home&amp;option=0&amp;courseid=626370&amp;acadyear=2566&amp;semester=2&amp;avs207306847=78" xr:uid="{E0669CEE-4877-45C2-BB90-81FAD899B198}"/>
    <hyperlink ref="B347" r:id="rId66" display="https://reg.mju.ac.th/registrar/class_info_2.asp?backto=home&amp;option=0&amp;courseid=25300&amp;acadyear=2566&amp;semester=2&amp;avs207306847=79" xr:uid="{0F45168C-3C25-4ACE-9A55-9284E9EEF4E3}"/>
    <hyperlink ref="B355" r:id="rId67" display="https://reg.mju.ac.th/registrar/class_info_2.asp?backto=home&amp;option=0&amp;courseid=8893959&amp;acadyear=2566&amp;semester=2&amp;avs207306847=80" xr:uid="{A6145DDE-3FE9-4213-BA9F-69B01CD04FDC}"/>
    <hyperlink ref="B357" r:id="rId68" display="https://reg.mju.ac.th/registrar/class_info_2.asp?backto=home&amp;option=0&amp;courseid=25441&amp;acadyear=2566&amp;semester=2&amp;avs207306847=81" xr:uid="{BB805002-2109-498B-9F58-A2492EE2CABA}"/>
    <hyperlink ref="B359" r:id="rId69" display="https://reg.mju.ac.th/registrar/class_info_2.asp?backto=home&amp;option=0&amp;courseid=8893957&amp;acadyear=2566&amp;semester=2&amp;avs207306847=82" xr:uid="{BBD9670C-C4D2-4F1B-8996-7AD045FB4167}"/>
    <hyperlink ref="B361" r:id="rId70" display="https://reg.mju.ac.th/registrar/class_info_2.asp?backto=home&amp;option=0&amp;courseid=25461&amp;acadyear=2566&amp;semester=2&amp;avs207306847=83" xr:uid="{4BC258FF-C0DB-4836-88B3-43F3F3B271A9}"/>
    <hyperlink ref="B364" r:id="rId71" display="https://reg.mju.ac.th/registrar/class_info_2.asp?backto=home&amp;option=0&amp;courseid=625456&amp;acadyear=2566&amp;semester=2&amp;avs207306847=84" xr:uid="{92AD494B-C015-4775-8ED0-3FA0FD9D5D01}"/>
    <hyperlink ref="B366" r:id="rId72" display="https://reg.mju.ac.th/registrar/class_info_2.asp?backto=home&amp;option=0&amp;courseid=8893958&amp;acadyear=2566&amp;semester=2&amp;avs207306847=85" xr:uid="{AE7B1CEE-7710-45D0-AEAA-91AA7BC9CBE8}"/>
    <hyperlink ref="B374" r:id="rId73" display="https://reg.mju.ac.th/registrar/class_info_2.asp?backto=home&amp;option=0&amp;courseid=25498&amp;acadyear=2566&amp;semester=2&amp;avs207306847=86" xr:uid="{6791A776-B955-42E6-9865-EA00F3DD17FE}"/>
    <hyperlink ref="B130" r:id="rId74" display="https://reg.mju.ac.th/registrar/class_info_2.asp?backto=home&amp;option=0&amp;courseid=8890584&amp;acadyear=2566&amp;semester=2&amp;avs207306847=89" xr:uid="{DDF3FC86-96F9-41B8-9C49-5D53481BE386}"/>
    <hyperlink ref="B389" r:id="rId75" display="https://reg.mju.ac.th/registrar/class_info_2.asp?backto=home&amp;option=0&amp;courseid=8890584&amp;acadyear=2566&amp;semester=2&amp;avs207306847=93" xr:uid="{6DC5DB97-CE13-4BD0-9B58-92AA2E1CF094}"/>
    <hyperlink ref="B229" r:id="rId76" display="https://reg.mju.ac.th/registrar/class_info_2.asp?backto=home&amp;option=0&amp;courseid=8890584&amp;acadyear=2566&amp;semester=2&amp;avs207306847=94" xr:uid="{B21F3489-03C3-48DD-BB8C-9A441918A9B8}"/>
    <hyperlink ref="B139" r:id="rId77" display="https://reg.mju.ac.th/registrar/class_info_2.asp?backto=home&amp;option=0&amp;courseid=8888983&amp;acadyear=2566&amp;semester=2&amp;avs207306847=95" xr:uid="{2ED6652B-0226-4904-AD64-0B7669AA723F}"/>
    <hyperlink ref="B142" r:id="rId78" display="https://reg.mju.ac.th/registrar/class_info_2.asp?backto=home&amp;option=0&amp;courseid=8888983&amp;acadyear=2566&amp;semester=2&amp;avs207306847=96" xr:uid="{762203D9-D816-4923-95F2-453AAA319A01}"/>
    <hyperlink ref="B145" r:id="rId79" display="https://reg.mju.ac.th/registrar/class_info_2.asp?backto=home&amp;option=0&amp;courseid=8888983&amp;acadyear=2566&amp;semester=2&amp;avs207306847=97" xr:uid="{96BDD3C0-1CB2-4433-9D8D-22DFB90CDACF}"/>
    <hyperlink ref="B148" r:id="rId80" display="https://reg.mju.ac.th/registrar/class_info_2.asp?backto=home&amp;option=0&amp;courseid=8888983&amp;acadyear=2566&amp;semester=2&amp;avs207306847=98" xr:uid="{8EB93311-7DC5-4DE4-8E4D-2EC5352D3F74}"/>
    <hyperlink ref="B151" r:id="rId81" display="https://reg.mju.ac.th/registrar/class_info_2.asp?backto=home&amp;option=0&amp;courseid=8888983&amp;acadyear=2566&amp;semester=2&amp;avs207306847=99" xr:uid="{488C1571-F9F2-4A87-BA0A-4DB12FB40BCE}"/>
    <hyperlink ref="B154" r:id="rId82" display="https://reg.mju.ac.th/registrar/class_info_2.asp?backto=home&amp;option=0&amp;courseid=8888983&amp;acadyear=2566&amp;semester=2&amp;avs207306847=100" xr:uid="{EAF788BE-1699-4E2C-A75A-E59A9B9555F7}"/>
    <hyperlink ref="B157" r:id="rId83" display="https://reg.mju.ac.th/registrar/class_info_2.asp?backto=home&amp;option=0&amp;courseid=8888983&amp;acadyear=2566&amp;semester=2&amp;avs207306847=101" xr:uid="{263E490F-2E4F-4912-BD1A-5C6D2B90959F}"/>
    <hyperlink ref="B392" r:id="rId84" display="https://reg.mju.ac.th/registrar/class_info_2.asp?backto=home&amp;option=0&amp;courseid=8888983&amp;acadyear=2566&amp;semester=2&amp;avs207306847=106" xr:uid="{191A2302-490E-4186-945F-D8CAEB3BFB26}"/>
    <hyperlink ref="B232" r:id="rId85" display="https://reg.mju.ac.th/registrar/class_info_2.asp?backto=home&amp;option=0&amp;courseid=8888983&amp;acadyear=2566&amp;semester=2&amp;avs207306847=107" xr:uid="{F6399997-C138-4250-952B-36B6CA2CB911}"/>
    <hyperlink ref="B160" r:id="rId86" display="https://reg.mju.ac.th/registrar/class_info_2.asp?backto=home&amp;option=0&amp;courseid=8888983&amp;acadyear=2566&amp;semester=2&amp;avs207306847=108" xr:uid="{080343DD-03D6-4C98-953C-48F320D63F90}"/>
    <hyperlink ref="B162" r:id="rId87" display="https://reg.mju.ac.th/registrar/class_info_2.asp?backto=home&amp;option=0&amp;courseid=8893137&amp;acadyear=2566&amp;semester=2&amp;avs207306847=112" xr:uid="{69AD4659-0C25-48C1-B5C7-D658823D5343}"/>
    <hyperlink ref="B166" r:id="rId88" display="https://reg.mju.ac.th/registrar/class_info_2.asp?backto=home&amp;option=0&amp;courseid=8893137&amp;acadyear=2566&amp;semester=2&amp;avs207306847=113" xr:uid="{B626141F-A3E7-4182-8828-9026312F99AE}"/>
    <hyperlink ref="B170" r:id="rId89" display="https://reg.mju.ac.th/registrar/class_info_2.asp?backto=home&amp;option=0&amp;courseid=8893137&amp;acadyear=2566&amp;semester=2&amp;avs207306847=114" xr:uid="{481F3C81-5EFD-4C74-93E3-9D30FC3B270F}"/>
    <hyperlink ref="B173" r:id="rId90" display="https://reg.mju.ac.th/registrar/class_info_2.asp?backto=home&amp;option=0&amp;courseid=8893138&amp;acadyear=2566&amp;semester=2&amp;avs207306847=115" xr:uid="{FD6AF7CE-4713-4C8D-A226-8162830AC6D6}"/>
    <hyperlink ref="B176" r:id="rId91" display="https://reg.mju.ac.th/registrar/class_info_2.asp?backto=home&amp;option=0&amp;courseid=8893952&amp;acadyear=2566&amp;semester=2&amp;avs207306847=116" xr:uid="{6A936F56-B6E8-4728-9DFA-3A08423EACA7}"/>
    <hyperlink ref="C180" r:id="rId92" display="https://sites.google.com/view/pattamahannok" xr:uid="{56E38385-1BFF-4629-9AD5-BD60B15820C0}"/>
    <hyperlink ref="B181" r:id="rId93" display="https://reg.mju.ac.th/registrar/class_info_2.asp?backto=home&amp;option=0&amp;courseid=8893702&amp;acadyear=2566&amp;semester=2&amp;avs207306847=117" xr:uid="{ED8DC6BA-D4C0-41A8-A58A-3BFD6D63862B}"/>
    <hyperlink ref="B183" r:id="rId94" display="https://reg.mju.ac.th/registrar/class_info_2.asp?backto=home&amp;option=0&amp;courseid=8890892&amp;acadyear=2566&amp;semester=2&amp;avs207306847=118" xr:uid="{87DAE30C-2C72-4484-A068-C56DBCAB5602}"/>
    <hyperlink ref="B186" r:id="rId95" display="https://reg.mju.ac.th/registrar/class_info_2.asp?backto=home&amp;option=0&amp;courseid=8890892&amp;acadyear=2566&amp;semester=2&amp;avs207306847=119" xr:uid="{C5D731CD-D746-4D66-B461-F4C352B8A13E}"/>
    <hyperlink ref="B190" r:id="rId96" display="https://reg.mju.ac.th/registrar/class_info_2.asp?backto=home&amp;option=0&amp;courseid=8890892&amp;acadyear=2566&amp;semester=2&amp;avs207306847=120" xr:uid="{6603165E-8AB0-4DF3-BA38-EAD750158694}"/>
    <hyperlink ref="B193" r:id="rId97" display="https://reg.mju.ac.th/registrar/class_info_2.asp?backto=home&amp;option=0&amp;courseid=8890892&amp;acadyear=2566&amp;semester=2&amp;avs207306847=121" xr:uid="{2F215ECF-88BC-4622-B288-07BDB7DE08E8}"/>
    <hyperlink ref="B196" r:id="rId98" display="https://reg.mju.ac.th/registrar/class_info_2.asp?backto=home&amp;option=0&amp;courseid=8890892&amp;acadyear=2566&amp;semester=2&amp;avs207306847=122" xr:uid="{3C2C5ADD-3FA7-4324-B9FB-989CC82D5251}"/>
    <hyperlink ref="B200" r:id="rId99" display="https://reg.mju.ac.th/registrar/class_info_2.asp?backto=home&amp;option=0&amp;courseid=8890892&amp;acadyear=2566&amp;semester=2&amp;avs207306847=123" xr:uid="{1F56AD94-2EA8-42B5-944F-361189F4DAC4}"/>
    <hyperlink ref="B204" r:id="rId100" display="https://reg.mju.ac.th/registrar/class_info_2.asp?backto=home&amp;option=0&amp;courseid=11440&amp;acadyear=2566&amp;semester=2&amp;avs207306847=124" xr:uid="{2DC84AFE-41E3-4D56-948C-0FCC7DFDA861}"/>
    <hyperlink ref="B206" r:id="rId101" display="https://reg.mju.ac.th/registrar/class_info_2.asp?backto=home&amp;option=0&amp;courseid=11441&amp;acadyear=2566&amp;semester=2&amp;avs207306847=125" xr:uid="{F46DF089-2CC2-4AF0-AEC8-73E506C1EB31}"/>
    <hyperlink ref="B208" r:id="rId102" display="https://reg.mju.ac.th/registrar/class_info_2.asp?backto=home&amp;option=0&amp;courseid=8893953&amp;acadyear=2566&amp;semester=2&amp;avs207306847=126" xr:uid="{2B07E0ED-C1BC-434A-918E-E24E8D53E18C}"/>
    <hyperlink ref="B210" r:id="rId103" display="https://reg.mju.ac.th/registrar/class_info_2.asp?backto=home&amp;option=0&amp;courseid=8893267&amp;acadyear=2566&amp;semester=2&amp;avs207306847=127" xr:uid="{7043C0C1-834C-4D27-B051-C907AA4E1BF0}"/>
    <hyperlink ref="B213" r:id="rId104" display="https://reg.mju.ac.th/registrar/class_info_2.asp?backto=home&amp;option=0&amp;courseid=11498&amp;acadyear=2566&amp;semester=2&amp;avs207306847=128" xr:uid="{B336001D-C5C0-41B3-A7C6-49D1805BBC38}"/>
    <hyperlink ref="B463" r:id="rId105" display="https://reg.mju.ac.th/registrar/class_info_2.asp?backto=home&amp;option=0&amp;courseid=625948&amp;acadyear=2566&amp;semester=2&amp;avs207306847=166" xr:uid="{739ED7A7-7886-40E9-B805-5D92FA836C73}"/>
    <hyperlink ref="B467" r:id="rId106" display="https://reg.mju.ac.th/registrar/class_info_2.asp?backto=home&amp;option=0&amp;courseid=17400&amp;acadyear=2566&amp;semester=2&amp;avs207306847=167" xr:uid="{A4C5AC49-B249-43B3-9328-234C028CF4B0}"/>
    <hyperlink ref="B470" r:id="rId107" display="https://reg.mju.ac.th/registrar/class_info_2.asp?backto=home&amp;option=0&amp;courseid=17420&amp;acadyear=2566&amp;semester=2&amp;avs207306847=168" xr:uid="{2207B084-5496-4C97-820D-764647C6F4CE}"/>
    <hyperlink ref="B486" r:id="rId108" display="https://reg.mju.ac.th/registrar/class_info_2.asp?backto=home&amp;option=0&amp;courseid=8890312&amp;acadyear=2566&amp;semester=2&amp;avs207306847=169" xr:uid="{36BD9F4B-E38B-4217-82C2-AB5098E0EF32}"/>
    <hyperlink ref="B489" r:id="rId109" display="https://reg.mju.ac.th/registrar/class_info_2.asp?backto=home&amp;option=0&amp;courseid=8890316&amp;acadyear=2566&amp;semester=2&amp;avs207306847=170" xr:uid="{63DC4105-02F2-4CC9-AE17-0156A49C1130}"/>
    <hyperlink ref="B236" r:id="rId110" display="https://reg.mju.ac.th/registrar/class_info_2.asp?backto=home&amp;option=0&amp;courseid=8893696&amp;acadyear=2566&amp;semester=2&amp;avs207306847=171" xr:uid="{829B1CD6-6442-415A-86F7-4599B3037857}"/>
    <hyperlink ref="B239" r:id="rId111" display="https://reg.mju.ac.th/registrar/class_info_2.asp?backto=home&amp;option=0&amp;courseid=8893930&amp;acadyear=2566&amp;semester=2&amp;avs207306847=172" xr:uid="{8B1A1728-83C3-40F4-970A-1C9E9264CAF7}"/>
    <hyperlink ref="B242" r:id="rId112" display="https://reg.mju.ac.th/registrar/class_info_2.asp?backto=home&amp;option=0&amp;courseid=8894811&amp;acadyear=2566&amp;semester=2&amp;avs207306847=173" xr:uid="{57E9B9DD-8EF7-4FB9-8F04-EDE8D27F0BBD}"/>
    <hyperlink ref="B246" r:id="rId113" display="https://reg.mju.ac.th/registrar/class_info_2.asp?backto=home&amp;option=0&amp;courseid=8893912&amp;acadyear=2566&amp;semester=2&amp;avs207306847=174" xr:uid="{65DCE820-F66E-4BB9-B969-31234EE4A107}"/>
    <hyperlink ref="B250" r:id="rId114" display="https://reg.mju.ac.th/registrar/class_info_2.asp?backto=home&amp;option=0&amp;courseid=8893928&amp;acadyear=2566&amp;semester=2&amp;avs207306847=175" xr:uid="{EB0C2F9A-F390-4081-B3DD-9294FA9364EC}"/>
    <hyperlink ref="B254" r:id="rId115" display="https://reg.mju.ac.th/registrar/class_info_2.asp?backto=home&amp;option=0&amp;courseid=8893929&amp;acadyear=2566&amp;semester=2&amp;avs207306847=176" xr:uid="{9A63DDE4-81C1-4114-A5E4-A85C98D7854E}"/>
    <hyperlink ref="B258" r:id="rId116" display="https://reg.mju.ac.th/registrar/class_info_2.asp?backto=home&amp;option=0&amp;courseid=8893926&amp;acadyear=2566&amp;semester=2&amp;avs207306847=177" xr:uid="{9BBC67BD-D3A1-4017-B5F8-E49C58CB5F1B}"/>
    <hyperlink ref="B261" r:id="rId117" display="https://reg.mju.ac.th/registrar/class_info_2.asp?backto=home&amp;option=0&amp;courseid=8893925&amp;acadyear=2566&amp;semester=2&amp;avs207306847=178" xr:uid="{45F15A51-FBE9-4B73-8F3E-FA53A0AB8605}"/>
    <hyperlink ref="B264" r:id="rId118" display="https://reg.mju.ac.th/registrar/class_info_2.asp?backto=home&amp;option=0&amp;courseid=8893825&amp;acadyear=2566&amp;semester=2&amp;avs207306847=179" xr:uid="{0627B113-3FFF-48E5-82A1-9F1A5C97CAC5}"/>
    <hyperlink ref="B267" r:id="rId119" display="https://reg.mju.ac.th/registrar/class_info_2.asp?backto=home&amp;option=0&amp;courseid=8893924&amp;acadyear=2566&amp;semester=2&amp;avs207306847=180" xr:uid="{C23EF12E-5D83-4665-8C7B-D85055E4E201}"/>
    <hyperlink ref="B270" r:id="rId120" display="https://reg.mju.ac.th/registrar/class_info_2.asp?backto=home&amp;option=0&amp;courseid=8893915&amp;acadyear=2566&amp;semester=2&amp;avs207306847=181" xr:uid="{E43DA78A-49EA-4BDA-B652-A4544EA29477}"/>
    <hyperlink ref="B274" r:id="rId121" display="https://reg.mju.ac.th/registrar/class_info_2.asp?backto=home&amp;option=0&amp;courseid=8893918&amp;acadyear=2566&amp;semester=2&amp;avs207306847=182" xr:uid="{2DF8C01B-4D78-4BFE-9FDF-15CA443F5169}"/>
    <hyperlink ref="B277" r:id="rId122" display="https://reg.mju.ac.th/registrar/class_info_2.asp?backto=home&amp;option=0&amp;courseid=8893920&amp;acadyear=2566&amp;semester=2&amp;avs207306847=183" xr:uid="{FC2596F1-2D85-4753-8C67-DD7CEACB136E}"/>
    <hyperlink ref="B280" r:id="rId123" display="https://reg.mju.ac.th/registrar/class_info_2.asp?backto=home&amp;option=0&amp;courseid=8893921&amp;acadyear=2566&amp;semester=2&amp;avs207306847=184" xr:uid="{7B961110-025F-4C49-AF12-C1479732C60A}"/>
    <hyperlink ref="B283" r:id="rId124" display="https://reg.mju.ac.th/registrar/class_info_2.asp?backto=home&amp;option=0&amp;courseid=8893914&amp;acadyear=2566&amp;semester=2&amp;avs207306847=185" xr:uid="{24DF76D8-1FDE-4D2D-895C-05A8987A36CE}"/>
    <hyperlink ref="B399" r:id="rId125" display="https://reg.mju.ac.th/registrar/class_info_2.asp?backto=home&amp;option=0&amp;courseid=8893882&amp;acadyear=2566&amp;semester=2&amp;avs207306847=206" xr:uid="{1DD0DA56-7D89-459A-8D93-2868D83DE07C}"/>
    <hyperlink ref="B403" r:id="rId126" display="https://reg.mju.ac.th/registrar/class_info_2.asp?backto=home&amp;option=0&amp;courseid=8893883&amp;acadyear=2566&amp;semester=2&amp;avs207306847=207" xr:uid="{C1FEC19C-ACFE-445E-B1D9-46054A38ADCA}"/>
    <hyperlink ref="B408" r:id="rId127" display="https://reg.mju.ac.th/registrar/class_info_2.asp?backto=home&amp;option=0&amp;courseid=8893885&amp;acadyear=2566&amp;semester=2&amp;avs207306847=208" xr:uid="{0F13E4FF-FFE3-4D2D-92D9-D6E2D54B6EC8}"/>
    <hyperlink ref="B412" r:id="rId128" display="https://reg.mju.ac.th/registrar/class_info_2.asp?backto=home&amp;option=0&amp;courseid=8893898&amp;acadyear=2566&amp;semester=2&amp;avs207306847=209" xr:uid="{B49DD3A6-0F0E-4007-B23C-41DB17423DE4}"/>
    <hyperlink ref="B418" r:id="rId129" display="https://reg.mju.ac.th/registrar/class_info_2.asp?backto=home&amp;option=0&amp;courseid=8893898&amp;acadyear=2566&amp;semester=2&amp;avs207306847=210" xr:uid="{4E7C7549-5F8C-49E7-B2D5-B5A64BB3A130}"/>
    <hyperlink ref="B424" r:id="rId130" display="https://reg.mju.ac.th/registrar/class_info_2.asp?backto=home&amp;option=0&amp;courseid=8893898&amp;acadyear=2566&amp;semester=2&amp;avs207306847=211" xr:uid="{93AB7CB7-14EF-4075-9F3B-BAA53154FB01}"/>
    <hyperlink ref="B520" r:id="rId131" display="https://reg.mju.ac.th/registrar/class_info_2.asp?backto=home&amp;option=0&amp;courseid=8898822&amp;acadyear=2566&amp;semester=2&amp;avs421071358=309" xr:uid="{890E23AE-7DC4-498A-BF6E-124BAD8AEFF1}"/>
    <hyperlink ref="B523" r:id="rId132" display="https://reg.mju.ac.th/registrar/class_info_2.asp?backto=home&amp;option=0&amp;courseid=8898824&amp;acadyear=2566&amp;semester=2&amp;avs421071358=310" xr:uid="{F63A79DA-D974-4E6F-8DF6-0211CA02C266}"/>
    <hyperlink ref="B525" r:id="rId133" display="https://reg.mju.ac.th/registrar/class_info_2.asp?backto=home&amp;option=0&amp;courseid=8898823&amp;acadyear=2566&amp;semester=2&amp;avs421071358=311" xr:uid="{02E0D86F-527A-435D-BE74-96615B8BB833}"/>
    <hyperlink ref="B527" r:id="rId134" display="https://reg.mju.ac.th/registrar/class_info_2.asp?backto=home&amp;option=0&amp;courseid=8898825&amp;acadyear=2566&amp;semester=2&amp;avs421071358=312" xr:uid="{9938E47E-A569-4FC5-8253-4918B81C6A61}"/>
    <hyperlink ref="B529" r:id="rId135" display="https://reg.mju.ac.th/registrar/class_info_2.asp?backto=home&amp;option=0&amp;courseid=8898826&amp;acadyear=2566&amp;semester=2&amp;avs421071358=313" xr:uid="{72A8994D-222F-4BD2-A04E-972C2A20F94B}"/>
    <hyperlink ref="B531" r:id="rId136" display="https://reg.mju.ac.th/registrar/class_info_2.asp?backto=home&amp;option=0&amp;courseid=8895162&amp;acadyear=2566&amp;semester=2&amp;avs421071358=332" xr:uid="{7A0087FC-E91E-40B1-9357-30B6AC0443D2}"/>
    <hyperlink ref="B533" r:id="rId137" display="https://reg.mju.ac.th/registrar/class_info_2.asp?backto=home&amp;option=0&amp;courseid=8890992&amp;acadyear=2566&amp;semester=2&amp;avs421071358=333" xr:uid="{441B73C8-EF54-4C11-94F0-A8200789B7BE}"/>
    <hyperlink ref="B535" r:id="rId138" display="https://reg.mju.ac.th/registrar/class_info_2.asp?backto=home&amp;option=0&amp;courseid=8891030&amp;acadyear=2566&amp;semester=2&amp;avs421071358=334" xr:uid="{82EF2D7C-31D4-48E3-97AD-C94753A2CF76}"/>
    <hyperlink ref="B537" r:id="rId139" display="https://reg.mju.ac.th/registrar/class_info_2.asp?backto=home&amp;option=0&amp;courseid=8891022&amp;acadyear=2566&amp;semester=2&amp;avs421071358=335" xr:uid="{B9DAE795-BDEF-4CFB-82F1-40A28AADF24C}"/>
    <hyperlink ref="B539" r:id="rId140" display="https://reg.mju.ac.th/registrar/class_info_2.asp?backto=home&amp;option=0&amp;courseid=8891023&amp;acadyear=2566&amp;semester=2&amp;avs421071358=336" xr:uid="{9AFD29F4-21B5-42A1-9AEF-19C3FCCFBEB0}"/>
    <hyperlink ref="B545" r:id="rId141" display="https://reg.mju.ac.th/registrar/class_info_2.asp?backto=home&amp;option=0&amp;courseid=8894429&amp;acadyear=2566&amp;semester=2&amp;avs421071358=338" xr:uid="{7EE7ECF2-6173-4CC0-AA64-0CCB4A053598}"/>
    <hyperlink ref="B548" r:id="rId142" display="https://reg.mju.ac.th/registrar/class_info_2.asp?backto=home&amp;option=0&amp;courseid=8894440&amp;acadyear=2566&amp;semester=2&amp;avs421071358=339" xr:uid="{F5BEB355-1D30-4E90-B6F9-F1C266F7723A}"/>
    <hyperlink ref="B551" r:id="rId143" display="https://reg.mju.ac.th/registrar/class_info_2.asp?backto=home&amp;option=0&amp;courseid=8894957&amp;acadyear=2566&amp;semester=2&amp;avs421071358=340" xr:uid="{594732DD-A32C-44A4-B01B-20F6D7D306C2}"/>
    <hyperlink ref="B554" r:id="rId144" display="https://reg.mju.ac.th/registrar/class_info_2.asp?backto=home&amp;option=0&amp;courseid=8894456&amp;acadyear=2566&amp;semester=2&amp;avs421071358=341" xr:uid="{5FBF99FA-75CD-423A-ABE9-E53303DD6A45}"/>
    <hyperlink ref="B556" r:id="rId145" display="https://reg.mju.ac.th/registrar/class_info_2.asp?backto=home&amp;option=0&amp;courseid=8894443&amp;acadyear=2566&amp;semester=2&amp;avs421071358=342" xr:uid="{1EBBA6AA-B2B9-4477-86B0-8B14311144D6}"/>
    <hyperlink ref="B561" r:id="rId146" display="https://reg.mju.ac.th/registrar/class_info_2.asp?backto=home&amp;option=0&amp;courseid=8894444&amp;acadyear=2566&amp;semester=2&amp;avs421071358=343" xr:uid="{C322AECB-0B96-4C30-A9E5-A569C6F7AB8E}"/>
    <hyperlink ref="B566" r:id="rId147" display="https://reg.mju.ac.th/registrar/class_info_2.asp?backto=home&amp;option=0&amp;courseid=8894445&amp;acadyear=2566&amp;semester=2&amp;avs421071358=344" xr:uid="{F9FF2D4C-3F7C-4778-A448-C998FC6FAC7D}"/>
    <hyperlink ref="B571" r:id="rId148" display="https://reg.mju.ac.th/registrar/class_info_2.asp?backto=home&amp;option=0&amp;courseid=8894446&amp;acadyear=2566&amp;semester=2&amp;avs421071358=345" xr:uid="{AD6D042A-758A-4465-939B-3540FBB07085}"/>
    <hyperlink ref="B573" r:id="rId149" display="https://reg.mju.ac.th/registrar/class_info_2.asp?backto=home&amp;option=0&amp;courseid=8894970&amp;acadyear=2566&amp;semester=2&amp;avs421071358=346" xr:uid="{E90D41D6-E397-4127-B13C-55C7D09DB580}"/>
    <hyperlink ref="B575" r:id="rId150" display="https://reg.mju.ac.th/registrar/class_info_2.asp?backto=home&amp;option=0&amp;courseid=8894970&amp;acadyear=2566&amp;semester=2&amp;avs421071358=347" xr:uid="{1EDE9443-CDCC-4A14-AA2D-D1FEB8D40021}"/>
    <hyperlink ref="B577" r:id="rId151" display="https://reg.mju.ac.th/registrar/class_info_2.asp?backto=home&amp;option=0&amp;courseid=8894970&amp;acadyear=2566&amp;semester=2&amp;avs421071358=348" xr:uid="{D06730F3-CD4C-4BCD-A299-6D6CB6237E28}"/>
    <hyperlink ref="B579" r:id="rId152" display="https://reg.mju.ac.th/registrar/class_info_2.asp?backto=home&amp;option=0&amp;courseid=8894970&amp;acadyear=2566&amp;semester=2&amp;avs421071358=349" xr:uid="{65B21DA0-8572-4918-8C08-0CD69730B7E9}"/>
    <hyperlink ref="B581" r:id="rId153" display="https://reg.mju.ac.th/registrar/class_info_2.asp?backto=home&amp;option=0&amp;courseid=8894972&amp;acadyear=2566&amp;semester=2&amp;avs421071358=350" xr:uid="{07C60F17-9A37-4899-BC98-83D6FF3D8C6A}"/>
    <hyperlink ref="B583" r:id="rId154" display="https://reg.mju.ac.th/registrar/class_info_2.asp?backto=home&amp;option=0&amp;courseid=8894972&amp;acadyear=2566&amp;semester=2&amp;avs421071358=351" xr:uid="{725935BA-9325-488C-9232-6F17C493708D}"/>
    <hyperlink ref="B587" r:id="rId155" display="https://reg.mju.ac.th/registrar/class_info_2.asp?backto=home&amp;option=0&amp;courseid=8894459&amp;acadyear=2566&amp;semester=2&amp;avs421084884=48" xr:uid="{CFF28806-BDDE-414D-8CCC-E004AE55FE55}"/>
    <hyperlink ref="B592" r:id="rId156" display="https://reg.mju.ac.th/registrar/class_info_2.asp?backto=home&amp;option=0&amp;courseid=8894460&amp;acadyear=2566&amp;semester=2&amp;avs421084884=49" xr:uid="{3B592FF2-880A-4329-80E0-7A774AC8C11D}"/>
    <hyperlink ref="B597" r:id="rId157" display="https://reg.mju.ac.th/registrar/class_info_2.asp?backto=home&amp;option=0&amp;courseid=8894950&amp;acadyear=2566&amp;semester=2&amp;avs421084884=50" xr:uid="{35C145EA-4A00-4D36-B470-176A1727177E}"/>
    <hyperlink ref="B602" r:id="rId158" display="https://reg.mju.ac.th/registrar/class_info_2.asp?backto=home&amp;option=0&amp;courseid=8894955&amp;acadyear=2566&amp;semester=2&amp;avs421084884=51" xr:uid="{B1254A13-3AD5-4B00-B96B-43912F8E90E5}"/>
    <hyperlink ref="B604" r:id="rId159" display="https://reg.mju.ac.th/registrar/class_info_2.asp?backto=home&amp;option=0&amp;courseid=8894964&amp;acadyear=2566&amp;semester=2&amp;avs421084884=52" xr:uid="{AAE529D9-8C77-4774-9656-134FA02EDF41}"/>
    <hyperlink ref="B606" r:id="rId160" display="https://reg.mju.ac.th/registrar/class_info_2.asp?backto=home&amp;option=0&amp;courseid=8894965&amp;acadyear=2566&amp;semester=2&amp;avs421084884=53" xr:uid="{DC37641A-D629-420C-9960-4D3E8A3D9344}"/>
  </hyperlinks>
  <pageMargins left="0.11811023622047245" right="0.11811023622047245" top="0.15748031496062992" bottom="0.15748031496062992" header="0.31496062992125984" footer="0.31496062992125984"/>
  <pageSetup paperSize="9" scale="56" fitToHeight="0" orientation="landscape" horizontalDpi="300" verticalDpi="300" r:id="rId16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E2F90-4CC4-4DB2-9A0E-5E0C0D6EE5B0}">
  <dimension ref="A1:AC214"/>
  <sheetViews>
    <sheetView topLeftCell="A115" zoomScale="90" zoomScaleNormal="90" workbookViewId="0">
      <selection activeCell="E123" sqref="E123"/>
    </sheetView>
  </sheetViews>
  <sheetFormatPr defaultRowHeight="15" x14ac:dyDescent="0.2"/>
  <cols>
    <col min="1" max="1" width="24.2265625" style="450" customWidth="1"/>
    <col min="2" max="2" width="11.98828125" style="573" customWidth="1"/>
    <col min="3" max="3" width="17.359375" style="450" customWidth="1"/>
    <col min="4" max="4" width="11.11328125" style="450" customWidth="1"/>
    <col min="5" max="5" width="10.36328125" style="502" customWidth="1"/>
    <col min="6" max="6" width="20.35546875" style="494" customWidth="1"/>
    <col min="7" max="7" width="11.36328125" style="451" customWidth="1"/>
    <col min="8" max="8" width="8.9921875" style="451"/>
    <col min="9" max="9" width="8.9921875" style="450"/>
    <col min="10" max="10" width="10.48828125" style="450" customWidth="1"/>
    <col min="11" max="11" width="8.9921875" style="450"/>
    <col min="12" max="12" width="4.37109375" style="450" customWidth="1"/>
    <col min="13" max="13" width="12.11328125" style="451" customWidth="1"/>
    <col min="14" max="14" width="47.5859375" style="450" customWidth="1"/>
    <col min="15" max="15" width="0.74609375" style="452" customWidth="1"/>
    <col min="16" max="16" width="18.359375" style="450" customWidth="1"/>
    <col min="17" max="17" width="11.98828125" style="575" customWidth="1"/>
    <col min="18" max="18" width="17.359375" style="450" customWidth="1"/>
    <col min="19" max="19" width="11.11328125" style="450" customWidth="1"/>
    <col min="20" max="20" width="10.36328125" style="450" customWidth="1"/>
    <col min="21" max="21" width="20.35546875" style="450" customWidth="1"/>
    <col min="22" max="22" width="11.36328125" style="450" customWidth="1"/>
    <col min="23" max="26" width="8.9921875" style="450"/>
    <col min="27" max="27" width="4.37109375" style="450" customWidth="1"/>
    <col min="28" max="28" width="12.11328125" style="451" customWidth="1"/>
    <col min="29" max="29" width="47.5859375" style="450" customWidth="1"/>
    <col min="30" max="16384" width="8.9921875" style="450"/>
  </cols>
  <sheetData>
    <row r="1" spans="1:29" x14ac:dyDescent="0.2">
      <c r="A1" s="700" t="s">
        <v>2684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451"/>
      <c r="P1" s="700" t="s">
        <v>2681</v>
      </c>
      <c r="Q1" s="700"/>
      <c r="R1" s="700"/>
      <c r="S1" s="700"/>
      <c r="T1" s="700"/>
      <c r="U1" s="700"/>
      <c r="V1" s="700"/>
      <c r="W1" s="700"/>
      <c r="X1" s="700"/>
      <c r="Y1" s="700"/>
      <c r="Z1" s="700"/>
      <c r="AA1" s="700"/>
      <c r="AB1" s="700"/>
      <c r="AC1" s="451"/>
    </row>
    <row r="2" spans="1:29" x14ac:dyDescent="0.2">
      <c r="M2" s="475" t="s">
        <v>2623</v>
      </c>
      <c r="N2" s="451">
        <v>1</v>
      </c>
      <c r="AB2" s="451" t="s">
        <v>2623</v>
      </c>
      <c r="AC2" s="451">
        <v>1</v>
      </c>
    </row>
    <row r="3" spans="1:29" ht="21" x14ac:dyDescent="0.3">
      <c r="A3" s="448"/>
      <c r="B3" s="53"/>
      <c r="C3" s="450" t="s">
        <v>2624</v>
      </c>
      <c r="F3" s="495" t="s">
        <v>2625</v>
      </c>
      <c r="G3" s="531">
        <v>4</v>
      </c>
      <c r="H3" s="451" t="s">
        <v>2626</v>
      </c>
      <c r="M3" s="475" t="s">
        <v>2627</v>
      </c>
      <c r="N3" s="451">
        <v>2</v>
      </c>
      <c r="P3" s="448"/>
      <c r="Q3" s="54"/>
      <c r="R3" s="450" t="s">
        <v>2624</v>
      </c>
      <c r="U3" s="453" t="s">
        <v>2625</v>
      </c>
      <c r="V3" s="453">
        <v>4</v>
      </c>
      <c r="W3" s="450" t="s">
        <v>2626</v>
      </c>
      <c r="AB3" s="451" t="s">
        <v>2627</v>
      </c>
      <c r="AC3" s="451">
        <v>2</v>
      </c>
    </row>
    <row r="4" spans="1:29" x14ac:dyDescent="0.2">
      <c r="C4" s="450" t="s">
        <v>2628</v>
      </c>
      <c r="N4" s="451">
        <f>2/5</f>
        <v>0.4</v>
      </c>
      <c r="R4" s="450" t="s">
        <v>2628</v>
      </c>
      <c r="AC4" s="451">
        <f>2/5</f>
        <v>0.4</v>
      </c>
    </row>
    <row r="7" spans="1:29" x14ac:dyDescent="0.2">
      <c r="A7" s="449" t="s">
        <v>2629</v>
      </c>
      <c r="P7" s="449" t="s">
        <v>2629</v>
      </c>
    </row>
    <row r="8" spans="1:29" x14ac:dyDescent="0.2">
      <c r="A8" s="450" t="s">
        <v>2630</v>
      </c>
      <c r="P8" s="450" t="s">
        <v>2630</v>
      </c>
    </row>
    <row r="9" spans="1:29" x14ac:dyDescent="0.2">
      <c r="A9" s="696" t="s">
        <v>2636</v>
      </c>
      <c r="B9" s="701" t="s">
        <v>2637</v>
      </c>
      <c r="C9" s="482" t="s">
        <v>2631</v>
      </c>
      <c r="D9" s="696" t="s">
        <v>2639</v>
      </c>
      <c r="E9" s="717" t="s">
        <v>2640</v>
      </c>
      <c r="F9" s="496" t="s">
        <v>2632</v>
      </c>
      <c r="G9" s="696" t="s">
        <v>2639</v>
      </c>
      <c r="H9" s="696" t="s">
        <v>2640</v>
      </c>
      <c r="I9" s="697"/>
      <c r="J9" s="718" t="s">
        <v>2633</v>
      </c>
      <c r="K9" s="699" t="s">
        <v>2634</v>
      </c>
      <c r="L9" s="697"/>
      <c r="M9" s="696" t="s">
        <v>2635</v>
      </c>
      <c r="P9" s="703" t="s">
        <v>2636</v>
      </c>
      <c r="Q9" s="705" t="s">
        <v>2637</v>
      </c>
      <c r="R9" s="482" t="s">
        <v>2631</v>
      </c>
      <c r="S9" s="703" t="s">
        <v>2639</v>
      </c>
      <c r="T9" s="707" t="s">
        <v>2640</v>
      </c>
      <c r="U9" s="482" t="s">
        <v>2632</v>
      </c>
      <c r="V9" s="703" t="s">
        <v>2639</v>
      </c>
      <c r="W9" s="703" t="s">
        <v>2640</v>
      </c>
      <c r="X9" s="709"/>
      <c r="Y9" s="711" t="s">
        <v>2633</v>
      </c>
      <c r="Z9" s="715" t="s">
        <v>2634</v>
      </c>
      <c r="AA9" s="709"/>
      <c r="AB9" s="715" t="s">
        <v>2635</v>
      </c>
    </row>
    <row r="10" spans="1:29" x14ac:dyDescent="0.2">
      <c r="A10" s="696"/>
      <c r="B10" s="701"/>
      <c r="C10" s="482" t="s">
        <v>2638</v>
      </c>
      <c r="D10" s="696"/>
      <c r="E10" s="717"/>
      <c r="F10" s="496" t="s">
        <v>2638</v>
      </c>
      <c r="G10" s="696"/>
      <c r="H10" s="696"/>
      <c r="I10" s="697"/>
      <c r="J10" s="718"/>
      <c r="K10" s="699"/>
      <c r="L10" s="697"/>
      <c r="M10" s="696"/>
      <c r="P10" s="704"/>
      <c r="Q10" s="706"/>
      <c r="R10" s="482" t="s">
        <v>2638</v>
      </c>
      <c r="S10" s="704"/>
      <c r="T10" s="708"/>
      <c r="U10" s="482" t="s">
        <v>2638</v>
      </c>
      <c r="V10" s="704"/>
      <c r="W10" s="704"/>
      <c r="X10" s="710"/>
      <c r="Y10" s="712"/>
      <c r="Z10" s="716"/>
      <c r="AA10" s="710"/>
      <c r="AB10" s="716"/>
    </row>
    <row r="11" spans="1:29" x14ac:dyDescent="0.2">
      <c r="A11" s="692" t="str">
        <f>'ข้อมูลอัตรากำลัง 2566'!A60:C60</f>
        <v xml:space="preserve">        - กลุ่มวิชาพืชสวน</v>
      </c>
      <c r="B11" s="692"/>
      <c r="C11" s="692"/>
      <c r="D11" s="692"/>
      <c r="E11" s="692"/>
      <c r="F11" s="692"/>
      <c r="G11" s="692"/>
      <c r="H11" s="692"/>
      <c r="I11" s="692"/>
      <c r="J11" s="692"/>
      <c r="K11" s="692"/>
      <c r="L11" s="692"/>
      <c r="M11" s="692"/>
      <c r="P11" s="693" t="str">
        <f>A11</f>
        <v xml:space="preserve">        - กลุ่มวิชาพืชสวน</v>
      </c>
      <c r="Q11" s="694"/>
      <c r="R11" s="694"/>
      <c r="S11" s="694"/>
      <c r="T11" s="694"/>
      <c r="U11" s="694"/>
      <c r="V11" s="694"/>
      <c r="W11" s="694"/>
      <c r="X11" s="694"/>
      <c r="Y11" s="694"/>
      <c r="Z11" s="694"/>
      <c r="AA11" s="694"/>
      <c r="AB11" s="695"/>
    </row>
    <row r="12" spans="1:29" x14ac:dyDescent="0.2">
      <c r="A12" s="693" t="str">
        <f>'ข้อมูลอัตรากำลัง 2566'!A61:C61</f>
        <v xml:space="preserve">        - กลุ่มวิชาพืชสวนประดับ</v>
      </c>
      <c r="B12" s="694"/>
      <c r="C12" s="694"/>
      <c r="D12" s="694"/>
      <c r="E12" s="694"/>
      <c r="F12" s="719"/>
      <c r="G12" s="719"/>
      <c r="H12" s="719"/>
      <c r="I12" s="694"/>
      <c r="J12" s="694"/>
      <c r="K12" s="694"/>
      <c r="L12" s="694"/>
      <c r="M12" s="695"/>
      <c r="P12" s="693" t="str">
        <f>A12</f>
        <v xml:space="preserve">        - กลุ่มวิชาพืชสวนประดับ</v>
      </c>
      <c r="Q12" s="694"/>
      <c r="R12" s="694"/>
      <c r="S12" s="694"/>
      <c r="T12" s="694"/>
      <c r="U12" s="694"/>
      <c r="V12" s="694"/>
      <c r="W12" s="694"/>
      <c r="X12" s="694"/>
      <c r="Y12" s="694"/>
      <c r="Z12" s="694"/>
      <c r="AA12" s="694"/>
      <c r="AB12" s="695"/>
    </row>
    <row r="13" spans="1:29" x14ac:dyDescent="0.2">
      <c r="A13" s="679" t="str">
        <f>'ข้อมูลอัตรากำลัง 2566'!C62</f>
        <v xml:space="preserve">อ. ดร.ธนะภูมิ เหล่าจันตา </v>
      </c>
      <c r="B13" s="688" t="str">
        <f>'ข้อมูลอัตรากำลัง 2566'!O62</f>
        <v xml:space="preserve"> -</v>
      </c>
      <c r="C13" s="454" t="str">
        <f>'พืชสวน 3.1-2566'!C67</f>
        <v>การปฏิบัติงานฟาร์มพืชสวน 1</v>
      </c>
      <c r="D13" s="455" t="str">
        <f>'พืชสวน 3.1-2566'!B67</f>
        <v> 10102291 </v>
      </c>
      <c r="E13" s="544"/>
      <c r="F13" s="550" t="str">
        <f>'พืชสวน 3.2-2566'!C20</f>
        <v>การปรับปรุงพันธุ์พืชสวน</v>
      </c>
      <c r="G13" s="549" t="str">
        <f>'พืชสวน 3.2-2566'!B20</f>
        <v> พส420 </v>
      </c>
      <c r="H13" s="503">
        <f>'พืชสวน 3.2-2566'!F22</f>
        <v>0.375</v>
      </c>
      <c r="I13" s="455"/>
      <c r="J13" s="455"/>
      <c r="K13" s="455"/>
      <c r="L13" s="455"/>
      <c r="M13" s="529"/>
      <c r="P13" s="679" t="str">
        <f>A13</f>
        <v xml:space="preserve">อ. ดร.ธนะภูมิ เหล่าจันตา </v>
      </c>
      <c r="Q13" s="682" t="str">
        <f>B13</f>
        <v xml:space="preserve"> -</v>
      </c>
      <c r="R13" s="454" t="str">
        <f>'พืชสวน 3.1-2566'!C262</f>
        <v>การเพาะเลี้ยงเนื้อเยื่อพืชขั้นสูง</v>
      </c>
      <c r="S13" s="455" t="str">
        <f>'พืชสวน 3.1-2566'!B262</f>
        <v> 20102513 </v>
      </c>
      <c r="T13" s="570">
        <f>'พืชสวน 3.1-2566'!F263</f>
        <v>0.75</v>
      </c>
      <c r="U13" s="455"/>
      <c r="V13" s="455"/>
      <c r="W13" s="456"/>
      <c r="X13" s="454"/>
      <c r="Y13" s="455"/>
      <c r="Z13" s="455"/>
      <c r="AA13" s="455"/>
      <c r="AB13" s="529"/>
    </row>
    <row r="14" spans="1:29" x14ac:dyDescent="0.2">
      <c r="A14" s="680"/>
      <c r="B14" s="689"/>
      <c r="C14" s="461" t="str">
        <f>'พืชสวน 3.1-2566'!C83</f>
        <v>กล้วยไม้เบื้องต้น</v>
      </c>
      <c r="D14" s="470" t="str">
        <f>'พืชสวน 3.1-2566'!B83</f>
        <v> พส303 </v>
      </c>
      <c r="E14" s="545">
        <f>'พืชสวน 3.1-2566'!F85</f>
        <v>1.5</v>
      </c>
      <c r="F14" s="547" t="str">
        <f>'พืชสวน 3.2-2566'!C36</f>
        <v>การปฏิบัติงานฟาร์มพืชสวน 2</v>
      </c>
      <c r="G14" s="548" t="str">
        <f>'พืชสวน 3.2-2566'!B36</f>
        <v> 10102292 </v>
      </c>
      <c r="H14" s="504">
        <f>'พืชสวน 3.2-2566'!F40</f>
        <v>9.9000000000000005E-2</v>
      </c>
      <c r="I14" s="470"/>
      <c r="M14" s="528"/>
      <c r="P14" s="680"/>
      <c r="Q14" s="683"/>
      <c r="R14" s="461"/>
      <c r="S14" s="470"/>
      <c r="T14" s="463"/>
      <c r="W14" s="463"/>
      <c r="X14" s="461"/>
      <c r="AB14" s="528"/>
    </row>
    <row r="15" spans="1:29" x14ac:dyDescent="0.2">
      <c r="A15" s="680"/>
      <c r="B15" s="689"/>
      <c r="C15" s="461" t="str">
        <f>'พืชสวน 3.1-2566'!C86</f>
        <v>เทคโนโลยีชีวภาพพืชสวน</v>
      </c>
      <c r="D15" s="470" t="str">
        <f>'พืชสวน 3.1-2566'!B86</f>
        <v> พส351 </v>
      </c>
      <c r="E15" s="545">
        <f>'พืชสวน 3.1-2566'!F90</f>
        <v>7.4999999999999997E-2</v>
      </c>
      <c r="F15" s="547" t="str">
        <f>'พืชสวน 3.2-2566'!C49</f>
        <v>การเรียนรู้อิสระ</v>
      </c>
      <c r="G15" s="548" t="str">
        <f>'พืชสวน 3.2-2566'!B49</f>
        <v> ผษ498 </v>
      </c>
      <c r="H15" s="504">
        <f>'พืชสวน 3.2-2566'!F51</f>
        <v>0.5</v>
      </c>
      <c r="I15" s="470"/>
      <c r="M15" s="528"/>
      <c r="P15" s="680"/>
      <c r="Q15" s="683"/>
      <c r="R15" s="461"/>
      <c r="S15" s="470"/>
      <c r="T15" s="463"/>
      <c r="W15" s="463"/>
      <c r="X15" s="461"/>
      <c r="AB15" s="528"/>
    </row>
    <row r="16" spans="1:29" x14ac:dyDescent="0.2">
      <c r="A16" s="680"/>
      <c r="B16" s="689"/>
      <c r="C16" s="461" t="str">
        <f>'พืชสวน 3.1-2566'!C94</f>
        <v>การออกแบบจัดสวน</v>
      </c>
      <c r="D16" s="470" t="str">
        <f>'พืชสวน 3.1-2566'!B94</f>
        <v> พส360 </v>
      </c>
      <c r="E16" s="545">
        <f>'พืชสวน 3.1-2566'!F96</f>
        <v>1.5</v>
      </c>
      <c r="F16" s="547" t="str">
        <f>'พืชสวน 3.2-2566'!C57</f>
        <v>กล้วยไม้เบื้องต้น</v>
      </c>
      <c r="G16" s="548" t="str">
        <f>'พืชสวน 3.2-2566'!B57</f>
        <v> พส303 </v>
      </c>
      <c r="H16" s="504">
        <f>'พืชสวน 3.2-2566'!F59</f>
        <v>1.5</v>
      </c>
      <c r="I16" s="470"/>
      <c r="M16" s="528"/>
      <c r="P16" s="680"/>
      <c r="Q16" s="683"/>
      <c r="R16" s="461"/>
      <c r="S16" s="470"/>
      <c r="T16" s="463"/>
      <c r="W16" s="463"/>
      <c r="X16" s="461"/>
      <c r="AB16" s="528"/>
    </row>
    <row r="17" spans="1:28" x14ac:dyDescent="0.2">
      <c r="A17" s="680"/>
      <c r="B17" s="689"/>
      <c r="C17" s="461" t="str">
        <f>'พืชสวน 3.1-2566'!C116</f>
        <v>สัมมนา</v>
      </c>
      <c r="D17" s="470" t="str">
        <f>'พืชสวน 3.1-2566'!B116</f>
        <v> พส499 </v>
      </c>
      <c r="E17" s="545">
        <f>'พืชสวน 3.1-2566'!F120</f>
        <v>7.4999999999999997E-2</v>
      </c>
      <c r="F17" s="547" t="str">
        <f>'พืชสวน 3.2-2566'!C63</f>
        <v>การออกแบบจัดสวน</v>
      </c>
      <c r="G17" s="548" t="str">
        <f>'พืชสวน 3.2-2566'!B63</f>
        <v> พส360 </v>
      </c>
      <c r="H17" s="504">
        <f>'พืชสวน 3.2-2566'!F65</f>
        <v>1.5</v>
      </c>
      <c r="I17" s="470"/>
      <c r="M17" s="528"/>
      <c r="P17" s="680"/>
      <c r="Q17" s="683"/>
      <c r="R17" s="461"/>
      <c r="S17" s="470"/>
      <c r="T17" s="463"/>
      <c r="W17" s="463"/>
      <c r="X17" s="461"/>
      <c r="AB17" s="528"/>
    </row>
    <row r="18" spans="1:28" x14ac:dyDescent="0.2">
      <c r="A18" s="680"/>
      <c r="B18" s="689"/>
      <c r="C18" s="461" t="str">
        <f>'พืชสวน 3.1-2566'!C145</f>
        <v>การปรับปรุงพันธุ์พืชสวน</v>
      </c>
      <c r="D18" s="470" t="str">
        <f>'พืชสวน 3.1-2566'!B145</f>
        <v> พส420 </v>
      </c>
      <c r="E18" s="545">
        <f>'พืชสวน 3.1-2566'!F148</f>
        <v>0.375</v>
      </c>
      <c r="F18" s="547" t="str">
        <f>'พืชสวน 3.2-2566'!C69</f>
        <v>ไม้ตัดดอกเพื่อการค้า</v>
      </c>
      <c r="G18" s="548" t="str">
        <f>'พืชสวน 3.2-2566'!B69</f>
        <v> พส410 </v>
      </c>
      <c r="H18" s="504">
        <f>'พืชสวน 3.2-2566'!F71</f>
        <v>1.5</v>
      </c>
      <c r="I18" s="470"/>
      <c r="M18" s="528"/>
      <c r="P18" s="680"/>
      <c r="Q18" s="683"/>
      <c r="R18" s="461"/>
      <c r="S18" s="470"/>
      <c r="T18" s="463"/>
      <c r="W18" s="463"/>
      <c r="X18" s="461"/>
      <c r="AB18" s="528"/>
    </row>
    <row r="19" spans="1:28" x14ac:dyDescent="0.2">
      <c r="A19" s="680"/>
      <c r="B19" s="689"/>
      <c r="C19" s="461"/>
      <c r="D19" s="470"/>
      <c r="E19" s="545"/>
      <c r="F19" s="547" t="str">
        <f>'พืชสวน 3.2-2566'!C82</f>
        <v>การจัดและตกแต่งดอกไม้</v>
      </c>
      <c r="G19" s="548" t="str">
        <f>'พืชสวน 3.2-2566'!B82</f>
        <v> พส467 </v>
      </c>
      <c r="H19" s="504">
        <f>'พืชสวน 3.2-2566'!F84</f>
        <v>1.5</v>
      </c>
      <c r="I19" s="470"/>
      <c r="M19" s="528"/>
      <c r="P19" s="680"/>
      <c r="Q19" s="683"/>
      <c r="R19" s="461"/>
      <c r="S19" s="470"/>
      <c r="T19" s="463"/>
      <c r="W19" s="463"/>
      <c r="X19" s="461"/>
      <c r="AB19" s="528"/>
    </row>
    <row r="20" spans="1:28" x14ac:dyDescent="0.2">
      <c r="A20" s="680"/>
      <c r="B20" s="689"/>
      <c r="C20" s="461"/>
      <c r="D20" s="470"/>
      <c r="E20" s="545"/>
      <c r="F20" s="499"/>
      <c r="G20" s="535"/>
      <c r="H20" s="528"/>
      <c r="I20" s="470"/>
      <c r="K20" s="464">
        <f>J21/G3</f>
        <v>2.6247500000000001</v>
      </c>
      <c r="M20" s="528"/>
      <c r="P20" s="680"/>
      <c r="Q20" s="683"/>
      <c r="R20" s="461"/>
      <c r="S20" s="470"/>
      <c r="T20" s="463"/>
      <c r="W20" s="463"/>
      <c r="X20" s="461"/>
      <c r="Z20" s="464">
        <f>Y21/V3</f>
        <v>0.1875</v>
      </c>
      <c r="AB20" s="528"/>
    </row>
    <row r="21" spans="1:28" x14ac:dyDescent="0.2">
      <c r="A21" s="681"/>
      <c r="B21" s="690"/>
      <c r="C21" s="457"/>
      <c r="D21" s="466" t="s">
        <v>2641</v>
      </c>
      <c r="E21" s="505">
        <f>SUM(E13:E20)</f>
        <v>3.5250000000000004</v>
      </c>
      <c r="F21" s="500"/>
      <c r="G21" s="533" t="s">
        <v>2641</v>
      </c>
      <c r="H21" s="505">
        <f>SUM(H13:H20)</f>
        <v>6.9740000000000002</v>
      </c>
      <c r="I21" s="457"/>
      <c r="J21" s="458">
        <f>SUM(E21,H21)</f>
        <v>10.499000000000001</v>
      </c>
      <c r="K21" s="458">
        <f>IF(J21&gt;$G$3,1,(J21/$G$3))</f>
        <v>1</v>
      </c>
      <c r="L21" s="458"/>
      <c r="M21" s="592" t="str">
        <f>IF(J21&gt;4,"Overloaded","OK")</f>
        <v>Overloaded</v>
      </c>
      <c r="P21" s="681"/>
      <c r="Q21" s="684"/>
      <c r="R21" s="457"/>
      <c r="S21" s="466" t="s">
        <v>2641</v>
      </c>
      <c r="T21" s="571">
        <f>SUM(T13:T20)</f>
        <v>0.75</v>
      </c>
      <c r="U21" s="466"/>
      <c r="V21" s="466" t="s">
        <v>2641</v>
      </c>
      <c r="W21" s="467">
        <f>SUM(W13:W20)</f>
        <v>0</v>
      </c>
      <c r="X21" s="457"/>
      <c r="Y21" s="458">
        <f>SUM(T21,W21)</f>
        <v>0.75</v>
      </c>
      <c r="Z21" s="458">
        <f>IF(Y21&gt;$G$3,1,(Y21/$G$3))</f>
        <v>0.1875</v>
      </c>
      <c r="AA21" s="458"/>
      <c r="AB21" s="591" t="str">
        <f>IF(Y21&gt;4,"Overloaded","OK")</f>
        <v>OK</v>
      </c>
    </row>
    <row r="22" spans="1:28" ht="18" customHeight="1" x14ac:dyDescent="0.2">
      <c r="A22" s="679" t="str">
        <f>'ข้อมูลอัตรากำลัง 2566'!C63</f>
        <v>อ. ดร.ธีรนิติ พวงกฤษ</v>
      </c>
      <c r="B22" s="688" t="str">
        <f>'ข้อมูลอัตรากำลัง 2566'!O63</f>
        <v>อจ.ผู้รับผิดชอบ วท.บ. พืชสวน</v>
      </c>
      <c r="C22" s="551" t="str">
        <f>'พืชสวน 3.1-2566'!C10</f>
        <v>การปฏิบัติงานฟาร์ม 1</v>
      </c>
      <c r="D22" s="552" t="str">
        <f>'พืชสวน 3.1-2566'!B10</f>
        <v> 10102191 </v>
      </c>
      <c r="E22" s="553">
        <f>'พืชสวน 3.1-2566'!F13</f>
        <v>9.9000000000000005E-2</v>
      </c>
      <c r="F22" s="550" t="str">
        <f>'พืชสวน 3.2-2566'!C10</f>
        <v>การปฏิบัติงานฟาร์ม 2</v>
      </c>
      <c r="G22" s="549" t="str">
        <f>'พืชสวน 3.2-2566'!B10</f>
        <v> 10102192 </v>
      </c>
      <c r="H22" s="553">
        <f>'พืชสวน 3.2-2566'!F11</f>
        <v>0.3</v>
      </c>
      <c r="I22" s="454"/>
      <c r="J22" s="455"/>
      <c r="K22" s="455"/>
      <c r="L22" s="455"/>
      <c r="M22" s="529"/>
      <c r="P22" s="713" t="str">
        <f>A22</f>
        <v>อ. ดร.ธีรนิติ พวงกฤษ</v>
      </c>
      <c r="Q22" s="714" t="str">
        <f>B22</f>
        <v>อจ.ผู้รับผิดชอบ วท.บ. พืชสวน</v>
      </c>
      <c r="R22" s="454" t="str">
        <f>'พืชสวน 3.1-2566'!C262</f>
        <v>การเพาะเลี้ยงเนื้อเยื่อพืชขั้นสูง</v>
      </c>
      <c r="S22" s="455" t="str">
        <f>'พืชสวน 3.1-2566'!B262</f>
        <v> 20102513 </v>
      </c>
      <c r="T22" s="570">
        <f>'พืชสวน 3.1-2566'!F263</f>
        <v>0.75</v>
      </c>
      <c r="U22" s="454"/>
      <c r="V22" s="455"/>
      <c r="W22" s="570"/>
      <c r="X22" s="454"/>
      <c r="Y22" s="455"/>
      <c r="Z22" s="455"/>
      <c r="AA22" s="455"/>
      <c r="AB22" s="529"/>
    </row>
    <row r="23" spans="1:28" x14ac:dyDescent="0.2">
      <c r="A23" s="680"/>
      <c r="B23" s="689"/>
      <c r="C23" s="555" t="str">
        <f>'พืชสวน 3.1-2566'!C44</f>
        <v>การปฏิบัติงานฟาร์ม 2</v>
      </c>
      <c r="D23" s="556" t="str">
        <f>'พืชสวน 3.1-2566'!B44</f>
        <v> พส192 </v>
      </c>
      <c r="E23" s="557">
        <f>'พืชสวน 3.1-2566'!F46</f>
        <v>0.33</v>
      </c>
      <c r="F23" s="547" t="str">
        <f>'พืชสวน 3.2-2566'!C14</f>
        <v>การปฏิบัติงานฟาร์มพืชสวน 3</v>
      </c>
      <c r="G23" s="548" t="str">
        <f>'พืชสวน 3.2-2566'!B14</f>
        <v> 10102393 </v>
      </c>
      <c r="H23" s="557">
        <f>'พืชสวน 3.2-2566'!F16</f>
        <v>0.16500000000000001</v>
      </c>
      <c r="I23" s="461"/>
      <c r="M23" s="528"/>
      <c r="P23" s="877"/>
      <c r="Q23" s="879"/>
      <c r="R23" s="461" t="str">
        <f>'พืชสวน 3.1-2566'!C265</f>
        <v>การปรับปรุงพันธุ์พืชสวนขั้นสูง 1</v>
      </c>
      <c r="S23" s="470" t="str">
        <f>'พืชสวน 3.1-2566'!B265</f>
        <v> 20102521 </v>
      </c>
      <c r="T23" s="569">
        <f>'พืชสวน 3.1-2566'!F268</f>
        <v>0.75</v>
      </c>
      <c r="U23" s="461"/>
      <c r="V23" s="470"/>
      <c r="W23" s="569"/>
      <c r="X23" s="461"/>
      <c r="AB23" s="528"/>
    </row>
    <row r="24" spans="1:28" x14ac:dyDescent="0.2">
      <c r="A24" s="680"/>
      <c r="B24" s="689"/>
      <c r="C24" s="555" t="str">
        <f>'พืชสวน 3.1-2566'!C47</f>
        <v>การจัดการทางพืชสวนในกระแสโลกาภิวัตน์</v>
      </c>
      <c r="D24" s="556" t="str">
        <f>'พืชสวน 3.1-2566'!B47</f>
        <v> พส446 </v>
      </c>
      <c r="E24" s="557">
        <f>'พืชสวน 3.1-2566'!F52</f>
        <v>7.4999999999999997E-2</v>
      </c>
      <c r="F24" s="547" t="str">
        <f>'พืชสวน 3.2-2566'!C36</f>
        <v>การปฏิบัติงานฟาร์มพืชสวน 2</v>
      </c>
      <c r="G24" s="548" t="str">
        <f>'พืชสวน 3.2-2566'!B36</f>
        <v> 10102292 </v>
      </c>
      <c r="H24" s="557">
        <f>'พืชสวน 3.2-2566'!F39</f>
        <v>9.9000000000000005E-2</v>
      </c>
      <c r="I24" s="461"/>
      <c r="M24" s="528"/>
      <c r="P24" s="877"/>
      <c r="Q24" s="879"/>
      <c r="R24" s="461"/>
      <c r="S24" s="470"/>
      <c r="T24" s="463"/>
      <c r="U24" s="461"/>
      <c r="W24" s="463"/>
      <c r="X24" s="461"/>
      <c r="AB24" s="528"/>
    </row>
    <row r="25" spans="1:28" x14ac:dyDescent="0.2">
      <c r="A25" s="680"/>
      <c r="B25" s="689"/>
      <c r="C25" s="555" t="str">
        <f>'พืชสวน 3.1-2566'!C67</f>
        <v>การปฏิบัติงานฟาร์มพืชสวน 1</v>
      </c>
      <c r="D25" s="556" t="str">
        <f>'พืชสวน 3.1-2566'!B67</f>
        <v> 10102291 </v>
      </c>
      <c r="E25" s="557">
        <f>'พืชสวน 3.1-2566'!F70</f>
        <v>9.9000000000000005E-2</v>
      </c>
      <c r="F25" s="547" t="str">
        <f>'พืชสวน 3.2-2566'!C77</f>
        <v>เทคนิคการวางแผนทดลองและการวิจัยทางพืชสวน</v>
      </c>
      <c r="G25" s="548" t="str">
        <f>'พืชสวน 3.2-2566'!B77</f>
        <v> พส457 </v>
      </c>
      <c r="H25" s="557">
        <f>'พืชสวน 3.2-2566'!F79</f>
        <v>1.5</v>
      </c>
      <c r="I25" s="461"/>
      <c r="M25" s="528"/>
      <c r="P25" s="877"/>
      <c r="Q25" s="879"/>
      <c r="R25" s="461"/>
      <c r="S25" s="470"/>
      <c r="T25" s="463"/>
      <c r="U25" s="461"/>
      <c r="W25" s="463"/>
      <c r="X25" s="461"/>
      <c r="AB25" s="528"/>
    </row>
    <row r="26" spans="1:28" x14ac:dyDescent="0.2">
      <c r="A26" s="680"/>
      <c r="B26" s="689"/>
      <c r="C26" s="555" t="str">
        <f>'พืชสวน 3.1-2566'!C72</f>
        <v>การปฏิบัติงานฟาร์มพืชสวน 2</v>
      </c>
      <c r="D26" s="556" t="str">
        <f>'พืชสวน 3.1-2566'!B72</f>
        <v> 10102292 </v>
      </c>
      <c r="E26" s="557">
        <f>'พืชสวน 3.1-2566'!F74</f>
        <v>0.33</v>
      </c>
      <c r="F26" s="547"/>
      <c r="G26" s="558"/>
      <c r="H26" s="557"/>
      <c r="I26" s="461"/>
      <c r="M26" s="528"/>
      <c r="P26" s="877"/>
      <c r="Q26" s="879"/>
      <c r="R26" s="461"/>
      <c r="S26" s="470"/>
      <c r="T26" s="463"/>
      <c r="U26" s="461"/>
      <c r="W26" s="463"/>
      <c r="X26" s="461"/>
      <c r="AB26" s="528"/>
    </row>
    <row r="27" spans="1:28" x14ac:dyDescent="0.2">
      <c r="A27" s="680"/>
      <c r="B27" s="689"/>
      <c r="C27" s="555" t="str">
        <f>'พืชสวน 3.1-2566'!C75</f>
        <v>การเรียนรู้อิสระ</v>
      </c>
      <c r="D27" s="556" t="str">
        <f>'พืชสวน 3.1-2566'!B75</f>
        <v> ผษ498 </v>
      </c>
      <c r="E27" s="557">
        <f>'พืชสวน 3.1-2566'!F77</f>
        <v>1</v>
      </c>
      <c r="F27" s="547"/>
      <c r="G27" s="558"/>
      <c r="H27" s="557"/>
      <c r="I27" s="461"/>
      <c r="M27" s="528"/>
      <c r="P27" s="877"/>
      <c r="Q27" s="879"/>
      <c r="R27" s="461"/>
      <c r="S27" s="470"/>
      <c r="T27" s="463"/>
      <c r="U27" s="461"/>
      <c r="W27" s="463"/>
      <c r="X27" s="461"/>
      <c r="AB27" s="528"/>
    </row>
    <row r="28" spans="1:28" x14ac:dyDescent="0.2">
      <c r="A28" s="680"/>
      <c r="B28" s="689"/>
      <c r="C28" s="555" t="str">
        <f>'พืชสวน 3.1-2566'!C86</f>
        <v>เทคโนโลยีชีวภาพพืชสวน</v>
      </c>
      <c r="D28" s="556" t="str">
        <f>'พืชสวน 3.1-2566'!B86</f>
        <v> พส351 </v>
      </c>
      <c r="E28" s="557">
        <f>'พืชสวน 3.1-2566'!F89</f>
        <v>7.4999999999999997E-2</v>
      </c>
      <c r="F28" s="547"/>
      <c r="G28" s="558"/>
      <c r="H28" s="557"/>
      <c r="I28" s="461"/>
      <c r="M28" s="528"/>
      <c r="P28" s="877"/>
      <c r="Q28" s="879"/>
      <c r="R28" s="461"/>
      <c r="S28" s="470"/>
      <c r="T28" s="463"/>
      <c r="U28" s="461"/>
      <c r="W28" s="463"/>
      <c r="X28" s="461"/>
      <c r="AB28" s="528"/>
    </row>
    <row r="29" spans="1:28" x14ac:dyDescent="0.2">
      <c r="A29" s="680"/>
      <c r="B29" s="689"/>
      <c r="C29" s="555" t="str">
        <f>'พืชสวน 3.1-2566'!C105</f>
        <v>เทคนิคการวางแผนทดลองและการวิจัยทางพืชสวน</v>
      </c>
      <c r="D29" s="556" t="str">
        <f>'พืชสวน 3.1-2566'!B105</f>
        <v> พส457 </v>
      </c>
      <c r="E29" s="557">
        <f>'พืชสวน 3.1-2566'!F106</f>
        <v>1.5</v>
      </c>
      <c r="F29" s="547"/>
      <c r="G29" s="558"/>
      <c r="H29" s="557"/>
      <c r="I29" s="461"/>
      <c r="M29" s="528"/>
      <c r="P29" s="877"/>
      <c r="Q29" s="879"/>
      <c r="R29" s="461"/>
      <c r="S29" s="470"/>
      <c r="T29" s="463"/>
      <c r="U29" s="461"/>
      <c r="W29" s="463"/>
      <c r="X29" s="461"/>
      <c r="AB29" s="528"/>
    </row>
    <row r="30" spans="1:28" x14ac:dyDescent="0.2">
      <c r="A30" s="680"/>
      <c r="B30" s="689"/>
      <c r="C30" s="555" t="str">
        <f>'พืชสวน 3.1-2566'!C116</f>
        <v>สัมมนา</v>
      </c>
      <c r="D30" s="556" t="str">
        <f>'พืชสวน 3.1-2566'!B116</f>
        <v> พส499 </v>
      </c>
      <c r="E30" s="557">
        <f>'พืชสวน 3.1-2566'!F119</f>
        <v>7.4999999999999997E-2</v>
      </c>
      <c r="F30" s="547"/>
      <c r="G30" s="558"/>
      <c r="H30" s="557"/>
      <c r="I30" s="461"/>
      <c r="M30" s="528"/>
      <c r="P30" s="877"/>
      <c r="Q30" s="879"/>
      <c r="R30" s="461"/>
      <c r="S30" s="470"/>
      <c r="T30" s="463"/>
      <c r="U30" s="461"/>
      <c r="W30" s="463"/>
      <c r="X30" s="461"/>
      <c r="AB30" s="528"/>
    </row>
    <row r="31" spans="1:28" x14ac:dyDescent="0.2">
      <c r="A31" s="680"/>
      <c r="B31" s="689"/>
      <c r="C31" s="555"/>
      <c r="D31" s="556"/>
      <c r="E31" s="557"/>
      <c r="F31" s="547"/>
      <c r="G31" s="559"/>
      <c r="H31" s="560"/>
      <c r="I31" s="461"/>
      <c r="K31" s="464">
        <f>J32/G3</f>
        <v>1.4117500000000001</v>
      </c>
      <c r="M31" s="528"/>
      <c r="P31" s="877"/>
      <c r="Q31" s="879"/>
      <c r="R31" s="461"/>
      <c r="S31" s="470"/>
      <c r="T31" s="463"/>
      <c r="U31" s="461"/>
      <c r="W31" s="463"/>
      <c r="X31" s="461"/>
      <c r="Z31" s="464">
        <f>Y32/V3</f>
        <v>0.375</v>
      </c>
      <c r="AB31" s="528"/>
    </row>
    <row r="32" spans="1:28" x14ac:dyDescent="0.2">
      <c r="A32" s="681"/>
      <c r="B32" s="690"/>
      <c r="C32" s="457"/>
      <c r="D32" s="466" t="s">
        <v>2641</v>
      </c>
      <c r="E32" s="505">
        <f>SUM(E22:E31)</f>
        <v>3.5830000000000002</v>
      </c>
      <c r="F32" s="500"/>
      <c r="G32" s="533" t="s">
        <v>2641</v>
      </c>
      <c r="H32" s="505">
        <f>SUM(H22:H31)</f>
        <v>2.0640000000000001</v>
      </c>
      <c r="I32" s="457"/>
      <c r="J32" s="458">
        <f>SUM(E32,H32)</f>
        <v>5.6470000000000002</v>
      </c>
      <c r="K32" s="458">
        <f>IF(J32&gt;$G$3,1,(J32/$G$3))</f>
        <v>1</v>
      </c>
      <c r="L32" s="458"/>
      <c r="M32" s="592" t="str">
        <f>IF(J32&gt;4,"Overloaded","OK")</f>
        <v>Overloaded</v>
      </c>
      <c r="P32" s="878"/>
      <c r="Q32" s="880"/>
      <c r="R32" s="457"/>
      <c r="S32" s="466" t="s">
        <v>2641</v>
      </c>
      <c r="T32" s="571">
        <f>SUM(T22:T31)</f>
        <v>1.5</v>
      </c>
      <c r="U32" s="469"/>
      <c r="V32" s="466" t="s">
        <v>2641</v>
      </c>
      <c r="W32" s="571">
        <f>SUM(W22:W31)</f>
        <v>0</v>
      </c>
      <c r="X32" s="457"/>
      <c r="Y32" s="458">
        <f>SUM(T32,W32)</f>
        <v>1.5</v>
      </c>
      <c r="Z32" s="458">
        <f>IF(Y32&gt;$G$3,1,(Y32/$G$3))</f>
        <v>0.375</v>
      </c>
      <c r="AA32" s="458"/>
      <c r="AB32" s="591" t="str">
        <f>IF(Y32&gt;4,"Overloaded","OK")</f>
        <v>OK</v>
      </c>
    </row>
    <row r="33" spans="1:28" ht="18" customHeight="1" x14ac:dyDescent="0.2">
      <c r="A33" s="679" t="str">
        <f>'ข้อมูลอัตรากำลัง 2566'!C64</f>
        <v>อ. ดร.ปิยธิดา อำนวยการ</v>
      </c>
      <c r="B33" s="688" t="str">
        <f>'ข้อมูลอัตรากำลัง 2566'!O64</f>
        <v xml:space="preserve"> -</v>
      </c>
      <c r="C33" s="551" t="str">
        <f>'พืชสวน 3.1-2566'!C47</f>
        <v>การจัดการทางพืชสวนในกระแสโลกาภิวัตน์</v>
      </c>
      <c r="D33" s="552" t="str">
        <f>'พืชสวน 3.1-2566'!B47</f>
        <v> พส446 </v>
      </c>
      <c r="E33" s="553">
        <f>'พืชสวน 3.1-2566'!F53</f>
        <v>7.4999999999999997E-2</v>
      </c>
      <c r="F33" s="550" t="str">
        <f>'พืชสวน 3.2-2566'!C17</f>
        <v>สรีรวิทยาพืชสวน</v>
      </c>
      <c r="G33" s="549" t="str">
        <f>'พืชสวน 3.2-2566'!B17</f>
        <v> พส330 </v>
      </c>
      <c r="H33" s="553">
        <f>'พืชสวน 3.2-2566'!F18</f>
        <v>1.2</v>
      </c>
      <c r="I33" s="454"/>
      <c r="J33" s="455"/>
      <c r="K33" s="455"/>
      <c r="L33" s="455"/>
      <c r="M33" s="529"/>
      <c r="P33" s="679" t="str">
        <f>A33</f>
        <v>อ. ดร.ปิยธิดา อำนวยการ</v>
      </c>
      <c r="Q33" s="682" t="str">
        <f>B33</f>
        <v xml:space="preserve"> -</v>
      </c>
      <c r="R33" s="454" t="str">
        <f>'พืชสวน 3.1-2566'!C288</f>
        <v>สรีรวิทยาพืชสวน</v>
      </c>
      <c r="S33" s="455" t="str">
        <f>'พืชสวน 3.1-2566'!B288</f>
        <v> พส330 </v>
      </c>
      <c r="T33" s="570">
        <f>'พืชสวน 3.1-2566'!F290</f>
        <v>0.49994999999999995</v>
      </c>
      <c r="U33" s="454"/>
      <c r="V33" s="455"/>
      <c r="W33" s="456"/>
      <c r="X33" s="454"/>
      <c r="Y33" s="455"/>
      <c r="Z33" s="455"/>
      <c r="AA33" s="455"/>
      <c r="AB33" s="529"/>
    </row>
    <row r="34" spans="1:28" x14ac:dyDescent="0.2">
      <c r="A34" s="680"/>
      <c r="B34" s="689"/>
      <c r="C34" s="555" t="str">
        <f>'พืชสวน 3.1-2566'!C78</f>
        <v>พืชสวนประดับเบื้องต้น</v>
      </c>
      <c r="D34" s="556" t="str">
        <f>'พืชสวน 3.1-2566'!B78</f>
        <v> พส210 </v>
      </c>
      <c r="E34" s="557">
        <f>'พืชสวน 3.1-2566'!F80</f>
        <v>1.5</v>
      </c>
      <c r="F34" s="547" t="str">
        <f>'พืชสวน 3.2-2566'!C41</f>
        <v>การขยายพันธุ์ไม้ดอกไม้ประดับ</v>
      </c>
      <c r="G34" s="548" t="str">
        <f>'พืชสวน 3.2-2566'!B41</f>
        <v> 10103210 </v>
      </c>
      <c r="H34" s="557">
        <f>'พืชสวน 3.2-2566'!F45</f>
        <v>0.45</v>
      </c>
      <c r="I34" s="461"/>
      <c r="J34" s="470"/>
      <c r="K34" s="470"/>
      <c r="L34" s="470"/>
      <c r="M34" s="528"/>
      <c r="P34" s="680"/>
      <c r="Q34" s="683"/>
      <c r="R34" s="461"/>
      <c r="S34" s="470"/>
      <c r="T34" s="463"/>
      <c r="U34" s="461"/>
      <c r="V34" s="470"/>
      <c r="W34" s="463"/>
      <c r="X34" s="461"/>
      <c r="Y34" s="470"/>
      <c r="Z34" s="470"/>
      <c r="AA34" s="470"/>
      <c r="AB34" s="528"/>
    </row>
    <row r="35" spans="1:28" x14ac:dyDescent="0.2">
      <c r="A35" s="680"/>
      <c r="B35" s="689"/>
      <c r="C35" s="555" t="str">
        <f>'พืชสวน 3.1-2566'!C114</f>
        <v>ปัญหาพิเศษ</v>
      </c>
      <c r="D35" s="556" t="str">
        <f>'พืชสวน 3.1-2566'!B114</f>
        <v> พส498 </v>
      </c>
      <c r="E35" s="557">
        <f>'พืชสวน 3.1-2566'!F115</f>
        <v>0.5</v>
      </c>
      <c r="F35" s="547"/>
      <c r="G35" s="558"/>
      <c r="H35" s="557"/>
      <c r="I35" s="461"/>
      <c r="J35" s="470"/>
      <c r="K35" s="470"/>
      <c r="L35" s="470"/>
      <c r="M35" s="528"/>
      <c r="P35" s="680"/>
      <c r="Q35" s="683"/>
      <c r="R35" s="461"/>
      <c r="S35" s="470"/>
      <c r="T35" s="463"/>
      <c r="U35" s="461"/>
      <c r="V35" s="470"/>
      <c r="W35" s="463"/>
      <c r="X35" s="461"/>
      <c r="Y35" s="470"/>
      <c r="Z35" s="470"/>
      <c r="AA35" s="470"/>
      <c r="AB35" s="528"/>
    </row>
    <row r="36" spans="1:28" x14ac:dyDescent="0.2">
      <c r="A36" s="680"/>
      <c r="B36" s="689"/>
      <c r="C36" s="555" t="str">
        <f>'พืชสวน 3.1-2566'!C213</f>
        <v>สรีรวิทยาพืชสวน</v>
      </c>
      <c r="D36" s="556" t="str">
        <f>'พืชสวน 3.1-2566'!B213</f>
        <v> พส330 </v>
      </c>
      <c r="E36" s="557">
        <f>'พืชสวน 3.1-2566'!F214</f>
        <v>1.05</v>
      </c>
      <c r="F36" s="547"/>
      <c r="G36" s="558"/>
      <c r="H36" s="557"/>
      <c r="I36" s="461"/>
      <c r="J36" s="470"/>
      <c r="K36" s="470"/>
      <c r="L36" s="470"/>
      <c r="M36" s="528"/>
      <c r="P36" s="680"/>
      <c r="Q36" s="683"/>
      <c r="R36" s="461"/>
      <c r="S36" s="470"/>
      <c r="T36" s="463"/>
      <c r="U36" s="461"/>
      <c r="V36" s="470"/>
      <c r="W36" s="463"/>
      <c r="X36" s="461"/>
      <c r="Y36" s="470"/>
      <c r="Z36" s="470"/>
      <c r="AA36" s="470"/>
      <c r="AB36" s="528"/>
    </row>
    <row r="37" spans="1:28" x14ac:dyDescent="0.2">
      <c r="A37" s="680"/>
      <c r="B37" s="689"/>
      <c r="C37" s="461"/>
      <c r="D37" s="470"/>
      <c r="E37" s="504"/>
      <c r="F37" s="499"/>
      <c r="G37" s="535"/>
      <c r="H37" s="528"/>
      <c r="I37" s="461"/>
      <c r="K37" s="464">
        <f>J38/G3</f>
        <v>1.1937500000000001</v>
      </c>
      <c r="M37" s="528"/>
      <c r="P37" s="680"/>
      <c r="Q37" s="683"/>
      <c r="R37" s="461"/>
      <c r="S37" s="470"/>
      <c r="T37" s="463"/>
      <c r="U37" s="461"/>
      <c r="W37" s="463"/>
      <c r="X37" s="461"/>
      <c r="Z37" s="464">
        <f>Y38/V3</f>
        <v>0.12498749999999999</v>
      </c>
      <c r="AB37" s="528"/>
    </row>
    <row r="38" spans="1:28" x14ac:dyDescent="0.2">
      <c r="A38" s="681"/>
      <c r="B38" s="690"/>
      <c r="C38" s="457"/>
      <c r="D38" s="466" t="s">
        <v>2641</v>
      </c>
      <c r="E38" s="505">
        <f>SUM(E33:E37)</f>
        <v>3.125</v>
      </c>
      <c r="F38" s="500"/>
      <c r="G38" s="533" t="s">
        <v>2641</v>
      </c>
      <c r="H38" s="505">
        <f>SUM(H33:H37)</f>
        <v>1.65</v>
      </c>
      <c r="I38" s="457"/>
      <c r="J38" s="458">
        <f>SUM(E38,H38)</f>
        <v>4.7750000000000004</v>
      </c>
      <c r="K38" s="458">
        <f>IF(J38&gt;$G$3,1,(J38/$G$3))</f>
        <v>1</v>
      </c>
      <c r="L38" s="458"/>
      <c r="M38" s="592" t="str">
        <f>IF(J38&gt;4,"Overloaded","OK")</f>
        <v>Overloaded</v>
      </c>
      <c r="P38" s="681"/>
      <c r="Q38" s="684"/>
      <c r="R38" s="457"/>
      <c r="S38" s="466" t="s">
        <v>2641</v>
      </c>
      <c r="T38" s="467">
        <f>SUM(T33:T37)</f>
        <v>0.49994999999999995</v>
      </c>
      <c r="U38" s="469"/>
      <c r="V38" s="466" t="s">
        <v>2641</v>
      </c>
      <c r="W38" s="467">
        <f>SUM(W33:W37)</f>
        <v>0</v>
      </c>
      <c r="X38" s="457"/>
      <c r="Y38" s="458">
        <f>SUM(T38,W38)</f>
        <v>0.49994999999999995</v>
      </c>
      <c r="Z38" s="458">
        <f>IF(Y38&gt;$G$3,1,(Y38/$G$3))</f>
        <v>0.12498749999999999</v>
      </c>
      <c r="AA38" s="458"/>
      <c r="AB38" s="591" t="str">
        <f>IF(Y38&gt;4,"Overloaded","OK")</f>
        <v>OK</v>
      </c>
    </row>
    <row r="39" spans="1:28" ht="18" customHeight="1" x14ac:dyDescent="0.2">
      <c r="A39" s="679" t="str">
        <f>'ข้อมูลอัตรากำลัง 2566'!C65</f>
        <v xml:space="preserve">อ. ดร.จุฑามาศ พิลาดี </v>
      </c>
      <c r="B39" s="688" t="str">
        <f>'ข้อมูลอัตรากำลัง 2566'!O65</f>
        <v>อจ.ผู้รับผิดชอบ วท.บ. พืชสวน</v>
      </c>
      <c r="C39" s="454" t="str">
        <f>'พืชสวน 3.1-2566'!C19</f>
        <v>หลักการพืชสวน</v>
      </c>
      <c r="D39" s="455" t="str">
        <f>'พืชสวน 3.1-2566'!B19</f>
        <v> 10102201 </v>
      </c>
      <c r="E39" s="503">
        <f>'พืชสวน 3.1-2566'!F21</f>
        <v>0.9</v>
      </c>
      <c r="F39" s="498" t="str">
        <f>'พืชสวน 3.2-2566'!C41</f>
        <v>การขยายพันธุ์ไม้ดอกไม้ประดับ</v>
      </c>
      <c r="G39" s="564" t="str">
        <f>'พืชสวน 3.2-2566'!B41</f>
        <v> 10103210 </v>
      </c>
      <c r="H39" s="503">
        <f>'พืชสวน 3.2-2566'!F44</f>
        <v>0.45</v>
      </c>
      <c r="I39" s="454"/>
      <c r="J39" s="455"/>
      <c r="K39" s="455"/>
      <c r="L39" s="455"/>
      <c r="M39" s="529"/>
      <c r="P39" s="679" t="str">
        <f>A39</f>
        <v xml:space="preserve">อ. ดร.จุฑามาศ พิลาดี </v>
      </c>
      <c r="Q39" s="682" t="str">
        <f>B39</f>
        <v>อจ.ผู้รับผิดชอบ วท.บ. พืชสวน</v>
      </c>
      <c r="R39" s="454"/>
      <c r="S39" s="455"/>
      <c r="T39" s="570"/>
      <c r="U39" s="454"/>
      <c r="V39" s="455"/>
      <c r="W39" s="570"/>
      <c r="X39" s="454"/>
      <c r="Y39" s="455"/>
      <c r="Z39" s="455"/>
      <c r="AA39" s="455"/>
      <c r="AB39" s="529"/>
    </row>
    <row r="40" spans="1:28" x14ac:dyDescent="0.2">
      <c r="A40" s="680"/>
      <c r="B40" s="689"/>
      <c r="C40" s="461" t="str">
        <f>'พืชสวน 3.1-2566'!C81</f>
        <v>วัสดุพืชพรรณและการจำแนกไม้ดอกไม้ประดับ</v>
      </c>
      <c r="D40" s="470" t="str">
        <f>'พืชสวน 3.1-2566'!B81</f>
        <v> พส300 </v>
      </c>
      <c r="E40" s="504">
        <f>'พืชสวน 3.1-2566'!F82</f>
        <v>1.5</v>
      </c>
      <c r="F40" s="499" t="str">
        <f>'พืชสวน 3.2-2566'!C52</f>
        <v>การเรียนรู้อิสระ</v>
      </c>
      <c r="G40" s="546" t="str">
        <f>'พืชสวน 3.2-2566'!B52</f>
        <v> ผษ498 </v>
      </c>
      <c r="H40" s="504">
        <f>'พืชสวน 3.2-2566'!F54</f>
        <v>0.5</v>
      </c>
      <c r="I40" s="461"/>
      <c r="M40" s="528"/>
      <c r="P40" s="680"/>
      <c r="Q40" s="683"/>
      <c r="R40" s="461"/>
      <c r="S40" s="470"/>
      <c r="T40" s="569"/>
      <c r="U40" s="461"/>
      <c r="V40" s="470"/>
      <c r="W40" s="569"/>
      <c r="X40" s="461"/>
      <c r="AB40" s="528"/>
    </row>
    <row r="41" spans="1:28" x14ac:dyDescent="0.2">
      <c r="A41" s="680"/>
      <c r="B41" s="689"/>
      <c r="C41" s="461"/>
      <c r="D41" s="470"/>
      <c r="E41" s="504"/>
      <c r="F41" s="499" t="str">
        <f>'พืชสวน 3.2-2566'!C55</f>
        <v>วัสดุพืชพรรณและการจำแนกไม้ดอกไม้ประดับ</v>
      </c>
      <c r="G41" s="546" t="str">
        <f>'พืชสวน 3.2-2566'!B55</f>
        <v> พส300 </v>
      </c>
      <c r="H41" s="504">
        <f>'พืชสวน 3.2-2566'!F56</f>
        <v>1.5</v>
      </c>
      <c r="I41" s="461"/>
      <c r="M41" s="528"/>
      <c r="P41" s="680"/>
      <c r="Q41" s="683"/>
      <c r="R41" s="461"/>
      <c r="S41" s="470"/>
      <c r="T41" s="569"/>
      <c r="U41" s="461"/>
      <c r="V41" s="470"/>
      <c r="W41" s="569"/>
      <c r="X41" s="461"/>
      <c r="AB41" s="528"/>
    </row>
    <row r="42" spans="1:28" x14ac:dyDescent="0.2">
      <c r="A42" s="680"/>
      <c r="B42" s="689"/>
      <c r="C42" s="461"/>
      <c r="D42" s="470"/>
      <c r="E42" s="504"/>
      <c r="F42" s="499" t="str">
        <f>'พืชสวน 3.2-2566'!C80</f>
        <v>การประกวดและตัดสินพืช</v>
      </c>
      <c r="G42" s="546" t="str">
        <f>'พืชสวน 3.2-2566'!B80</f>
        <v> พส465 </v>
      </c>
      <c r="H42" s="504">
        <f>'พืชสวน 3.2-2566'!F81</f>
        <v>1.5</v>
      </c>
      <c r="I42" s="461"/>
      <c r="M42" s="528"/>
      <c r="P42" s="680"/>
      <c r="Q42" s="683"/>
      <c r="R42" s="461"/>
      <c r="S42" s="470"/>
      <c r="T42" s="569"/>
      <c r="U42" s="461"/>
      <c r="W42" s="463"/>
      <c r="X42" s="461"/>
      <c r="AB42" s="528"/>
    </row>
    <row r="43" spans="1:28" x14ac:dyDescent="0.2">
      <c r="A43" s="680"/>
      <c r="B43" s="689"/>
      <c r="C43" s="461"/>
      <c r="D43" s="470"/>
      <c r="E43" s="504"/>
      <c r="F43" s="499" t="str">
        <f>'พืชสวน 3.2-2566'!C111</f>
        <v>เทคโนโลยีชีวภาพพืชสวน</v>
      </c>
      <c r="G43" s="546" t="str">
        <f>'พืชสวน 3.2-2566'!B111</f>
        <v> พส351 </v>
      </c>
      <c r="H43" s="504">
        <f>'พืชสวน 3.2-2566'!F116</f>
        <v>0.25005000000000005</v>
      </c>
      <c r="I43" s="461"/>
      <c r="M43" s="528"/>
      <c r="P43" s="680"/>
      <c r="Q43" s="683"/>
      <c r="R43" s="461"/>
      <c r="S43" s="470"/>
      <c r="T43" s="569"/>
      <c r="U43" s="461"/>
      <c r="W43" s="463"/>
      <c r="X43" s="461"/>
      <c r="AB43" s="528"/>
    </row>
    <row r="44" spans="1:28" x14ac:dyDescent="0.2">
      <c r="A44" s="680"/>
      <c r="B44" s="689"/>
      <c r="C44" s="461"/>
      <c r="D44" s="470"/>
      <c r="E44" s="504"/>
      <c r="F44" s="499"/>
      <c r="G44" s="535"/>
      <c r="H44" s="528"/>
      <c r="I44" s="461"/>
      <c r="K44" s="464">
        <f>J45/G3</f>
        <v>1.6500124999999999</v>
      </c>
      <c r="M44" s="528"/>
      <c r="P44" s="680"/>
      <c r="Q44" s="683"/>
      <c r="R44" s="461"/>
      <c r="S44" s="470"/>
      <c r="T44" s="463"/>
      <c r="U44" s="461"/>
      <c r="W44" s="463"/>
      <c r="X44" s="461"/>
      <c r="Z44" s="464">
        <f>Y45/V3</f>
        <v>0</v>
      </c>
      <c r="AB44" s="528"/>
    </row>
    <row r="45" spans="1:28" x14ac:dyDescent="0.2">
      <c r="A45" s="681"/>
      <c r="B45" s="690"/>
      <c r="C45" s="457"/>
      <c r="D45" s="466" t="s">
        <v>2641</v>
      </c>
      <c r="E45" s="505">
        <f>SUM(E39:E44)</f>
        <v>2.4</v>
      </c>
      <c r="F45" s="500"/>
      <c r="G45" s="533" t="s">
        <v>2641</v>
      </c>
      <c r="H45" s="505">
        <f>SUM(H39:H44)</f>
        <v>4.2000500000000001</v>
      </c>
      <c r="I45" s="457"/>
      <c r="J45" s="458">
        <f>SUM(E45,H45)</f>
        <v>6.6000499999999995</v>
      </c>
      <c r="K45" s="458">
        <f>IF(J45&gt;$G$3,1,(J45/$G$3))</f>
        <v>1</v>
      </c>
      <c r="L45" s="458"/>
      <c r="M45" s="592" t="str">
        <f>IF(J45&gt;4,"Overloaded","OK")</f>
        <v>Overloaded</v>
      </c>
      <c r="P45" s="681"/>
      <c r="Q45" s="684"/>
      <c r="R45" s="457"/>
      <c r="S45" s="466" t="s">
        <v>2641</v>
      </c>
      <c r="T45" s="571">
        <f>SUM(T39:T44)</f>
        <v>0</v>
      </c>
      <c r="U45" s="469"/>
      <c r="V45" s="466" t="s">
        <v>2641</v>
      </c>
      <c r="W45" s="571">
        <f>SUM(W39:W44)</f>
        <v>0</v>
      </c>
      <c r="X45" s="457"/>
      <c r="Y45" s="458">
        <f>SUM(T45,W45)</f>
        <v>0</v>
      </c>
      <c r="Z45" s="458">
        <f>IF(Y45&gt;$G$3,1,(Y45/$G$3))</f>
        <v>0</v>
      </c>
      <c r="AA45" s="458"/>
      <c r="AB45" s="587" t="str">
        <f>IF(Y45&gt;4,"Overloaded","OK")</f>
        <v>OK</v>
      </c>
    </row>
    <row r="46" spans="1:28" ht="18" customHeight="1" x14ac:dyDescent="0.2">
      <c r="A46" s="679" t="str">
        <f>'ข้อมูลอัตรากำลัง 2566'!C66</f>
        <v xml:space="preserve">ผศ. ดร.เฉลิมศรี นนทสวัสดิ์ศรี </v>
      </c>
      <c r="B46" s="688" t="str">
        <f>'ข้อมูลอัตรากำลัง 2566'!O66</f>
        <v xml:space="preserve"> -</v>
      </c>
      <c r="C46" s="551" t="str">
        <f>'พืชสวน 3.1-2566'!C47</f>
        <v>การจัดการทางพืชสวนในกระแสโลกาภิวัตน์</v>
      </c>
      <c r="D46" s="552" t="str">
        <f>'พืชสวน 3.1-2566'!B47</f>
        <v> พส446 </v>
      </c>
      <c r="E46" s="503">
        <f>'พืชสวน 3.1-2566'!F49</f>
        <v>7.4999999999999997E-2</v>
      </c>
      <c r="F46" s="498" t="str">
        <f>'พืชสวน 3.2-2566'!C33</f>
        <v>การปฏิบัติงานฟาร์มพืชสวน 1</v>
      </c>
      <c r="G46" s="564" t="str">
        <f>'พืชสวน 3.2-2566'!B33</f>
        <v> 10102291 </v>
      </c>
      <c r="H46" s="503">
        <f>'พืชสวน 3.2-2566'!F35</f>
        <v>0.33</v>
      </c>
      <c r="I46" s="454"/>
      <c r="J46" s="455"/>
      <c r="K46" s="455"/>
      <c r="L46" s="455"/>
      <c r="M46" s="529"/>
      <c r="P46" s="679" t="str">
        <f>A46</f>
        <v xml:space="preserve">ผศ. ดร.เฉลิมศรี นนทสวัสดิ์ศรี </v>
      </c>
      <c r="Q46" s="682" t="str">
        <f>B46</f>
        <v xml:space="preserve"> -</v>
      </c>
      <c r="R46" s="454" t="str">
        <f>'พืชสวน 3.1-2566'!C265</f>
        <v>การปรับปรุงพันธุ์พืชสวนขั้นสูง 1</v>
      </c>
      <c r="S46" s="455" t="str">
        <f>'พืชสวน 3.1-2566'!B265</f>
        <v> 20102521 </v>
      </c>
      <c r="T46" s="570">
        <f>'พืชสวน 3.1-2566'!F267</f>
        <v>0.75</v>
      </c>
      <c r="U46" s="454" t="str">
        <f>'พืชสวน 3.2-2566'!C215</f>
        <v>เทคนิคการวางแผนวิจัยและการทดลองทางพืชสวน</v>
      </c>
      <c r="V46" s="455" t="str">
        <f>'พืชสวน 3.2-2566'!B215</f>
        <v> 20102502 </v>
      </c>
      <c r="W46" s="570">
        <f>'พืชสวน 3.2-2566'!F217</f>
        <v>1.5</v>
      </c>
      <c r="X46" s="454"/>
      <c r="Y46" s="455"/>
      <c r="Z46" s="455"/>
      <c r="AA46" s="455"/>
      <c r="AB46" s="529"/>
    </row>
    <row r="47" spans="1:28" x14ac:dyDescent="0.2">
      <c r="A47" s="680"/>
      <c r="B47" s="689"/>
      <c r="C47" s="555" t="str">
        <f>'พืชสวน 3.1-2566'!C67</f>
        <v>การปฏิบัติงานฟาร์มพืชสวน 1</v>
      </c>
      <c r="D47" s="556" t="str">
        <f>'พืชสวน 3.1-2566'!B67</f>
        <v> 10102291 </v>
      </c>
      <c r="E47" s="504">
        <f>'พืชสวน 3.1-2566'!F69</f>
        <v>0.13200000000000001</v>
      </c>
      <c r="F47" s="499" t="str">
        <f>'พืชสวน 3.2-2566'!C36</f>
        <v>การปฏิบัติงานฟาร์มพืชสวน 2</v>
      </c>
      <c r="G47" s="546" t="str">
        <f>'พืชสวน 3.2-2566'!B36</f>
        <v> 10102292 </v>
      </c>
      <c r="H47" s="504">
        <f>'พืชสวน 3.2-2566'!F38</f>
        <v>0.13200000000000001</v>
      </c>
      <c r="I47" s="461"/>
      <c r="M47" s="528"/>
      <c r="P47" s="680"/>
      <c r="Q47" s="683"/>
      <c r="R47" s="461"/>
      <c r="T47" s="463"/>
      <c r="U47" s="461" t="str">
        <f>'พืชสวน 3.2-2566'!C231</f>
        <v>การปรับปรุงพันธุ์พืชสวนขั้นสูง 2</v>
      </c>
      <c r="V47" s="470" t="str">
        <f>'พืชสวน 3.2-2566'!B231</f>
        <v> 20102522 </v>
      </c>
      <c r="W47" s="569">
        <f>'พืชสวน 3.2-2566'!F233</f>
        <v>1.5</v>
      </c>
      <c r="X47" s="461"/>
      <c r="AB47" s="528"/>
    </row>
    <row r="48" spans="1:28" x14ac:dyDescent="0.2">
      <c r="A48" s="680"/>
      <c r="B48" s="689"/>
      <c r="C48" s="555" t="str">
        <f>'พืชสวน 3.1-2566'!C86</f>
        <v>เทคโนโลยีชีวภาพพืชสวน</v>
      </c>
      <c r="D48" s="556" t="str">
        <f>'พืชสวน 3.1-2566'!B86</f>
        <v> พส351 </v>
      </c>
      <c r="E48" s="504">
        <f>'พืชสวน 3.1-2566'!F88</f>
        <v>0.6</v>
      </c>
      <c r="F48" s="499" t="str">
        <f>'พืชสวน 3.2-2566'!C46</f>
        <v>สหกิจศึกษา</v>
      </c>
      <c r="G48" s="546" t="str">
        <f>'พืชสวน 3.2-2566'!B46</f>
        <v> ผษ497 </v>
      </c>
      <c r="H48" s="504">
        <f>'พืชสวน 3.2-2566'!F48</f>
        <v>1</v>
      </c>
      <c r="I48" s="461"/>
      <c r="M48" s="528"/>
      <c r="P48" s="680"/>
      <c r="Q48" s="683"/>
      <c r="R48" s="461"/>
      <c r="T48" s="463"/>
      <c r="U48" s="461" t="str">
        <f>'พืชสวน 3.2-2566'!C262</f>
        <v>วิทยานิพนธ์ 4</v>
      </c>
      <c r="V48" s="470" t="str">
        <f>'พืชสวน 3.2-2566'!B262</f>
        <v> 20102694 </v>
      </c>
      <c r="W48" s="569">
        <f>'พืชสวน 3.2-2566'!F265</f>
        <v>0.5</v>
      </c>
      <c r="X48" s="461"/>
      <c r="AB48" s="528"/>
    </row>
    <row r="49" spans="1:28" x14ac:dyDescent="0.2">
      <c r="A49" s="680"/>
      <c r="B49" s="689"/>
      <c r="C49" s="555" t="str">
        <f>'พืชสวน 3.1-2566'!C111</f>
        <v>ปัญหาพิเศษ</v>
      </c>
      <c r="D49" s="556" t="str">
        <f>'พืชสวน 3.1-2566'!B111</f>
        <v> พส498 </v>
      </c>
      <c r="E49" s="504">
        <f>'พืชสวน 3.1-2566'!F113</f>
        <v>0.5</v>
      </c>
      <c r="F49" s="499" t="str">
        <f>'พืชสวน 3.2-2566'!C60</f>
        <v>เทคโนโลยีชีวภาพพืชสวน</v>
      </c>
      <c r="G49" s="546" t="str">
        <f>'พืชสวน 3.2-2566'!B60</f>
        <v> พส351 </v>
      </c>
      <c r="H49" s="504">
        <f>'พืชสวน 3.2-2566'!F62</f>
        <v>1.5</v>
      </c>
      <c r="I49" s="461"/>
      <c r="M49" s="528"/>
      <c r="P49" s="680"/>
      <c r="Q49" s="683"/>
      <c r="R49" s="461"/>
      <c r="T49" s="463"/>
      <c r="U49" s="461" t="str">
        <f>'พืชสวน 3.2-2566'!C268</f>
        <v>วิทยานิพนธ์ 2</v>
      </c>
      <c r="V49" s="470" t="str">
        <f>'พืชสวน 3.2-2566'!B268</f>
        <v> พส692 </v>
      </c>
      <c r="W49" s="569">
        <f>'พืชสวน 3.2-2566'!F276</f>
        <v>0.14279999999999998</v>
      </c>
      <c r="X49" s="461"/>
      <c r="AB49" s="528"/>
    </row>
    <row r="50" spans="1:28" x14ac:dyDescent="0.2">
      <c r="A50" s="680"/>
      <c r="B50" s="689"/>
      <c r="C50" s="555" t="str">
        <f>'พืชสวน 3.1-2566'!C116</f>
        <v>สัมมนา</v>
      </c>
      <c r="D50" s="556" t="str">
        <f>'พืชสวน 3.1-2566'!B116</f>
        <v> พส499 </v>
      </c>
      <c r="E50" s="504">
        <f>'พืชสวน 3.1-2566'!F118</f>
        <v>0.1</v>
      </c>
      <c r="F50" s="499"/>
      <c r="G50" s="534"/>
      <c r="H50" s="504"/>
      <c r="I50" s="461"/>
      <c r="M50" s="528"/>
      <c r="P50" s="680"/>
      <c r="Q50" s="683"/>
      <c r="R50" s="461"/>
      <c r="T50" s="463"/>
      <c r="U50" s="461"/>
      <c r="W50" s="463"/>
      <c r="X50" s="461"/>
      <c r="AB50" s="528"/>
    </row>
    <row r="51" spans="1:28" x14ac:dyDescent="0.2">
      <c r="A51" s="680"/>
      <c r="B51" s="689"/>
      <c r="C51" s="461"/>
      <c r="E51" s="504"/>
      <c r="F51" s="499"/>
      <c r="G51" s="535"/>
      <c r="H51" s="528"/>
      <c r="I51" s="461"/>
      <c r="K51" s="464">
        <f>J52/G3</f>
        <v>1.0922499999999999</v>
      </c>
      <c r="M51" s="528"/>
      <c r="P51" s="680"/>
      <c r="Q51" s="683"/>
      <c r="R51" s="461"/>
      <c r="T51" s="463"/>
      <c r="U51" s="461"/>
      <c r="W51" s="463"/>
      <c r="X51" s="461"/>
      <c r="Z51" s="464">
        <f>Y52/V3</f>
        <v>1.0981999999999998</v>
      </c>
      <c r="AB51" s="528"/>
    </row>
    <row r="52" spans="1:28" x14ac:dyDescent="0.2">
      <c r="A52" s="681"/>
      <c r="B52" s="690"/>
      <c r="C52" s="457"/>
      <c r="D52" s="466" t="s">
        <v>2641</v>
      </c>
      <c r="E52" s="505">
        <f>SUM(E46:E51)</f>
        <v>1.407</v>
      </c>
      <c r="F52" s="500"/>
      <c r="G52" s="533" t="s">
        <v>2641</v>
      </c>
      <c r="H52" s="505">
        <f>SUM(H46:H51)</f>
        <v>2.9619999999999997</v>
      </c>
      <c r="I52" s="457"/>
      <c r="J52" s="458">
        <f>SUM(E52,H52)</f>
        <v>4.3689999999999998</v>
      </c>
      <c r="K52" s="458">
        <f>IF(J52&gt;$G$3,1,(J52/$G$3))</f>
        <v>1</v>
      </c>
      <c r="L52" s="458"/>
      <c r="M52" s="592" t="str">
        <f>IF(J52&gt;4,"Overloaded","OK")</f>
        <v>Overloaded</v>
      </c>
      <c r="P52" s="681"/>
      <c r="Q52" s="684"/>
      <c r="R52" s="457"/>
      <c r="S52" s="466" t="s">
        <v>2641</v>
      </c>
      <c r="T52" s="571">
        <f>SUM(T46:T51)</f>
        <v>0.75</v>
      </c>
      <c r="U52" s="469"/>
      <c r="V52" s="466" t="s">
        <v>2641</v>
      </c>
      <c r="W52" s="571">
        <f>SUM(W46:W51)</f>
        <v>3.6427999999999998</v>
      </c>
      <c r="X52" s="457"/>
      <c r="Y52" s="458">
        <f>SUM(T52,W52)</f>
        <v>4.3927999999999994</v>
      </c>
      <c r="Z52" s="458">
        <f>IF(Y52&gt;$G$3,1,(Y52/$G$3))</f>
        <v>1</v>
      </c>
      <c r="AA52" s="458"/>
      <c r="AB52" s="592" t="str">
        <f>IF(Y52&gt;4,"Overloaded","OK")</f>
        <v>Overloaded</v>
      </c>
    </row>
    <row r="53" spans="1:28" x14ac:dyDescent="0.2">
      <c r="A53" s="685" t="str">
        <f>'ข้อมูลอัตรากำลัง 2566'!A67:C67</f>
        <v xml:space="preserve">        - กลุ่มวิชาพืชผัก</v>
      </c>
      <c r="B53" s="686"/>
      <c r="C53" s="686"/>
      <c r="D53" s="686"/>
      <c r="E53" s="686"/>
      <c r="F53" s="686"/>
      <c r="G53" s="686"/>
      <c r="H53" s="686"/>
      <c r="I53" s="686"/>
      <c r="J53" s="686"/>
      <c r="K53" s="686"/>
      <c r="L53" s="686"/>
      <c r="M53" s="687"/>
      <c r="P53" s="685" t="str">
        <f>A53</f>
        <v xml:space="preserve">        - กลุ่มวิชาพืชผัก</v>
      </c>
      <c r="Q53" s="686"/>
      <c r="R53" s="686"/>
      <c r="S53" s="686"/>
      <c r="T53" s="686"/>
      <c r="U53" s="686"/>
      <c r="V53" s="686"/>
      <c r="W53" s="686"/>
      <c r="X53" s="686"/>
      <c r="Y53" s="686"/>
      <c r="Z53" s="686"/>
      <c r="AA53" s="686"/>
      <c r="AB53" s="687"/>
    </row>
    <row r="54" spans="1:28" ht="18" customHeight="1" x14ac:dyDescent="0.2">
      <c r="A54" s="679" t="str">
        <f>'ข้อมูลอัตรากำลัง 2566'!C68</f>
        <v xml:space="preserve">อ. ดร.แสงเดือน อินชนบท </v>
      </c>
      <c r="B54" s="688" t="str">
        <f>'ข้อมูลอัตรากำลัง 2566'!O68</f>
        <v>อจ.ผู้รับผิดชอบ วท.บ. พืชสวน</v>
      </c>
      <c r="C54" s="454" t="str">
        <f>'พืชสวน 3.1-2566'!C10</f>
        <v>การปฏิบัติงานฟาร์ม 1</v>
      </c>
      <c r="D54" s="455" t="str">
        <f>'พืชสวน 3.1-2566'!B10</f>
        <v> 10102191 </v>
      </c>
      <c r="E54" s="503">
        <f>'พืชสวน 3.1-2566'!F14</f>
        <v>9.9000000000000005E-2</v>
      </c>
      <c r="F54" s="498" t="str">
        <f>'พืชสวน 3.2-2566'!C10</f>
        <v>การปฏิบัติงานฟาร์ม 2</v>
      </c>
      <c r="G54" s="564" t="str">
        <f>'พืชสวน 3.2-2566'!B10</f>
        <v> 10102192 </v>
      </c>
      <c r="H54" s="503">
        <f>'พืชสวน 3.2-2566'!F12</f>
        <v>0.3</v>
      </c>
      <c r="I54" s="454"/>
      <c r="J54" s="455"/>
      <c r="K54" s="455"/>
      <c r="L54" s="455"/>
      <c r="M54" s="529"/>
      <c r="P54" s="679" t="str">
        <f>A54</f>
        <v xml:space="preserve">อ. ดร.แสงเดือน อินชนบท </v>
      </c>
      <c r="Q54" s="682" t="str">
        <f>B54</f>
        <v>อจ.ผู้รับผิดชอบ วท.บ. พืชสวน</v>
      </c>
      <c r="R54" s="454"/>
      <c r="S54" s="455"/>
      <c r="T54" s="456"/>
      <c r="U54" s="454"/>
      <c r="V54" s="455"/>
      <c r="W54" s="456"/>
      <c r="X54" s="454"/>
      <c r="Y54" s="455"/>
      <c r="Z54" s="455"/>
      <c r="AA54" s="455"/>
      <c r="AB54" s="529"/>
    </row>
    <row r="55" spans="1:28" x14ac:dyDescent="0.2">
      <c r="A55" s="680"/>
      <c r="B55" s="689"/>
      <c r="C55" s="461" t="str">
        <f>'พืชสวน 3.1-2566'!C123</f>
        <v>การปฏิบัติงานฟาร์มพืชสวน 1</v>
      </c>
      <c r="D55" s="470" t="str">
        <f>'พืชสวน 3.1-2566'!B123</f>
        <v> 10102291 </v>
      </c>
      <c r="E55" s="504">
        <f>'พืชสวน 3.1-2566'!F127</f>
        <v>5.5011000000000011E-2</v>
      </c>
      <c r="F55" s="499" t="str">
        <f>'พืชสวน 3.2-2566'!C87</f>
        <v>การปฏิบัติงานฟาร์มพืชสวน 2</v>
      </c>
      <c r="G55" s="546" t="str">
        <f>'พืชสวน 3.2-2566'!B87</f>
        <v> 10102292 </v>
      </c>
      <c r="H55" s="504">
        <f>'พืชสวน 3.2-2566'!F89</f>
        <v>0.109989</v>
      </c>
      <c r="I55" s="461"/>
      <c r="M55" s="528"/>
      <c r="P55" s="680"/>
      <c r="Q55" s="683"/>
      <c r="R55" s="461"/>
      <c r="T55" s="463"/>
      <c r="U55" s="461"/>
      <c r="W55" s="463"/>
      <c r="X55" s="461"/>
      <c r="AB55" s="528"/>
    </row>
    <row r="56" spans="1:28" x14ac:dyDescent="0.2">
      <c r="A56" s="680"/>
      <c r="B56" s="689"/>
      <c r="C56" s="461" t="str">
        <f>'พืชสวน 3.1-2566'!C136</f>
        <v>หลักการผลิตผัก</v>
      </c>
      <c r="D56" s="470" t="str">
        <f>'พืชสวน 3.1-2566'!B136</f>
        <v> พส301 </v>
      </c>
      <c r="E56" s="504">
        <f>'พืชสวน 3.1-2566'!F141</f>
        <v>0.25005000000000005</v>
      </c>
      <c r="F56" s="499" t="str">
        <f>'พืชสวน 3.2-2566'!C94</f>
        <v>หลักการผลิตผัก</v>
      </c>
      <c r="G56" s="546" t="str">
        <f>'พืชสวน 3.2-2566'!B94</f>
        <v> 10104301 </v>
      </c>
      <c r="H56" s="504">
        <f>'พืชสวน 3.2-2566'!F99</f>
        <v>0.25005000000000005</v>
      </c>
      <c r="I56" s="461"/>
      <c r="M56" s="528"/>
      <c r="P56" s="680"/>
      <c r="Q56" s="683"/>
      <c r="R56" s="461"/>
      <c r="T56" s="463"/>
      <c r="U56" s="461"/>
      <c r="W56" s="463"/>
      <c r="X56" s="461"/>
      <c r="AB56" s="528"/>
    </row>
    <row r="57" spans="1:28" x14ac:dyDescent="0.2">
      <c r="A57" s="680"/>
      <c r="B57" s="689"/>
      <c r="C57" s="461" t="str">
        <f>'พืชสวน 3.1-2566'!C157</f>
        <v>การปฏิบัติงานฟาร์มพืชสวน 3</v>
      </c>
      <c r="D57" s="470" t="str">
        <f>'พืชสวน 3.1-2566'!B157</f>
        <v> พส393 </v>
      </c>
      <c r="E57" s="504">
        <f>'พืชสวน 3.1-2566'!F163</f>
        <v>5.5011000000000011E-2</v>
      </c>
      <c r="F57" s="499" t="str">
        <f>'พืชสวน 3.2-2566'!C101</f>
        <v>สหกิจศึกษา</v>
      </c>
      <c r="G57" s="546" t="str">
        <f>'พืชสวน 3.2-2566'!B101</f>
        <v> ผษ497 </v>
      </c>
      <c r="H57" s="504">
        <f>'พืชสวน 3.2-2566'!F106</f>
        <v>0.2</v>
      </c>
      <c r="I57" s="461"/>
      <c r="M57" s="528"/>
      <c r="P57" s="680"/>
      <c r="Q57" s="683"/>
      <c r="R57" s="461"/>
      <c r="T57" s="463"/>
      <c r="U57" s="461"/>
      <c r="W57" s="463"/>
      <c r="X57" s="461"/>
      <c r="AB57" s="528"/>
    </row>
    <row r="58" spans="1:28" x14ac:dyDescent="0.2">
      <c r="A58" s="680"/>
      <c r="B58" s="689"/>
      <c r="C58" s="461" t="str">
        <f>'พืชสวน 3.1-2566'!C165</f>
        <v>การผลิตเห็ด</v>
      </c>
      <c r="D58" s="470" t="str">
        <f>'พืชสวน 3.1-2566'!B165</f>
        <v> พส413 </v>
      </c>
      <c r="E58" s="504">
        <f>'พืชสวน 3.1-2566'!F166</f>
        <v>0.75</v>
      </c>
      <c r="F58" s="499" t="str">
        <f>'พืชสวน 3.2-2566'!C127</f>
        <v>การปฏิบัติงานฟาร์มพืชสวน 4</v>
      </c>
      <c r="G58" s="546" t="str">
        <f>'พืชสวน 3.2-2566'!B127</f>
        <v> พส394 </v>
      </c>
      <c r="H58" s="504">
        <f>'พืชสวน 3.2-2566'!F134</f>
        <v>5.5011000000000011E-2</v>
      </c>
      <c r="I58" s="461"/>
      <c r="M58" s="528"/>
      <c r="P58" s="680"/>
      <c r="Q58" s="683"/>
      <c r="R58" s="461"/>
      <c r="T58" s="463"/>
      <c r="U58" s="461"/>
      <c r="W58" s="463"/>
      <c r="X58" s="461"/>
      <c r="AB58" s="528"/>
    </row>
    <row r="59" spans="1:28" x14ac:dyDescent="0.2">
      <c r="A59" s="680"/>
      <c r="B59" s="689"/>
      <c r="C59" s="461" t="str">
        <f>'พืชสวน 3.1-2566'!C168</f>
        <v>การผลิตเมล็ดพันธุ์ผัก</v>
      </c>
      <c r="D59" s="470" t="str">
        <f>'พืชสวน 3.1-2566'!B168</f>
        <v> พส421 </v>
      </c>
      <c r="E59" s="504">
        <f>'พืชสวน 3.1-2566'!F170</f>
        <v>0.49994999999999995</v>
      </c>
      <c r="F59" s="499" t="str">
        <f>'พืชสวน 3.2-2566'!C135</f>
        <v>เทคโนโลยีเมล็ดพันธุ์พืชสวน</v>
      </c>
      <c r="G59" s="546" t="str">
        <f>'พืชสวน 3.2-2566'!B135</f>
        <v> พส423 </v>
      </c>
      <c r="H59" s="504">
        <f>'พืชสวน 3.2-2566'!F137</f>
        <v>0.375</v>
      </c>
      <c r="I59" s="461"/>
      <c r="M59" s="528"/>
      <c r="P59" s="680"/>
      <c r="Q59" s="683"/>
      <c r="R59" s="461"/>
      <c r="T59" s="463"/>
      <c r="U59" s="461"/>
      <c r="W59" s="463"/>
      <c r="X59" s="461"/>
      <c r="AB59" s="528"/>
    </row>
    <row r="60" spans="1:28" x14ac:dyDescent="0.2">
      <c r="A60" s="680"/>
      <c r="B60" s="689"/>
      <c r="C60" s="555" t="str">
        <f>'พืชสวน 3.1-2566'!C179</f>
        <v>ผักสวนครัว</v>
      </c>
      <c r="D60" s="556" t="str">
        <f>'พืชสวน 3.1-2566'!B179</f>
        <v> พส466 </v>
      </c>
      <c r="E60" s="504">
        <f>'พืชสวน 3.1-2566'!F180</f>
        <v>1.5</v>
      </c>
      <c r="F60" s="499" t="str">
        <f>'พืชสวน 3.2-2566'!C150</f>
        <v>ผักสวนครัว</v>
      </c>
      <c r="G60" s="546" t="str">
        <f>'พืชสวน 3.2-2566'!B150</f>
        <v> พส466 </v>
      </c>
      <c r="H60" s="504">
        <f>'พืชสวน 3.2-2566'!F151</f>
        <v>1.5</v>
      </c>
      <c r="I60" s="461"/>
      <c r="M60" s="528"/>
      <c r="P60" s="680"/>
      <c r="Q60" s="683"/>
      <c r="R60" s="461"/>
      <c r="T60" s="463"/>
      <c r="U60" s="461"/>
      <c r="W60" s="463"/>
      <c r="X60" s="461"/>
      <c r="AB60" s="528"/>
    </row>
    <row r="61" spans="1:28" x14ac:dyDescent="0.2">
      <c r="A61" s="680"/>
      <c r="B61" s="689"/>
      <c r="C61" s="555" t="str">
        <f>'พืชสวน 3.1-2566'!C184</f>
        <v>ปัญหาพิเศษ</v>
      </c>
      <c r="D61" s="556" t="str">
        <f>'พืชสวน 3.1-2566'!B184</f>
        <v> พส498 </v>
      </c>
      <c r="E61" s="504">
        <f>'พืชสวน 3.1-2566'!F190</f>
        <v>0.2</v>
      </c>
      <c r="F61" s="499" t="str">
        <f>'พืชสวน 3.2-2566'!C182</f>
        <v>การผลิตเห็ด</v>
      </c>
      <c r="G61" s="546" t="str">
        <f>'พืชสวน 3.2-2566'!B182</f>
        <v> พส413 </v>
      </c>
      <c r="H61" s="504">
        <f>'พืชสวน 3.2-2566'!F183</f>
        <v>0.75</v>
      </c>
      <c r="I61" s="461"/>
      <c r="M61" s="528"/>
      <c r="P61" s="680"/>
      <c r="Q61" s="683"/>
      <c r="R61" s="461"/>
      <c r="T61" s="463"/>
      <c r="U61" s="461"/>
      <c r="W61" s="463"/>
      <c r="X61" s="461"/>
      <c r="AB61" s="528"/>
    </row>
    <row r="62" spans="1:28" x14ac:dyDescent="0.2">
      <c r="A62" s="680"/>
      <c r="B62" s="689"/>
      <c r="C62" s="461"/>
      <c r="D62" s="470"/>
      <c r="E62" s="504"/>
      <c r="F62" s="499"/>
      <c r="G62" s="563"/>
      <c r="H62" s="528"/>
      <c r="I62" s="461"/>
      <c r="K62" s="464">
        <f>J63/G3</f>
        <v>1.737268</v>
      </c>
      <c r="M62" s="528"/>
      <c r="P62" s="680"/>
      <c r="Q62" s="683"/>
      <c r="R62" s="461"/>
      <c r="T62" s="463"/>
      <c r="U62" s="461"/>
      <c r="W62" s="463"/>
      <c r="X62" s="461"/>
      <c r="Z62" s="464">
        <f>Y63/V3</f>
        <v>0</v>
      </c>
      <c r="AB62" s="528"/>
    </row>
    <row r="63" spans="1:28" x14ac:dyDescent="0.2">
      <c r="A63" s="681"/>
      <c r="B63" s="690"/>
      <c r="C63" s="457"/>
      <c r="D63" s="466" t="s">
        <v>2641</v>
      </c>
      <c r="E63" s="505">
        <f>SUM(E54:E62)</f>
        <v>3.4090220000000002</v>
      </c>
      <c r="F63" s="500"/>
      <c r="G63" s="533" t="s">
        <v>2641</v>
      </c>
      <c r="H63" s="505">
        <f>SUM(H54:H62)</f>
        <v>3.5400499999999999</v>
      </c>
      <c r="I63" s="457"/>
      <c r="J63" s="458">
        <f>SUM(E63,H63)</f>
        <v>6.9490720000000001</v>
      </c>
      <c r="K63" s="458">
        <f>IF(J63&gt;$G$3,1,(J63/$G$3))</f>
        <v>1</v>
      </c>
      <c r="L63" s="458"/>
      <c r="M63" s="592" t="str">
        <f>IF(J63&gt;4,"Overloaded","OK")</f>
        <v>Overloaded</v>
      </c>
      <c r="P63" s="681"/>
      <c r="Q63" s="684"/>
      <c r="R63" s="457"/>
      <c r="S63" s="466" t="s">
        <v>2641</v>
      </c>
      <c r="T63" s="467">
        <f>SUM(T54:T62)</f>
        <v>0</v>
      </c>
      <c r="U63" s="469"/>
      <c r="V63" s="466" t="s">
        <v>2641</v>
      </c>
      <c r="W63" s="467">
        <f>SUM(W54:W62)</f>
        <v>0</v>
      </c>
      <c r="X63" s="457"/>
      <c r="Y63" s="458">
        <f>SUM(T63,W63)</f>
        <v>0</v>
      </c>
      <c r="Z63" s="458">
        <f>IF(Y63&gt;$G$3,1,(Y63/$G$3))</f>
        <v>0</v>
      </c>
      <c r="AA63" s="458"/>
      <c r="AB63" s="587" t="str">
        <f>IF(Y63&gt;4,"Overloaded","OK")</f>
        <v>OK</v>
      </c>
    </row>
    <row r="64" spans="1:28" ht="18" customHeight="1" x14ac:dyDescent="0.2">
      <c r="A64" s="679" t="str">
        <f>'ข้อมูลอัตรากำลัง 2566'!C69</f>
        <v xml:space="preserve">อ. ดร.สุเทพ วัชรเวชศฤงคาร </v>
      </c>
      <c r="B64" s="688" t="str">
        <f>'ข้อมูลอัตรากำลัง 2566'!O69</f>
        <v>อจ.ผู้รับผิดชอบ วท.บ. พืชสวน</v>
      </c>
      <c r="C64" s="454" t="str">
        <f>'พืชสวน 3.1-2566'!C19</f>
        <v>หลักการพืชสวน</v>
      </c>
      <c r="D64" s="455" t="str">
        <f>'พืชสวน 3.1-2566'!B19</f>
        <v> 10102201 </v>
      </c>
      <c r="E64" s="503">
        <f>'พืชสวน 3.1-2566'!F24</f>
        <v>0.15</v>
      </c>
      <c r="F64" s="498" t="str">
        <f>'พืชสวน 3.2-2566'!C14</f>
        <v>การปฏิบัติงานฟาร์มพืชสวน 3</v>
      </c>
      <c r="G64" s="564" t="str">
        <f>'พืชสวน 3.2-2566'!B14</f>
        <v> 10102393 </v>
      </c>
      <c r="H64" s="503">
        <f>'พืชสวน 3.2-2566'!F15</f>
        <v>0.16500000000000001</v>
      </c>
      <c r="I64" s="454"/>
      <c r="J64" s="455"/>
      <c r="K64" s="455"/>
      <c r="L64" s="455"/>
      <c r="M64" s="529"/>
      <c r="P64" s="679" t="str">
        <f>A64</f>
        <v xml:space="preserve">อ. ดร.สุเทพ วัชรเวชศฤงคาร </v>
      </c>
      <c r="Q64" s="682" t="str">
        <f>B64</f>
        <v>อจ.ผู้รับผิดชอบ วท.บ. พืชสวน</v>
      </c>
      <c r="R64" s="454"/>
      <c r="S64" s="455"/>
      <c r="T64" s="456"/>
      <c r="U64" s="454" t="str">
        <f>'พืชสวน 3.2-2566'!C255</f>
        <v>วิทยานิพนธ์ 2</v>
      </c>
      <c r="V64" s="455" t="str">
        <f>'พืชสวน 3.2-2566'!B255</f>
        <v> 20102692 </v>
      </c>
      <c r="W64" s="570">
        <f>'พืชสวน 3.2-2566'!F261</f>
        <v>0.16670000000000001</v>
      </c>
      <c r="X64" s="454"/>
      <c r="Y64" s="455"/>
      <c r="Z64" s="455"/>
      <c r="AA64" s="455"/>
      <c r="AB64" s="529"/>
    </row>
    <row r="65" spans="1:28" x14ac:dyDescent="0.2">
      <c r="A65" s="680"/>
      <c r="B65" s="689"/>
      <c r="C65" s="461" t="str">
        <f>'พืชสวน 3.1-2566'!C91</f>
        <v>เทคโนโลยีชีวภาพพืชสวน</v>
      </c>
      <c r="D65" s="470" t="str">
        <f>'พืชสวน 3.1-2566'!B91</f>
        <v> พส351 </v>
      </c>
      <c r="E65" s="504">
        <f>'พืชสวน 3.1-2566'!F93</f>
        <v>0.75</v>
      </c>
      <c r="F65" s="499" t="str">
        <f>'พืชสวน 3.2-2566'!C20</f>
        <v>การปรับปรุงพันธุ์พืชสวน</v>
      </c>
      <c r="G65" s="546" t="str">
        <f>'พืชสวน 3.2-2566'!B20</f>
        <v> พส420 </v>
      </c>
      <c r="H65" s="504">
        <f>'พืชสวน 3.2-2566'!F23</f>
        <v>0.375</v>
      </c>
      <c r="I65" s="461"/>
      <c r="M65" s="528"/>
      <c r="P65" s="680"/>
      <c r="Q65" s="683"/>
      <c r="R65" s="461"/>
      <c r="T65" s="463"/>
      <c r="U65" s="461"/>
      <c r="W65" s="463"/>
      <c r="X65" s="461"/>
      <c r="AB65" s="528"/>
    </row>
    <row r="66" spans="1:28" x14ac:dyDescent="0.2">
      <c r="A66" s="680"/>
      <c r="B66" s="689"/>
      <c r="C66" s="461" t="str">
        <f>'พืชสวน 3.1-2566'!C123</f>
        <v>การปฏิบัติงานฟาร์มพืชสวน 1</v>
      </c>
      <c r="D66" s="470" t="str">
        <f>'พืชสวน 3.1-2566'!B123</f>
        <v> 10102291 </v>
      </c>
      <c r="E66" s="504">
        <f>'พืชสวน 3.1-2566'!F126</f>
        <v>5.5011000000000011E-2</v>
      </c>
      <c r="F66" s="499" t="str">
        <f>'พืชสวน 3.2-2566'!C87</f>
        <v>การปฏิบัติงานฟาร์มพืชสวน 2</v>
      </c>
      <c r="G66" s="546" t="str">
        <f>'พืชสวน 3.2-2566'!B87</f>
        <v> 10102292 </v>
      </c>
      <c r="H66" s="504">
        <f>'พืชสวน 3.2-2566'!F90</f>
        <v>0.109989</v>
      </c>
      <c r="I66" s="461"/>
      <c r="M66" s="528"/>
      <c r="P66" s="680"/>
      <c r="Q66" s="683"/>
      <c r="R66" s="461"/>
      <c r="T66" s="463"/>
      <c r="U66" s="461"/>
      <c r="W66" s="463"/>
      <c r="X66" s="461"/>
      <c r="AB66" s="528"/>
    </row>
    <row r="67" spans="1:28" x14ac:dyDescent="0.2">
      <c r="A67" s="680"/>
      <c r="B67" s="689"/>
      <c r="C67" s="461" t="str">
        <f>'พืชสวน 3.1-2566'!C136</f>
        <v>หลักการผลิตผัก</v>
      </c>
      <c r="D67" s="470" t="str">
        <f>'พืชสวน 3.1-2566'!B136</f>
        <v> พส301 </v>
      </c>
      <c r="E67" s="504">
        <f>'พืชสวน 3.1-2566'!F142</f>
        <v>0.25005000000000005</v>
      </c>
      <c r="F67" s="499" t="str">
        <f>'พืชสวน 3.2-2566'!C94</f>
        <v>หลักการผลิตผัก</v>
      </c>
      <c r="G67" s="546" t="str">
        <f>'พืชสวน 3.2-2566'!B94</f>
        <v> 10104301 </v>
      </c>
      <c r="H67" s="504">
        <f>'พืชสวน 3.2-2566'!F98</f>
        <v>0.25005000000000005</v>
      </c>
      <c r="I67" s="461"/>
      <c r="M67" s="528"/>
      <c r="P67" s="680"/>
      <c r="Q67" s="683"/>
      <c r="R67" s="461"/>
      <c r="T67" s="463"/>
      <c r="U67" s="461"/>
      <c r="W67" s="463"/>
      <c r="X67" s="461"/>
      <c r="AB67" s="528"/>
    </row>
    <row r="68" spans="1:28" x14ac:dyDescent="0.2">
      <c r="A68" s="680"/>
      <c r="B68" s="689"/>
      <c r="C68" s="461" t="str">
        <f>'พืชสวน 3.1-2566'!C145</f>
        <v>การปรับปรุงพันธุ์พืชสวน</v>
      </c>
      <c r="D68" s="470" t="str">
        <f>'พืชสวน 3.1-2566'!B145</f>
        <v> พส420 </v>
      </c>
      <c r="E68" s="504">
        <f>'พืชสวน 3.1-2566'!F150</f>
        <v>0.375</v>
      </c>
      <c r="F68" s="499" t="str">
        <f>'พืชสวน 3.2-2566'!C101</f>
        <v>สหกิจศึกษา</v>
      </c>
      <c r="G68" s="546" t="str">
        <f>'พืชสวน 3.2-2566'!B101</f>
        <v> ผษ497 </v>
      </c>
      <c r="H68" s="504">
        <f>'พืชสวน 3.2-2566'!F103</f>
        <v>0.2</v>
      </c>
      <c r="I68" s="461"/>
      <c r="M68" s="528"/>
      <c r="P68" s="680"/>
      <c r="Q68" s="683"/>
      <c r="R68" s="461"/>
      <c r="T68" s="463"/>
      <c r="U68" s="461"/>
      <c r="W68" s="463"/>
      <c r="X68" s="461"/>
      <c r="AB68" s="528"/>
    </row>
    <row r="69" spans="1:28" x14ac:dyDescent="0.2">
      <c r="A69" s="680"/>
      <c r="B69" s="689"/>
      <c r="C69" s="461" t="str">
        <f>'พืชสวน 3.1-2566'!C157</f>
        <v>การปฏิบัติงานฟาร์มพืชสวน 3</v>
      </c>
      <c r="D69" s="470" t="str">
        <f>'พืชสวน 3.1-2566'!B157</f>
        <v> พส393 </v>
      </c>
      <c r="E69" s="504">
        <f>'พืชสวน 3.1-2566'!F159</f>
        <v>5.5011000000000011E-2</v>
      </c>
      <c r="F69" s="499" t="str">
        <f>'พืชสวน 3.2-2566'!C111</f>
        <v>เทคโนโลยีชีวภาพพืชสวน</v>
      </c>
      <c r="G69" s="546" t="str">
        <f>'พืชสวน 3.2-2566'!B111</f>
        <v> พส351 </v>
      </c>
      <c r="H69" s="504">
        <f>'พืชสวน 3.2-2566'!F113</f>
        <v>0.25005000000000005</v>
      </c>
      <c r="I69" s="461"/>
      <c r="M69" s="528"/>
      <c r="P69" s="680"/>
      <c r="Q69" s="683"/>
      <c r="R69" s="461"/>
      <c r="T69" s="463"/>
      <c r="U69" s="461"/>
      <c r="W69" s="463"/>
      <c r="X69" s="461"/>
      <c r="AB69" s="528"/>
    </row>
    <row r="70" spans="1:28" x14ac:dyDescent="0.2">
      <c r="A70" s="680"/>
      <c r="B70" s="689"/>
      <c r="C70" s="461" t="str">
        <f>'พืชสวน 3.1-2566'!C168</f>
        <v>การผลิตเมล็ดพันธุ์ผัก</v>
      </c>
      <c r="D70" s="470" t="str">
        <f>'พืชสวน 3.1-2566'!B168</f>
        <v> พส421 </v>
      </c>
      <c r="E70" s="504">
        <f>'พืชสวน 3.1-2566'!F169</f>
        <v>0.49994999999999995</v>
      </c>
      <c r="F70" s="499" t="str">
        <f>'พืชสวน 3.2-2566'!C127</f>
        <v>การปฏิบัติงานฟาร์มพืชสวน 4</v>
      </c>
      <c r="G70" s="546" t="str">
        <f>'พืชสวน 3.2-2566'!B127</f>
        <v> พส394 </v>
      </c>
      <c r="H70" s="504">
        <f>'พืชสวน 3.2-2566'!F129</f>
        <v>5.5011000000000011E-2</v>
      </c>
      <c r="I70" s="461"/>
      <c r="M70" s="528"/>
      <c r="P70" s="680"/>
      <c r="Q70" s="683"/>
      <c r="R70" s="461"/>
      <c r="T70" s="463"/>
      <c r="U70" s="461"/>
      <c r="W70" s="463"/>
      <c r="X70" s="461"/>
      <c r="AB70" s="528"/>
    </row>
    <row r="71" spans="1:28" x14ac:dyDescent="0.2">
      <c r="A71" s="680"/>
      <c r="B71" s="689"/>
      <c r="C71" s="461" t="str">
        <f>'พืชสวน 3.1-2566'!C172</f>
        <v>เทคนิคการผสมพันธุ์ผัก</v>
      </c>
      <c r="D71" s="470" t="str">
        <f>'พืชสวน 3.1-2566'!B172</f>
        <v> พส424 </v>
      </c>
      <c r="E71" s="504">
        <f>'พืชสวน 3.1-2566'!F174</f>
        <v>1.5</v>
      </c>
      <c r="F71" s="499" t="str">
        <f>'พืชสวน 3.2-2566'!C135</f>
        <v>เทคโนโลยีเมล็ดพันธุ์พืชสวน</v>
      </c>
      <c r="G71" s="546" t="str">
        <f>'พืชสวน 3.2-2566'!B135</f>
        <v> พส423 </v>
      </c>
      <c r="H71" s="504">
        <f>'พืชสวน 3.2-2566'!F139</f>
        <v>0.375</v>
      </c>
      <c r="I71" s="461"/>
      <c r="M71" s="528"/>
      <c r="P71" s="680"/>
      <c r="Q71" s="683"/>
      <c r="R71" s="461"/>
      <c r="T71" s="463"/>
      <c r="U71" s="461"/>
      <c r="W71" s="463"/>
      <c r="X71" s="461"/>
      <c r="AB71" s="528"/>
    </row>
    <row r="72" spans="1:28" x14ac:dyDescent="0.2">
      <c r="A72" s="680"/>
      <c r="B72" s="689"/>
      <c r="C72" s="461" t="str">
        <f>'พืชสวน 3.1-2566'!C181</f>
        <v>การฝึกงาน</v>
      </c>
      <c r="D72" s="470" t="str">
        <f>'พืชสวน 3.1-2566'!B181</f>
        <v> พส497 </v>
      </c>
      <c r="E72" s="504">
        <f>'พืชสวน 3.1-2566'!F183</f>
        <v>1</v>
      </c>
      <c r="F72" s="499"/>
      <c r="G72" s="546"/>
      <c r="H72" s="504"/>
      <c r="I72" s="461"/>
      <c r="M72" s="528"/>
      <c r="P72" s="680"/>
      <c r="Q72" s="683"/>
      <c r="R72" s="461"/>
      <c r="T72" s="463"/>
      <c r="U72" s="461"/>
      <c r="W72" s="463"/>
      <c r="X72" s="461"/>
      <c r="AB72" s="528"/>
    </row>
    <row r="73" spans="1:28" x14ac:dyDescent="0.2">
      <c r="A73" s="680"/>
      <c r="B73" s="689"/>
      <c r="C73" s="461" t="str">
        <f>'พืชสวน 3.1-2566'!C184</f>
        <v>ปัญหาพิเศษ</v>
      </c>
      <c r="D73" s="470" t="str">
        <f>'พืชสวน 3.1-2566'!B184</f>
        <v> พส498 </v>
      </c>
      <c r="E73" s="504">
        <f>'พืชสวน 3.1-2566'!F186</f>
        <v>0.2</v>
      </c>
      <c r="F73" s="499"/>
      <c r="G73" s="546"/>
      <c r="H73" s="504"/>
      <c r="I73" s="461"/>
      <c r="M73" s="528"/>
      <c r="P73" s="680"/>
      <c r="Q73" s="683"/>
      <c r="R73" s="461"/>
      <c r="T73" s="463"/>
      <c r="U73" s="461"/>
      <c r="W73" s="463"/>
      <c r="X73" s="461"/>
      <c r="AB73" s="528"/>
    </row>
    <row r="74" spans="1:28" x14ac:dyDescent="0.2">
      <c r="A74" s="680"/>
      <c r="B74" s="689"/>
      <c r="C74" s="461"/>
      <c r="D74" s="470"/>
      <c r="E74" s="504"/>
      <c r="F74" s="499"/>
      <c r="G74" s="535"/>
      <c r="H74" s="528"/>
      <c r="I74" s="461"/>
      <c r="K74" s="464">
        <f>J75/G3</f>
        <v>1.6537805000000001</v>
      </c>
      <c r="M74" s="528"/>
      <c r="P74" s="680"/>
      <c r="Q74" s="683"/>
      <c r="R74" s="461"/>
      <c r="T74" s="463"/>
      <c r="U74" s="461"/>
      <c r="W74" s="463"/>
      <c r="X74" s="461"/>
      <c r="Z74" s="464">
        <f>Y75/V3</f>
        <v>4.1675000000000004E-2</v>
      </c>
      <c r="AB74" s="528"/>
    </row>
    <row r="75" spans="1:28" x14ac:dyDescent="0.2">
      <c r="A75" s="681"/>
      <c r="B75" s="690"/>
      <c r="C75" s="457"/>
      <c r="D75" s="466" t="s">
        <v>2641</v>
      </c>
      <c r="E75" s="505">
        <f>SUM(E64:E74)</f>
        <v>4.8350220000000004</v>
      </c>
      <c r="F75" s="500"/>
      <c r="G75" s="533" t="s">
        <v>2641</v>
      </c>
      <c r="H75" s="505">
        <f>SUM(H64:H74)</f>
        <v>1.7801</v>
      </c>
      <c r="I75" s="457"/>
      <c r="J75" s="458">
        <f>SUM(E75,H75)</f>
        <v>6.6151220000000004</v>
      </c>
      <c r="K75" s="458">
        <f>IF(J75&gt;$G$3,1,(J75/$G$3))</f>
        <v>1</v>
      </c>
      <c r="L75" s="458"/>
      <c r="M75" s="592" t="str">
        <f>IF(J75&gt;4,"Overloaded","OK")</f>
        <v>Overloaded</v>
      </c>
      <c r="P75" s="681"/>
      <c r="Q75" s="684"/>
      <c r="R75" s="457"/>
      <c r="S75" s="466" t="s">
        <v>2641</v>
      </c>
      <c r="T75" s="467">
        <f>SUM(T64:T74)</f>
        <v>0</v>
      </c>
      <c r="U75" s="469"/>
      <c r="V75" s="466" t="s">
        <v>2641</v>
      </c>
      <c r="W75" s="467">
        <f>SUM(W64:W74)</f>
        <v>0.16670000000000001</v>
      </c>
      <c r="X75" s="457"/>
      <c r="Y75" s="458">
        <f>SUM(T75,W75)</f>
        <v>0.16670000000000001</v>
      </c>
      <c r="Z75" s="458">
        <f>IF(Y75&gt;$G$3,1,(Y75/$G$3))</f>
        <v>4.1675000000000004E-2</v>
      </c>
      <c r="AA75" s="458"/>
      <c r="AB75" s="587" t="str">
        <f>IF(Y75&gt;4,"Overloaded","OK")</f>
        <v>OK</v>
      </c>
    </row>
    <row r="76" spans="1:28" ht="18" customHeight="1" x14ac:dyDescent="0.2">
      <c r="A76" s="679" t="str">
        <f>'ข้อมูลอัตรากำลัง 2566'!C70</f>
        <v xml:space="preserve">อ. ทวีป เสนคำวงศ์ </v>
      </c>
      <c r="B76" s="688" t="str">
        <f>'ข้อมูลอัตรากำลัง 2566'!O70</f>
        <v xml:space="preserve"> -</v>
      </c>
      <c r="C76" s="454" t="str">
        <f>'พืชสวน 3.1-2566'!C19</f>
        <v>หลักการพืชสวน</v>
      </c>
      <c r="D76" s="455" t="str">
        <f>'พืชสวน 3.1-2566'!B19</f>
        <v> 10102201 </v>
      </c>
      <c r="E76" s="503">
        <f>'พืชสวน 3.1-2566'!F25</f>
        <v>0.15</v>
      </c>
      <c r="F76" s="498" t="str">
        <f>'พืชสวน 3.2-2566'!C87</f>
        <v>การปฏิบัติงานฟาร์มพืชสวน 2</v>
      </c>
      <c r="G76" s="564" t="str">
        <f>'พืชสวน 3.2-2566'!B87</f>
        <v> 10102292 </v>
      </c>
      <c r="H76" s="503">
        <f>'พืชสวน 3.2-2566'!F91</f>
        <v>0.109989</v>
      </c>
      <c r="I76" s="454"/>
      <c r="J76" s="455"/>
      <c r="K76" s="455"/>
      <c r="L76" s="455"/>
      <c r="M76" s="529"/>
      <c r="P76" s="679" t="str">
        <f>A76</f>
        <v xml:space="preserve">อ. ทวีป เสนคำวงศ์ </v>
      </c>
      <c r="Q76" s="682" t="str">
        <f>B76</f>
        <v xml:space="preserve"> -</v>
      </c>
      <c r="R76" s="454"/>
      <c r="S76" s="455"/>
      <c r="T76" s="456"/>
      <c r="U76" s="454"/>
      <c r="V76" s="455"/>
      <c r="W76" s="456"/>
      <c r="X76" s="454"/>
      <c r="Y76" s="455"/>
      <c r="Z76" s="455"/>
      <c r="AA76" s="455"/>
      <c r="AB76" s="529"/>
    </row>
    <row r="77" spans="1:28" x14ac:dyDescent="0.2">
      <c r="A77" s="680"/>
      <c r="B77" s="689"/>
      <c r="C77" s="461" t="str">
        <f>'พืชสวน 3.1-2566'!C123</f>
        <v>การปฏิบัติงานฟาร์มพืชสวน 1</v>
      </c>
      <c r="D77" s="470" t="str">
        <f>'พืชสวน 3.1-2566'!B123</f>
        <v> 10102291 </v>
      </c>
      <c r="E77" s="504">
        <f>'พืชสวน 3.1-2566'!F125</f>
        <v>5.5011000000000011E-2</v>
      </c>
      <c r="F77" s="499" t="str">
        <f>'พืชสวน 3.2-2566'!C92</f>
        <v>เกษตรอินทรีย์</v>
      </c>
      <c r="G77" s="546" t="str">
        <f>'พืชสวน 3.2-2566'!B92</f>
        <v> 10102311 </v>
      </c>
      <c r="H77" s="504">
        <f>'พืชสวน 3.2-2566'!F93</f>
        <v>1.5</v>
      </c>
      <c r="I77" s="461"/>
      <c r="M77" s="528"/>
      <c r="P77" s="680"/>
      <c r="Q77" s="683"/>
      <c r="R77" s="461"/>
      <c r="T77" s="463"/>
      <c r="U77" s="461"/>
      <c r="W77" s="463"/>
      <c r="X77" s="461"/>
      <c r="AB77" s="528"/>
    </row>
    <row r="78" spans="1:28" x14ac:dyDescent="0.2">
      <c r="A78" s="680"/>
      <c r="B78" s="689"/>
      <c r="C78" s="555" t="str">
        <f>'พืชสวน 3.1-2566'!C131</f>
        <v>เกษตรอินทรีย์</v>
      </c>
      <c r="D78" s="556" t="str">
        <f>'พืชสวน 3.1-2566'!B131</f>
        <v> 10102311 </v>
      </c>
      <c r="E78" s="504">
        <f>'พืชสวน 3.1-2566'!F132</f>
        <v>1.5</v>
      </c>
      <c r="F78" s="499" t="str">
        <f>'พืชสวน 3.2-2566'!C94</f>
        <v>หลักการผลิตผัก</v>
      </c>
      <c r="G78" s="546" t="str">
        <f>'พืชสวน 3.2-2566'!B94</f>
        <v> 10104301 </v>
      </c>
      <c r="H78" s="504">
        <f>'พืชสวน 3.2-2566'!F95</f>
        <v>0.25005000000000005</v>
      </c>
      <c r="I78" s="461"/>
      <c r="M78" s="528"/>
      <c r="P78" s="680"/>
      <c r="Q78" s="683"/>
      <c r="R78" s="461"/>
      <c r="T78" s="463"/>
      <c r="U78" s="461"/>
      <c r="W78" s="463"/>
      <c r="X78" s="461"/>
      <c r="AB78" s="528"/>
    </row>
    <row r="79" spans="1:28" x14ac:dyDescent="0.2">
      <c r="A79" s="680"/>
      <c r="B79" s="689"/>
      <c r="C79" s="555" t="str">
        <f>'พืชสวน 3.1-2566'!C133</f>
        <v>หลักการผลิตผัก</v>
      </c>
      <c r="D79" s="556" t="str">
        <f>'พืชสวน 3.1-2566'!B133</f>
        <v> 10104301 </v>
      </c>
      <c r="E79" s="504">
        <f>'พืชสวน 3.1-2566'!F135</f>
        <v>1.5</v>
      </c>
      <c r="F79" s="499" t="str">
        <f>'พืชสวน 3.2-2566'!C101</f>
        <v>สหกิจศึกษา</v>
      </c>
      <c r="G79" s="546" t="str">
        <f>'พืชสวน 3.2-2566'!B101</f>
        <v> ผษ497 </v>
      </c>
      <c r="H79" s="504">
        <f>'พืชสวน 3.2-2566'!F105</f>
        <v>0.2</v>
      </c>
      <c r="I79" s="461"/>
      <c r="M79" s="528"/>
      <c r="P79" s="680"/>
      <c r="Q79" s="683"/>
      <c r="R79" s="461"/>
      <c r="T79" s="463"/>
      <c r="U79" s="461"/>
      <c r="W79" s="463"/>
      <c r="X79" s="461"/>
      <c r="AB79" s="528"/>
    </row>
    <row r="80" spans="1:28" x14ac:dyDescent="0.2">
      <c r="A80" s="680"/>
      <c r="B80" s="689"/>
      <c r="C80" s="555" t="str">
        <f>'พืชสวน 3.1-2566'!C136</f>
        <v>หลักการผลิตผัก</v>
      </c>
      <c r="D80" s="556" t="str">
        <f>'พืชสวน 3.1-2566'!B136</f>
        <v> พส301 </v>
      </c>
      <c r="E80" s="504">
        <f>'พืชสวน 3.1-2566'!F137</f>
        <v>0.25005000000000005</v>
      </c>
      <c r="F80" s="499" t="str">
        <f>'พืชสวน 3.2-2566'!C127</f>
        <v>การปฏิบัติงานฟาร์มพืชสวน 4</v>
      </c>
      <c r="G80" s="546" t="str">
        <f>'พืชสวน 3.2-2566'!B127</f>
        <v> พส394 </v>
      </c>
      <c r="H80" s="504">
        <f>'พืชสวน 3.2-2566'!F132</f>
        <v>5.5011000000000011E-2</v>
      </c>
      <c r="I80" s="461"/>
      <c r="M80" s="528"/>
      <c r="P80" s="680"/>
      <c r="Q80" s="683"/>
      <c r="R80" s="461"/>
      <c r="T80" s="463"/>
      <c r="U80" s="461"/>
      <c r="W80" s="463"/>
      <c r="X80" s="461"/>
      <c r="AB80" s="528"/>
    </row>
    <row r="81" spans="1:28" x14ac:dyDescent="0.2">
      <c r="A81" s="680"/>
      <c r="B81" s="689"/>
      <c r="C81" s="555" t="str">
        <f>'พืชสวน 3.1-2566'!C143</f>
        <v>เกษตรอินทรีย์</v>
      </c>
      <c r="D81" s="556" t="str">
        <f>'พืชสวน 3.1-2566'!B143</f>
        <v> พส311 </v>
      </c>
      <c r="E81" s="504">
        <f>'พืชสวน 3.1-2566'!F144</f>
        <v>1.5</v>
      </c>
      <c r="F81" s="499" t="str">
        <f>'พืชสวน 3.2-2566'!C135</f>
        <v>เทคโนโลยีเมล็ดพันธุ์พืชสวน</v>
      </c>
      <c r="G81" s="546" t="str">
        <f>'พืชสวน 3.2-2566'!B135</f>
        <v> พส423 </v>
      </c>
      <c r="H81" s="504">
        <f>'พืชสวน 3.2-2566'!F138</f>
        <v>0.375</v>
      </c>
      <c r="I81" s="461"/>
      <c r="M81" s="528"/>
      <c r="P81" s="680"/>
      <c r="Q81" s="683"/>
      <c r="R81" s="461"/>
      <c r="T81" s="463"/>
      <c r="U81" s="461"/>
      <c r="W81" s="463"/>
      <c r="X81" s="461"/>
      <c r="AB81" s="528"/>
    </row>
    <row r="82" spans="1:28" x14ac:dyDescent="0.2">
      <c r="A82" s="680"/>
      <c r="B82" s="689"/>
      <c r="C82" s="555" t="str">
        <f>'พืชสวน 3.1-2566'!C157</f>
        <v>การปฏิบัติงานฟาร์มพืชสวน 3</v>
      </c>
      <c r="D82" s="556" t="str">
        <f>'พืชสวน 3.1-2566'!B157</f>
        <v> พส393 </v>
      </c>
      <c r="E82" s="504">
        <f>'พืชสวน 3.1-2566'!F162</f>
        <v>5.5011000000000011E-2</v>
      </c>
      <c r="F82" s="499"/>
      <c r="G82" s="535"/>
      <c r="H82" s="528"/>
      <c r="I82" s="461"/>
      <c r="M82" s="528"/>
      <c r="P82" s="680"/>
      <c r="Q82" s="683"/>
      <c r="R82" s="461"/>
      <c r="T82" s="463"/>
      <c r="U82" s="461"/>
      <c r="W82" s="463"/>
      <c r="X82" s="461"/>
      <c r="AB82" s="528"/>
    </row>
    <row r="83" spans="1:28" x14ac:dyDescent="0.2">
      <c r="A83" s="680"/>
      <c r="B83" s="689"/>
      <c r="C83" s="555" t="str">
        <f>'พืชสวน 3.1-2566'!C168</f>
        <v>การผลิตเมล็ดพันธุ์ผัก</v>
      </c>
      <c r="D83" s="556" t="str">
        <f>'พืชสวน 3.1-2566'!B168</f>
        <v> พส421 </v>
      </c>
      <c r="E83" s="504">
        <f>'พืชสวน 3.1-2566'!F171</f>
        <v>0.49994999999999995</v>
      </c>
      <c r="F83" s="499"/>
      <c r="G83" s="535"/>
      <c r="H83" s="528"/>
      <c r="I83" s="461"/>
      <c r="M83" s="528"/>
      <c r="P83" s="680"/>
      <c r="Q83" s="683"/>
      <c r="R83" s="461"/>
      <c r="T83" s="463"/>
      <c r="U83" s="461"/>
      <c r="W83" s="463"/>
      <c r="X83" s="461"/>
      <c r="AB83" s="528"/>
    </row>
    <row r="84" spans="1:28" x14ac:dyDescent="0.2">
      <c r="A84" s="680"/>
      <c r="B84" s="689"/>
      <c r="C84" s="555" t="str">
        <f>'พืชสวน 3.1-2566'!C177</f>
        <v>การจัดการฟาร์มผัก</v>
      </c>
      <c r="D84" s="556" t="str">
        <f>'พืชสวน 3.1-2566'!B177</f>
        <v> พส444 </v>
      </c>
      <c r="E84" s="504">
        <f>'พืชสวน 3.1-2566'!F178</f>
        <v>1.5</v>
      </c>
      <c r="F84" s="499"/>
      <c r="G84" s="535"/>
      <c r="H84" s="528"/>
      <c r="I84" s="461"/>
      <c r="M84" s="528"/>
      <c r="P84" s="680"/>
      <c r="Q84" s="683"/>
      <c r="R84" s="461"/>
      <c r="T84" s="463"/>
      <c r="U84" s="461"/>
      <c r="W84" s="463"/>
      <c r="X84" s="461"/>
      <c r="AB84" s="528"/>
    </row>
    <row r="85" spans="1:28" x14ac:dyDescent="0.2">
      <c r="A85" s="680"/>
      <c r="B85" s="689"/>
      <c r="C85" s="555" t="str">
        <f>'พืชสวน 3.1-2566'!C184</f>
        <v>ปัญหาพิเศษ</v>
      </c>
      <c r="D85" s="556" t="str">
        <f>'พืชสวน 3.1-2566'!B184</f>
        <v> พส498 </v>
      </c>
      <c r="E85" s="504">
        <f>'พืชสวน 3.1-2566'!F189</f>
        <v>0.2</v>
      </c>
      <c r="F85" s="499"/>
      <c r="G85" s="535"/>
      <c r="H85" s="528"/>
      <c r="I85" s="461"/>
      <c r="M85" s="528"/>
      <c r="P85" s="680"/>
      <c r="Q85" s="683"/>
      <c r="R85" s="461"/>
      <c r="T85" s="463"/>
      <c r="U85" s="461"/>
      <c r="W85" s="463"/>
      <c r="X85" s="461"/>
      <c r="AB85" s="528"/>
    </row>
    <row r="86" spans="1:28" x14ac:dyDescent="0.2">
      <c r="A86" s="680"/>
      <c r="B86" s="689"/>
      <c r="C86" s="461"/>
      <c r="D86" s="470"/>
      <c r="E86" s="504"/>
      <c r="F86" s="499"/>
      <c r="G86" s="535"/>
      <c r="H86" s="528"/>
      <c r="I86" s="461"/>
      <c r="K86" s="464">
        <f>J87/G3</f>
        <v>2.4250180000000001</v>
      </c>
      <c r="M86" s="528"/>
      <c r="P86" s="680"/>
      <c r="Q86" s="683"/>
      <c r="R86" s="461"/>
      <c r="T86" s="463"/>
      <c r="U86" s="461"/>
      <c r="W86" s="463"/>
      <c r="X86" s="461"/>
      <c r="Z86" s="464">
        <f>Y87/V3</f>
        <v>0</v>
      </c>
      <c r="AB86" s="528"/>
    </row>
    <row r="87" spans="1:28" x14ac:dyDescent="0.2">
      <c r="A87" s="681"/>
      <c r="B87" s="690"/>
      <c r="C87" s="457"/>
      <c r="D87" s="466" t="s">
        <v>2641</v>
      </c>
      <c r="E87" s="505">
        <f>SUM(E76:E86)</f>
        <v>7.2100220000000004</v>
      </c>
      <c r="F87" s="500"/>
      <c r="G87" s="533" t="s">
        <v>2641</v>
      </c>
      <c r="H87" s="505">
        <f>SUM(H76:H86)</f>
        <v>2.4900500000000001</v>
      </c>
      <c r="I87" s="457"/>
      <c r="J87" s="458">
        <f>SUM(E87,H87)</f>
        <v>9.7000720000000005</v>
      </c>
      <c r="K87" s="458">
        <f>IF(J87&gt;$G$3,1,(J87/$G$3))</f>
        <v>1</v>
      </c>
      <c r="L87" s="458"/>
      <c r="M87" s="592" t="str">
        <f>IF(J87&gt;4,"Overloaded","OK")</f>
        <v>Overloaded</v>
      </c>
      <c r="P87" s="681"/>
      <c r="Q87" s="684"/>
      <c r="R87" s="457"/>
      <c r="S87" s="466" t="s">
        <v>2641</v>
      </c>
      <c r="T87" s="467">
        <f>SUM(T76:T86)</f>
        <v>0</v>
      </c>
      <c r="U87" s="469"/>
      <c r="V87" s="466" t="s">
        <v>2641</v>
      </c>
      <c r="W87" s="467">
        <f>SUM(W76:W86)</f>
        <v>0</v>
      </c>
      <c r="X87" s="457"/>
      <c r="Y87" s="458">
        <f>SUM(T87,W87)</f>
        <v>0</v>
      </c>
      <c r="Z87" s="458">
        <f>IF(Y87&gt;$G$3,1,(Y87/$G$3))</f>
        <v>0</v>
      </c>
      <c r="AA87" s="458"/>
      <c r="AB87" s="587" t="str">
        <f>IF(Y87&gt;4,"Overloaded","OK")</f>
        <v>OK</v>
      </c>
    </row>
    <row r="88" spans="1:28" ht="18" customHeight="1" x14ac:dyDescent="0.2">
      <c r="A88" s="679" t="str">
        <f>'ข้อมูลอัตรากำลัง 2566'!C71</f>
        <v>ผศ. ดร.ปรีดา นาเทเวศน์ (พืชผัก)</v>
      </c>
      <c r="B88" s="688" t="str">
        <f>'ข้อมูลอัตรากำลัง 2566'!O71</f>
        <v>อจ.ผู้รับผิดชอบ วท.ม. / ปร.ด. สหวิทยาการเกษตร</v>
      </c>
      <c r="C88" s="454" t="str">
        <f>'พืชสวน 3.1-2566'!C47</f>
        <v>การจัดการทางพืชสวนในกระแสโลกาภิวัตน์</v>
      </c>
      <c r="D88" s="455" t="str">
        <f>'พืชสวน 3.1-2566'!B47</f>
        <v> พส446 </v>
      </c>
      <c r="E88" s="503">
        <f>'พืชสวน 3.1-2566'!F51</f>
        <v>7.4999999999999997E-2</v>
      </c>
      <c r="F88" s="498" t="str">
        <f>'พืชสวน 3.2-2566'!C20</f>
        <v>การปรับปรุงพันธุ์พืชสวน</v>
      </c>
      <c r="G88" s="564" t="str">
        <f>'พืชสวน 3.2-2566'!B20</f>
        <v> พส420 </v>
      </c>
      <c r="H88" s="503">
        <f>'พืชสวน 3.2-2566'!F21</f>
        <v>0.375</v>
      </c>
      <c r="I88" s="454"/>
      <c r="J88" s="455"/>
      <c r="K88" s="455"/>
      <c r="L88" s="455"/>
      <c r="M88" s="529"/>
      <c r="P88" s="679" t="str">
        <f>A88</f>
        <v>ผศ. ดร.ปรีดา นาเทเวศน์ (พืชผัก)</v>
      </c>
      <c r="Q88" s="682" t="str">
        <f>B88</f>
        <v>อจ.ผู้รับผิดชอบ วท.ม. / ปร.ด. สหวิทยาการเกษตร</v>
      </c>
      <c r="R88" s="454"/>
      <c r="S88" s="455"/>
      <c r="T88" s="570"/>
      <c r="U88" s="454" t="str">
        <f>'พืชสวน 3.2-2566'!C255</f>
        <v>วิทยานิพนธ์ 2</v>
      </c>
      <c r="V88" s="455" t="str">
        <f>'พืชสวน 3.2-2566'!B255</f>
        <v> 20102692 </v>
      </c>
      <c r="W88" s="570">
        <f>'พืชสวน 3.2-2566'!F258</f>
        <v>0.16670000000000001</v>
      </c>
      <c r="X88" s="454"/>
      <c r="Y88" s="455"/>
      <c r="Z88" s="455"/>
      <c r="AA88" s="455"/>
      <c r="AB88" s="529"/>
    </row>
    <row r="89" spans="1:28" x14ac:dyDescent="0.2">
      <c r="A89" s="680"/>
      <c r="B89" s="689"/>
      <c r="C89" s="555" t="str">
        <f>'พืชสวน 3.1-2566'!C123</f>
        <v>การปฏิบัติงานฟาร์มพืชสวน 1</v>
      </c>
      <c r="D89" s="556" t="str">
        <f>'พืชสวน 3.1-2566'!B123</f>
        <v> 10102291 </v>
      </c>
      <c r="E89" s="504">
        <f>'พืชสวน 3.1-2566'!F129</f>
        <v>5.5011000000000011E-2</v>
      </c>
      <c r="F89" s="499" t="str">
        <f>'พืชสวน 3.2-2566'!C94</f>
        <v>หลักการผลิตผัก</v>
      </c>
      <c r="G89" s="546" t="str">
        <f>'พืชสวน 3.2-2566'!B94</f>
        <v> 10104301 </v>
      </c>
      <c r="H89" s="504">
        <f>'พืชสวน 3.2-2566'!F96</f>
        <v>0.25005000000000005</v>
      </c>
      <c r="I89" s="461"/>
      <c r="M89" s="528"/>
      <c r="P89" s="680"/>
      <c r="Q89" s="683"/>
      <c r="R89" s="461"/>
      <c r="T89" s="463"/>
      <c r="U89" s="461"/>
      <c r="W89" s="463"/>
      <c r="X89" s="461"/>
      <c r="AB89" s="528"/>
    </row>
    <row r="90" spans="1:28" x14ac:dyDescent="0.2">
      <c r="A90" s="680"/>
      <c r="B90" s="689"/>
      <c r="C90" s="555" t="str">
        <f>'พืชสวน 3.1-2566'!C136</f>
        <v>หลักการผลิตผัก</v>
      </c>
      <c r="D90" s="556" t="str">
        <f>'พืชสวน 3.1-2566'!B136</f>
        <v> พส301 </v>
      </c>
      <c r="E90" s="504">
        <f>'พืชสวน 3.1-2566'!F138</f>
        <v>0.25005000000000005</v>
      </c>
      <c r="F90" s="499" t="str">
        <f>'พืชสวน 3.2-2566'!C101</f>
        <v>สหกิจศึกษา</v>
      </c>
      <c r="G90" s="546" t="str">
        <f>'พืชสวน 3.2-2566'!B101</f>
        <v> ผษ497 </v>
      </c>
      <c r="H90" s="504">
        <f>'พืชสวน 3.2-2566'!F104</f>
        <v>0.2</v>
      </c>
      <c r="I90" s="461"/>
      <c r="M90" s="528"/>
      <c r="P90" s="680"/>
      <c r="Q90" s="683"/>
      <c r="R90" s="461"/>
      <c r="T90" s="463"/>
      <c r="U90" s="461"/>
      <c r="W90" s="463"/>
      <c r="X90" s="461"/>
      <c r="AB90" s="528"/>
    </row>
    <row r="91" spans="1:28" x14ac:dyDescent="0.2">
      <c r="A91" s="680"/>
      <c r="B91" s="689"/>
      <c r="C91" s="555" t="str">
        <f>'พืชสวน 3.1-2566'!C145</f>
        <v>การปรับปรุงพันธุ์พืชสวน</v>
      </c>
      <c r="D91" s="556" t="str">
        <f>'พืชสวน 3.1-2566'!B145</f>
        <v> พส420 </v>
      </c>
      <c r="E91" s="504">
        <f>'พืชสวน 3.1-2566'!F147</f>
        <v>0.375</v>
      </c>
      <c r="F91" s="499" t="str">
        <f>'พืชสวน 3.2-2566'!C108</f>
        <v>การศึกษา หรือ ฝึกงาน หรือ ฝึกอบรมต่างประเทศ</v>
      </c>
      <c r="G91" s="546" t="str">
        <f>'พืชสวน 3.2-2566'!B108</f>
        <v> ผษ499 </v>
      </c>
      <c r="H91" s="504">
        <f>'พืชสวน 3.2-2566'!F110</f>
        <v>1</v>
      </c>
      <c r="I91" s="461"/>
      <c r="M91" s="528"/>
      <c r="P91" s="680"/>
      <c r="Q91" s="683"/>
      <c r="R91" s="461"/>
      <c r="T91" s="463"/>
      <c r="U91" s="461"/>
      <c r="W91" s="463"/>
      <c r="X91" s="461"/>
      <c r="AB91" s="528"/>
    </row>
    <row r="92" spans="1:28" x14ac:dyDescent="0.2">
      <c r="A92" s="680"/>
      <c r="B92" s="689"/>
      <c r="C92" s="555" t="str">
        <f>'พืชสวน 3.1-2566'!C157</f>
        <v>การปฏิบัติงานฟาร์มพืชสวน 3</v>
      </c>
      <c r="D92" s="556" t="str">
        <f>'พืชสวน 3.1-2566'!B157</f>
        <v> พส393 </v>
      </c>
      <c r="E92" s="504">
        <f>'พืชสวน 3.1-2566'!F161</f>
        <v>5.5011000000000011E-2</v>
      </c>
      <c r="F92" s="499" t="str">
        <f>'พืชสวน 3.2-2566'!C111</f>
        <v>เทคโนโลยีชีวภาพพืชสวน</v>
      </c>
      <c r="G92" s="546" t="str">
        <f>'พืชสวน 3.2-2566'!B111</f>
        <v> พส351 </v>
      </c>
      <c r="H92" s="504">
        <f>'พืชสวน 3.2-2566'!F115</f>
        <v>0.25005000000000005</v>
      </c>
      <c r="I92" s="461"/>
      <c r="M92" s="528"/>
      <c r="P92" s="680"/>
      <c r="Q92" s="683"/>
      <c r="R92" s="461"/>
      <c r="T92" s="463"/>
      <c r="U92" s="461"/>
      <c r="W92" s="463"/>
      <c r="X92" s="461"/>
      <c r="AB92" s="528"/>
    </row>
    <row r="93" spans="1:28" x14ac:dyDescent="0.2">
      <c r="A93" s="680"/>
      <c r="B93" s="689"/>
      <c r="C93" s="555" t="str">
        <f>'พืชสวน 3.1-2566'!C184</f>
        <v>ปัญหาพิเศษ</v>
      </c>
      <c r="D93" s="556" t="str">
        <f>'พืชสวน 3.1-2566'!B184</f>
        <v> พส498 </v>
      </c>
      <c r="E93" s="504">
        <f>'พืชสวน 3.1-2566'!F187</f>
        <v>0.2</v>
      </c>
      <c r="F93" s="499" t="str">
        <f>'พืชสวน 3.2-2566'!C127</f>
        <v>การปฏิบัติงานฟาร์มพืชสวน 4</v>
      </c>
      <c r="G93" s="546" t="str">
        <f>'พืชสวน 3.2-2566'!B127</f>
        <v> พส394 </v>
      </c>
      <c r="H93" s="504">
        <f>'พืชสวน 3.2-2566'!F131</f>
        <v>5.5011000000000011E-2</v>
      </c>
      <c r="I93" s="461"/>
      <c r="M93" s="528"/>
      <c r="P93" s="680"/>
      <c r="Q93" s="683"/>
      <c r="R93" s="461"/>
      <c r="T93" s="463"/>
      <c r="U93" s="461"/>
      <c r="W93" s="463"/>
      <c r="X93" s="461"/>
      <c r="AB93" s="528"/>
    </row>
    <row r="94" spans="1:28" x14ac:dyDescent="0.2">
      <c r="A94" s="680"/>
      <c r="B94" s="689"/>
      <c r="C94" s="555" t="str">
        <f>'พืชสวน 3.1-2566'!C236</f>
        <v>การควบคุมสิ่งแวดล้อมในพืชสวน</v>
      </c>
      <c r="D94" s="556" t="str">
        <f>'พืชสวน 3.1-2566'!B236</f>
        <v> พส440 </v>
      </c>
      <c r="E94" s="504">
        <f>'พืชสวน 3.1-2566'!F237</f>
        <v>1.5</v>
      </c>
      <c r="F94" s="499" t="str">
        <f>'พืชสวน 3.2-2566'!C147</f>
        <v>เทคโนโลยีการผลิตผัก</v>
      </c>
      <c r="G94" s="546" t="str">
        <f>'พืชสวน 3.2-2566'!B147</f>
        <v> พส452 </v>
      </c>
      <c r="H94" s="504">
        <f>'พืชสวน 3.2-2566'!F148</f>
        <v>0.75</v>
      </c>
      <c r="I94" s="461"/>
      <c r="M94" s="528"/>
      <c r="P94" s="680"/>
      <c r="Q94" s="683"/>
      <c r="R94" s="461"/>
      <c r="T94" s="463"/>
      <c r="U94" s="461"/>
      <c r="W94" s="463"/>
      <c r="X94" s="461"/>
      <c r="AB94" s="528"/>
    </row>
    <row r="95" spans="1:28" x14ac:dyDescent="0.2">
      <c r="A95" s="680"/>
      <c r="B95" s="689"/>
      <c r="C95" s="461"/>
      <c r="D95" s="470"/>
      <c r="E95" s="504"/>
      <c r="F95" s="499"/>
      <c r="G95" s="535"/>
      <c r="H95" s="528"/>
      <c r="I95" s="461"/>
      <c r="K95" s="464">
        <f>J96/G3</f>
        <v>1.3475457500000001</v>
      </c>
      <c r="M95" s="528"/>
      <c r="P95" s="680"/>
      <c r="Q95" s="683"/>
      <c r="R95" s="461"/>
      <c r="T95" s="463"/>
      <c r="U95" s="461"/>
      <c r="W95" s="463"/>
      <c r="X95" s="461"/>
      <c r="Z95" s="464">
        <f>Y96/V3</f>
        <v>4.1675000000000004E-2</v>
      </c>
      <c r="AB95" s="528"/>
    </row>
    <row r="96" spans="1:28" x14ac:dyDescent="0.2">
      <c r="A96" s="681"/>
      <c r="B96" s="690"/>
      <c r="C96" s="457"/>
      <c r="D96" s="466" t="s">
        <v>2641</v>
      </c>
      <c r="E96" s="505">
        <f>SUM(E88:E95)</f>
        <v>2.5100720000000001</v>
      </c>
      <c r="F96" s="500"/>
      <c r="G96" s="533" t="s">
        <v>2641</v>
      </c>
      <c r="H96" s="505">
        <f>SUM(H88:H95)</f>
        <v>2.8801109999999999</v>
      </c>
      <c r="I96" s="457"/>
      <c r="J96" s="458">
        <f>SUM(E96,H96)</f>
        <v>5.3901830000000004</v>
      </c>
      <c r="K96" s="458">
        <f>IF(J96&gt;$G$3,1,(J96/$G$3))</f>
        <v>1</v>
      </c>
      <c r="L96" s="458"/>
      <c r="M96" s="592" t="str">
        <f>IF(J96&gt;4,"Overloaded","OK")</f>
        <v>Overloaded</v>
      </c>
      <c r="P96" s="681"/>
      <c r="Q96" s="684"/>
      <c r="R96" s="457"/>
      <c r="S96" s="466" t="s">
        <v>2641</v>
      </c>
      <c r="T96" s="571">
        <f>SUM(T88:T95)</f>
        <v>0</v>
      </c>
      <c r="U96" s="469"/>
      <c r="V96" s="466" t="s">
        <v>2641</v>
      </c>
      <c r="W96" s="467">
        <f>SUM(W88:W95)</f>
        <v>0.16670000000000001</v>
      </c>
      <c r="X96" s="457"/>
      <c r="Y96" s="458">
        <f>SUM(T96,W96)</f>
        <v>0.16670000000000001</v>
      </c>
      <c r="Z96" s="458">
        <f>IF(Y96&gt;$G$3,1,(Y96/$G$3))</f>
        <v>4.1675000000000004E-2</v>
      </c>
      <c r="AA96" s="458"/>
      <c r="AB96" s="587" t="str">
        <f>IF(Y96&gt;4,"Overloaded","OK")</f>
        <v>OK</v>
      </c>
    </row>
    <row r="97" spans="1:28" ht="18" customHeight="1" x14ac:dyDescent="0.2">
      <c r="A97" s="679" t="str">
        <f>'ข้อมูลอัตรากำลัง 2566'!C72</f>
        <v>รศ. ดร.สิริวัฒน์ สาครวาสี (พืชผัก)</v>
      </c>
      <c r="B97" s="688" t="str">
        <f>'ข้อมูลอัตรากำลัง 2566'!O72</f>
        <v>อจ.ผู้รับผิดชอบ วท.ม. / ปร.ด. สหวิทยาการเกษตร</v>
      </c>
      <c r="C97" s="454" t="str">
        <f>'พืชสวน 3.1-2566'!C19</f>
        <v>หลักการพืชสวน</v>
      </c>
      <c r="D97" s="455" t="str">
        <f>'พืชสวน 3.1-2566'!B19</f>
        <v> 10102201 </v>
      </c>
      <c r="E97" s="503">
        <f>'พืชสวน 3.1-2566'!F22</f>
        <v>0.15</v>
      </c>
      <c r="F97" s="498" t="str">
        <f>'พืชสวน 3.2-2566'!C17</f>
        <v>สรีรวิทยาพืชสวน</v>
      </c>
      <c r="G97" s="564" t="str">
        <f>'พืชสวน 3.2-2566'!B17</f>
        <v> พส330 </v>
      </c>
      <c r="H97" s="503">
        <f>'พืชสวน 3.2-2566'!F19</f>
        <v>0.3</v>
      </c>
      <c r="I97" s="454"/>
      <c r="J97" s="455"/>
      <c r="K97" s="455"/>
      <c r="L97" s="455"/>
      <c r="M97" s="529"/>
      <c r="P97" s="679" t="str">
        <f>A97</f>
        <v>รศ. ดร.สิริวัฒน์ สาครวาสี (พืชผัก)</v>
      </c>
      <c r="Q97" s="682" t="str">
        <f>B97</f>
        <v>อจ.ผู้รับผิดชอบ วท.ม. / ปร.ด. สหวิทยาการเกษตร</v>
      </c>
      <c r="R97" s="454" t="str">
        <f>'พืชสวน 3.1-2566'!C256</f>
        <v>นวัตกรรมทางพืชสวน</v>
      </c>
      <c r="S97" s="455" t="str">
        <f>'พืชสวน 3.1-2566'!B256</f>
        <v> 20102503 </v>
      </c>
      <c r="T97" s="570">
        <f>'พืชสวน 3.1-2566'!F257</f>
        <v>1.5</v>
      </c>
      <c r="U97" s="454" t="str">
        <f>'พืชสวน 3.2-2566'!C237</f>
        <v>สรีรวิทยาความเครียดของพืชสวน</v>
      </c>
      <c r="V97" s="455" t="str">
        <f>'พืชสวน 3.2-2566'!B237</f>
        <v> 20102532 </v>
      </c>
      <c r="W97" s="570">
        <f>'พืชสวน 3.2-2566'!F239</f>
        <v>1.5</v>
      </c>
      <c r="X97" s="454"/>
      <c r="Y97" s="455"/>
      <c r="Z97" s="455"/>
      <c r="AA97" s="455"/>
      <c r="AB97" s="529"/>
    </row>
    <row r="98" spans="1:28" x14ac:dyDescent="0.2">
      <c r="A98" s="680"/>
      <c r="B98" s="689"/>
      <c r="C98" s="461" t="str">
        <f>'พืชสวน 3.1-2566'!C40</f>
        <v>เกษตรกรรมแห่งอนาคต</v>
      </c>
      <c r="D98" s="470" t="str">
        <f>'พืชสวน 3.1-2566'!B40</f>
        <v> 10102202 </v>
      </c>
      <c r="E98" s="504">
        <f>'พืชสวน 3.1-2566'!F42</f>
        <v>1</v>
      </c>
      <c r="F98" s="499" t="str">
        <f>'พืชสวน 3.2-2566'!C94</f>
        <v>หลักการผลิตผัก</v>
      </c>
      <c r="G98" s="546" t="str">
        <f>'พืชสวน 3.2-2566'!B94</f>
        <v> 10104301 </v>
      </c>
      <c r="H98" s="504">
        <f>'พืชสวน 3.2-2566'!F100</f>
        <v>0.25005000000000005</v>
      </c>
      <c r="I98" s="461"/>
      <c r="M98" s="528"/>
      <c r="P98" s="680"/>
      <c r="Q98" s="683"/>
      <c r="R98" s="461" t="str">
        <f>'พืชสวน 3.1-2566'!C273</f>
        <v>สัมมนา 1</v>
      </c>
      <c r="S98" s="470" t="str">
        <f>'พืชสวน 3.1-2566'!B273</f>
        <v> 20102591 </v>
      </c>
      <c r="T98" s="569">
        <f>'พืชสวน 3.1-2566'!F273</f>
        <v>0.25</v>
      </c>
      <c r="U98" s="461" t="str">
        <f>'พืชสวน 3.2-2566'!C243</f>
        <v>สัมมนา 1</v>
      </c>
      <c r="V98" s="470" t="str">
        <f>'พืชสวน 3.2-2566'!B243</f>
        <v> 20102591 </v>
      </c>
      <c r="W98" s="569">
        <f>'พืชสวน 3.2-2566'!F244</f>
        <v>0.25</v>
      </c>
      <c r="X98" s="461"/>
      <c r="AB98" s="528"/>
    </row>
    <row r="99" spans="1:28" x14ac:dyDescent="0.2">
      <c r="A99" s="680"/>
      <c r="B99" s="689"/>
      <c r="C99" s="461" t="str">
        <f>'พืชสวน 3.1-2566'!C47</f>
        <v>การจัดการทางพืชสวนในกระแสโลกาภิวัตน์</v>
      </c>
      <c r="D99" s="470" t="str">
        <f>'พืชสวน 3.1-2566'!B47</f>
        <v> พส446 </v>
      </c>
      <c r="E99" s="504">
        <f>'พืชสวน 3.1-2566'!F50</f>
        <v>7.4999999999999997E-2</v>
      </c>
      <c r="F99" s="499" t="str">
        <f>'พืชสวน 3.2-2566'!C101</f>
        <v>สหกิจศึกษา</v>
      </c>
      <c r="G99" s="546" t="str">
        <f>'พืชสวน 3.2-2566'!B101</f>
        <v> ผษ497 </v>
      </c>
      <c r="H99" s="504">
        <f>'พืชสวน 3.2-2566'!F107</f>
        <v>0.2</v>
      </c>
      <c r="I99" s="461"/>
      <c r="M99" s="528"/>
      <c r="P99" s="680"/>
      <c r="Q99" s="683"/>
      <c r="R99" s="461" t="str">
        <f>'พืชสวน 3.1-2566'!C275</f>
        <v>สัมมนา 2</v>
      </c>
      <c r="S99" s="470" t="str">
        <f>'พืชสวน 3.1-2566'!B275</f>
        <v> 20102592 </v>
      </c>
      <c r="T99" s="569">
        <f>'พืชสวน 3.1-2566'!F276</f>
        <v>0.25</v>
      </c>
      <c r="U99" s="461" t="str">
        <f>'พืชสวน 3.2-2566'!C245</f>
        <v>สัมมนา 2</v>
      </c>
      <c r="V99" s="470" t="str">
        <f>'พืชสวน 3.2-2566'!B245</f>
        <v> 20102592 </v>
      </c>
      <c r="W99" s="569">
        <f>'พืชสวน 3.2-2566'!F247</f>
        <v>0.25</v>
      </c>
      <c r="X99" s="461"/>
      <c r="AB99" s="528"/>
    </row>
    <row r="100" spans="1:28" x14ac:dyDescent="0.2">
      <c r="A100" s="680"/>
      <c r="B100" s="689"/>
      <c r="C100" s="461" t="str">
        <f>'พืชสวน 3.1-2566'!C123</f>
        <v>การปฏิบัติงานฟาร์มพืชสวน 1</v>
      </c>
      <c r="D100" s="470" t="str">
        <f>'พืชสวน 3.1-2566'!B123</f>
        <v> 10102291 </v>
      </c>
      <c r="E100" s="504">
        <f>'พืชสวน 3.1-2566'!F128</f>
        <v>5.5011000000000011E-2</v>
      </c>
      <c r="F100" s="499" t="str">
        <f>'พืชสวน 3.2-2566'!C111</f>
        <v>เทคโนโลยีชีวภาพพืชสวน</v>
      </c>
      <c r="G100" s="546" t="str">
        <f>'พืชสวน 3.2-2566'!B111</f>
        <v> พส351 </v>
      </c>
      <c r="H100" s="504">
        <f>'พืชสวน 3.2-2566'!F114</f>
        <v>0.25005000000000005</v>
      </c>
      <c r="I100" s="461"/>
      <c r="M100" s="528"/>
      <c r="P100" s="680"/>
      <c r="Q100" s="683"/>
      <c r="R100" s="461" t="str">
        <f>'พืชสวน 3.1-2566'!C277</f>
        <v>สัมมนา 3</v>
      </c>
      <c r="S100" s="470" t="str">
        <f>'พืชสวน 3.1-2566'!B277</f>
        <v> 20102593 </v>
      </c>
      <c r="T100" s="569">
        <f>'พืชสวน 3.1-2566'!F279</f>
        <v>0.25</v>
      </c>
      <c r="U100" s="461" t="str">
        <f>'พืชสวน 3.2-2566'!C248</f>
        <v>สัมมนา 3</v>
      </c>
      <c r="V100" s="470" t="str">
        <f>'พืชสวน 3.2-2566'!B248</f>
        <v> 20102593 </v>
      </c>
      <c r="W100" s="569">
        <f>'พืชสวน 3.2-2566'!F249</f>
        <v>0.25</v>
      </c>
      <c r="X100" s="461"/>
      <c r="AB100" s="528"/>
    </row>
    <row r="101" spans="1:28" x14ac:dyDescent="0.2">
      <c r="A101" s="680"/>
      <c r="B101" s="689"/>
      <c r="C101" s="461" t="str">
        <f>'พืชสวน 3.1-2566'!C136</f>
        <v>หลักการผลิตผัก</v>
      </c>
      <c r="D101" s="470" t="str">
        <f>'พืชสวน 3.1-2566'!B136</f>
        <v> พส301 </v>
      </c>
      <c r="E101" s="504">
        <f>'พืชสวน 3.1-2566'!F140</f>
        <v>0.25005000000000005</v>
      </c>
      <c r="F101" s="499" t="str">
        <f>'พืชสวน 3.2-2566'!C127</f>
        <v>การปฏิบัติงานฟาร์มพืชสวน 4</v>
      </c>
      <c r="G101" s="546" t="str">
        <f>'พืชสวน 3.2-2566'!B127</f>
        <v> พส394 </v>
      </c>
      <c r="H101" s="504">
        <f>'พืชสวน 3.2-2566'!F133</f>
        <v>5.5011000000000011E-2</v>
      </c>
      <c r="I101" s="461"/>
      <c r="M101" s="528"/>
      <c r="P101" s="680"/>
      <c r="Q101" s="683"/>
      <c r="R101" s="461" t="str">
        <f>'พืชสวน 3.1-2566'!C288</f>
        <v>สรีรวิทยาพืชสวน</v>
      </c>
      <c r="S101" s="470" t="str">
        <f>'พืชสวน 3.1-2566'!B288</f>
        <v> พส330 </v>
      </c>
      <c r="T101" s="569">
        <f>'พืชสวน 3.1-2566'!F291</f>
        <v>0.49994999999999995</v>
      </c>
      <c r="U101" s="461" t="str">
        <f>'พืชสวน 3.2-2566'!C250</f>
        <v>สัมมนา 4</v>
      </c>
      <c r="V101" s="470" t="str">
        <f>'พืชสวน 3.2-2566'!B250</f>
        <v> 20102594 </v>
      </c>
      <c r="W101" s="569">
        <f>'พืชสวน 3.2-2566'!F252</f>
        <v>0.25</v>
      </c>
      <c r="X101" s="461"/>
      <c r="AB101" s="528"/>
    </row>
    <row r="102" spans="1:28" x14ac:dyDescent="0.2">
      <c r="A102" s="680"/>
      <c r="B102" s="689"/>
      <c r="C102" s="461" t="str">
        <f>'พืชสวน 3.1-2566'!C157</f>
        <v>การปฏิบัติงานฟาร์มพืชสวน 3</v>
      </c>
      <c r="D102" s="470" t="str">
        <f>'พืชสวน 3.1-2566'!B157</f>
        <v> พส393 </v>
      </c>
      <c r="E102" s="504">
        <f>'พืชสวน 3.1-2566'!F164</f>
        <v>5.5011000000000011E-2</v>
      </c>
      <c r="F102" s="499" t="str">
        <f>'พืชสวน 3.2-2566'!C135</f>
        <v>เทคโนโลยีเมล็ดพันธุ์พืชสวน</v>
      </c>
      <c r="G102" s="546" t="str">
        <f>'พืชสวน 3.2-2566'!B135</f>
        <v> พส423 </v>
      </c>
      <c r="H102" s="504">
        <f>'พืชสวน 3.2-2566'!F140</f>
        <v>0.375</v>
      </c>
      <c r="I102" s="461"/>
      <c r="M102" s="528"/>
      <c r="P102" s="680"/>
      <c r="Q102" s="683"/>
      <c r="R102" s="461"/>
      <c r="T102" s="463"/>
      <c r="U102" s="461"/>
      <c r="V102" s="470"/>
      <c r="W102" s="463"/>
      <c r="X102" s="461"/>
      <c r="AB102" s="528"/>
    </row>
    <row r="103" spans="1:28" x14ac:dyDescent="0.2">
      <c r="A103" s="680"/>
      <c r="B103" s="689"/>
      <c r="C103" s="461" t="str">
        <f>'พืชสวน 3.1-2566'!C175</f>
        <v>พืชผักเศรษฐกิจ</v>
      </c>
      <c r="D103" s="470" t="str">
        <f>'พืชสวน 3.1-2566'!B175</f>
        <v> พส426 </v>
      </c>
      <c r="E103" s="504">
        <f>'พืชสวน 3.1-2566'!F176</f>
        <v>1.5</v>
      </c>
      <c r="F103" s="499" t="str">
        <f>'พืชสวน 3.2-2566'!C147</f>
        <v>เทคโนโลยีการผลิตผัก</v>
      </c>
      <c r="G103" s="546" t="str">
        <f>'พืชสวน 3.2-2566'!B147</f>
        <v> พส452 </v>
      </c>
      <c r="H103" s="504">
        <f>'พืชสวน 3.2-2566'!F149</f>
        <v>0.75</v>
      </c>
      <c r="I103" s="461"/>
      <c r="M103" s="528"/>
      <c r="P103" s="680"/>
      <c r="Q103" s="683"/>
      <c r="R103" s="461"/>
      <c r="T103" s="463"/>
      <c r="U103" s="461"/>
      <c r="V103" s="470"/>
      <c r="W103" s="463"/>
      <c r="X103" s="461"/>
      <c r="AB103" s="528"/>
    </row>
    <row r="104" spans="1:28" x14ac:dyDescent="0.2">
      <c r="A104" s="680"/>
      <c r="B104" s="689"/>
      <c r="C104" s="461" t="str">
        <f>'พืชสวน 3.1-2566'!C184</f>
        <v>ปัญหาพิเศษ</v>
      </c>
      <c r="D104" s="470" t="str">
        <f>'พืชสวน 3.1-2566'!B184</f>
        <v> พส498 </v>
      </c>
      <c r="E104" s="504">
        <f>'พืชสวน 3.1-2566'!F188</f>
        <v>0.2</v>
      </c>
      <c r="F104" s="499"/>
      <c r="G104" s="535"/>
      <c r="H104" s="528"/>
      <c r="I104" s="461"/>
      <c r="M104" s="528"/>
      <c r="P104" s="680"/>
      <c r="Q104" s="683"/>
      <c r="R104" s="461"/>
      <c r="T104" s="463"/>
      <c r="U104" s="461"/>
      <c r="V104" s="470"/>
      <c r="W104" s="463"/>
      <c r="X104" s="461"/>
      <c r="AB104" s="528"/>
    </row>
    <row r="105" spans="1:28" x14ac:dyDescent="0.2">
      <c r="A105" s="680"/>
      <c r="B105" s="689"/>
      <c r="C105" s="461" t="str">
        <f>'พืชสวน 3.1-2566'!C191</f>
        <v>สัมมนา</v>
      </c>
      <c r="D105" s="470" t="str">
        <f>'พืชสวน 3.1-2566'!B191</f>
        <v> พส499 </v>
      </c>
      <c r="E105" s="504">
        <f>'พืชสวน 3.1-2566'!F193</f>
        <v>0.25</v>
      </c>
      <c r="F105" s="499"/>
      <c r="G105" s="535"/>
      <c r="H105" s="528"/>
      <c r="I105" s="461"/>
      <c r="M105" s="528"/>
      <c r="P105" s="680"/>
      <c r="Q105" s="683"/>
      <c r="R105" s="461"/>
      <c r="T105" s="463"/>
      <c r="U105" s="461"/>
      <c r="V105" s="470"/>
      <c r="W105" s="463"/>
      <c r="X105" s="461"/>
      <c r="AB105" s="528"/>
    </row>
    <row r="106" spans="1:28" x14ac:dyDescent="0.2">
      <c r="A106" s="680"/>
      <c r="B106" s="689"/>
      <c r="C106" s="461" t="str">
        <f>'พืชสวน 3.1-2566'!C213</f>
        <v>สรีรวิทยาพืชสวน</v>
      </c>
      <c r="D106" s="470" t="str">
        <f>'พืชสวน 3.1-2566'!B213</f>
        <v> พส330 </v>
      </c>
      <c r="E106" s="504">
        <f>'พืชสวน 3.1-2566'!F215</f>
        <v>0.22500000000000001</v>
      </c>
      <c r="F106" s="499"/>
      <c r="G106" s="535"/>
      <c r="H106" s="528"/>
      <c r="I106" s="461"/>
      <c r="M106" s="528"/>
      <c r="P106" s="680"/>
      <c r="Q106" s="683"/>
      <c r="R106" s="461"/>
      <c r="T106" s="463"/>
      <c r="U106" s="461"/>
      <c r="V106" s="470"/>
      <c r="W106" s="463"/>
      <c r="X106" s="461"/>
      <c r="AB106" s="528"/>
    </row>
    <row r="107" spans="1:28" x14ac:dyDescent="0.2">
      <c r="A107" s="680"/>
      <c r="B107" s="689"/>
      <c r="C107" s="461"/>
      <c r="D107" s="470"/>
      <c r="E107" s="504"/>
      <c r="F107" s="499"/>
      <c r="G107" s="535"/>
      <c r="H107" s="528"/>
      <c r="I107" s="461"/>
      <c r="K107" s="464">
        <f>J108/G3</f>
        <v>1.4850457500000001</v>
      </c>
      <c r="M107" s="528"/>
      <c r="P107" s="680"/>
      <c r="Q107" s="683"/>
      <c r="R107" s="461"/>
      <c r="T107" s="463"/>
      <c r="U107" s="461"/>
      <c r="V107" s="470"/>
      <c r="W107" s="463"/>
      <c r="X107" s="461"/>
      <c r="Z107" s="464">
        <f>Y108/V3</f>
        <v>1.3124875</v>
      </c>
      <c r="AB107" s="528"/>
    </row>
    <row r="108" spans="1:28" x14ac:dyDescent="0.2">
      <c r="A108" s="681"/>
      <c r="B108" s="690"/>
      <c r="C108" s="457"/>
      <c r="D108" s="466" t="s">
        <v>2641</v>
      </c>
      <c r="E108" s="505">
        <f>SUM(E97:E107)</f>
        <v>3.7600720000000001</v>
      </c>
      <c r="F108" s="500"/>
      <c r="G108" s="533" t="s">
        <v>2641</v>
      </c>
      <c r="H108" s="505">
        <f>SUM(H97:H107)</f>
        <v>2.1801110000000001</v>
      </c>
      <c r="I108" s="457"/>
      <c r="J108" s="458">
        <f>SUM(E108,H108)</f>
        <v>5.9401830000000002</v>
      </c>
      <c r="K108" s="458">
        <f>IF(J108&gt;$G$3,1,(J108/$G$3))</f>
        <v>1</v>
      </c>
      <c r="L108" s="458"/>
      <c r="M108" s="592" t="str">
        <f>IF(J108&gt;4,"Overloaded","OK")</f>
        <v>Overloaded</v>
      </c>
      <c r="P108" s="681"/>
      <c r="Q108" s="684"/>
      <c r="R108" s="457"/>
      <c r="S108" s="466" t="s">
        <v>2641</v>
      </c>
      <c r="T108" s="571">
        <f>SUM(T97:T107)</f>
        <v>2.7499500000000001</v>
      </c>
      <c r="U108" s="469"/>
      <c r="V108" s="466" t="s">
        <v>2641</v>
      </c>
      <c r="W108" s="571">
        <f>SUM(W97:W107)</f>
        <v>2.5</v>
      </c>
      <c r="X108" s="457"/>
      <c r="Y108" s="458">
        <f>SUM(T108,W108)</f>
        <v>5.2499500000000001</v>
      </c>
      <c r="Z108" s="458">
        <f>IF(Y108&gt;$G$3,1,(Y108/$G$3))</f>
        <v>1</v>
      </c>
      <c r="AA108" s="458"/>
      <c r="AB108" s="592" t="str">
        <f>IF(Y108&gt;4,"Overloaded","OK")</f>
        <v>Overloaded</v>
      </c>
    </row>
    <row r="109" spans="1:28" x14ac:dyDescent="0.2">
      <c r="A109" s="685" t="str">
        <f>'ข้อมูลอัตรากำลัง 2566'!A73:C73</f>
        <v xml:space="preserve">        - กลุ่มวิชาไม้ผล</v>
      </c>
      <c r="B109" s="686"/>
      <c r="C109" s="686"/>
      <c r="D109" s="686"/>
      <c r="E109" s="686"/>
      <c r="F109" s="686"/>
      <c r="G109" s="686"/>
      <c r="H109" s="686"/>
      <c r="I109" s="686"/>
      <c r="J109" s="686"/>
      <c r="K109" s="686"/>
      <c r="L109" s="686"/>
      <c r="M109" s="687"/>
      <c r="P109" s="685" t="str">
        <f>A109</f>
        <v xml:space="preserve">        - กลุ่มวิชาไม้ผล</v>
      </c>
      <c r="Q109" s="686"/>
      <c r="R109" s="686"/>
      <c r="S109" s="686"/>
      <c r="T109" s="686"/>
      <c r="U109" s="686"/>
      <c r="V109" s="686"/>
      <c r="W109" s="686"/>
      <c r="X109" s="686"/>
      <c r="Y109" s="686"/>
      <c r="Z109" s="686"/>
      <c r="AA109" s="686"/>
      <c r="AB109" s="687"/>
    </row>
    <row r="110" spans="1:28" ht="18" customHeight="1" x14ac:dyDescent="0.2">
      <c r="A110" s="679" t="str">
        <f>'ข้อมูลอัตรากำลัง 2566'!C74</f>
        <v xml:space="preserve">ผศ. ดร.นพพร บุญปลอด </v>
      </c>
      <c r="B110" s="688" t="str">
        <f>'ข้อมูลอัตรากำลัง 2566'!O74</f>
        <v>อจ.ผู้รับผิดชอบ วท.บ. พืชสวน</v>
      </c>
      <c r="C110" s="454" t="str">
        <f>'พืชสวน 3.1-2566'!C196</f>
        <v>การปฏิบัติงานฟาร์มพืชสวน 1</v>
      </c>
      <c r="D110" s="455" t="str">
        <f>'พืชสวน 3.1-2566'!B196</f>
        <v> 10102291 </v>
      </c>
      <c r="E110" s="503">
        <f>'พืชสวน 3.1-2566'!F198</f>
        <v>0.19800000000000001</v>
      </c>
      <c r="F110" s="498" t="str">
        <f>'พืชสวน 3.2-2566'!C154</f>
        <v>การปฏิบัติงานฟาร์มพืชสวน 2</v>
      </c>
      <c r="G110" s="564" t="str">
        <f>'พืชสวน 3.2-2566'!B154</f>
        <v> 10102292 </v>
      </c>
      <c r="H110" s="503">
        <f>'พืชสวน 3.2-2566'!F156</f>
        <v>0.23100000000000001</v>
      </c>
      <c r="I110" s="454"/>
      <c r="J110" s="455"/>
      <c r="K110" s="455"/>
      <c r="L110" s="455"/>
      <c r="M110" s="529"/>
      <c r="P110" s="679" t="str">
        <f>A110</f>
        <v xml:space="preserve">ผศ. ดร.นพพร บุญปลอด </v>
      </c>
      <c r="Q110" s="682" t="str">
        <f>B110</f>
        <v>อจ.ผู้รับผิดชอบ วท.บ. พืชสวน</v>
      </c>
      <c r="R110" s="454"/>
      <c r="S110" s="455"/>
      <c r="T110" s="570"/>
      <c r="U110" s="454" t="str">
        <f>'พืชสวน 3.2-2566'!C255</f>
        <v>วิทยานิพนธ์ 2</v>
      </c>
      <c r="V110" s="455" t="str">
        <f>'พืชสวน 3.2-2566'!B255</f>
        <v> 20102692 </v>
      </c>
      <c r="W110" s="570">
        <f>'พืชสวน 3.2-2566'!F260</f>
        <v>0.16670000000000001</v>
      </c>
      <c r="X110" s="454"/>
      <c r="Y110" s="455"/>
      <c r="Z110" s="455"/>
      <c r="AA110" s="455"/>
      <c r="AB110" s="529"/>
    </row>
    <row r="111" spans="1:28" x14ac:dyDescent="0.2">
      <c r="A111" s="680"/>
      <c r="B111" s="689"/>
      <c r="C111" s="461" t="str">
        <f>'พืชสวน 3.1-2566'!C203</f>
        <v>หลักการขยายพันธุ์พืช</v>
      </c>
      <c r="D111" s="470" t="str">
        <f>'พืชสวน 3.1-2566'!B203</f>
        <v> พส200 </v>
      </c>
      <c r="E111" s="504">
        <f>'พืชสวน 3.1-2566'!F204</f>
        <v>1.5</v>
      </c>
      <c r="F111" s="499" t="str">
        <f>'พืชสวน 3.2-2566'!C167</f>
        <v>การเรียนรู้อิสระ</v>
      </c>
      <c r="G111" s="546" t="str">
        <f>'พืชสวน 3.2-2566'!B167</f>
        <v> ผษ498 </v>
      </c>
      <c r="H111" s="504">
        <f>'พืชสวน 3.2-2566'!F169</f>
        <v>0.5</v>
      </c>
      <c r="I111" s="461"/>
      <c r="M111" s="528"/>
      <c r="P111" s="680"/>
      <c r="Q111" s="683"/>
      <c r="R111" s="461"/>
      <c r="S111" s="470"/>
      <c r="T111" s="569"/>
      <c r="U111" s="461"/>
      <c r="V111" s="470"/>
      <c r="W111" s="463"/>
      <c r="X111" s="461"/>
      <c r="AB111" s="528"/>
    </row>
    <row r="112" spans="1:28" x14ac:dyDescent="0.2">
      <c r="A112" s="680"/>
      <c r="B112" s="689"/>
      <c r="C112" s="461" t="str">
        <f>'พืชสวน 3.1-2566'!C242</f>
        <v>ระบบการผลิตและการสร้างสวนไม้ผล</v>
      </c>
      <c r="D112" s="470" t="str">
        <f>'พืชสวน 3.1-2566'!B242</f>
        <v> พส472 </v>
      </c>
      <c r="E112" s="504">
        <f>'พืชสวน 3.1-2566'!F243</f>
        <v>0.75</v>
      </c>
      <c r="F112" s="499" t="str">
        <f>'พืชสวน 3.2-2566'!C187</f>
        <v>ไม้ผลเขตกึ่งร้อน</v>
      </c>
      <c r="G112" s="546" t="str">
        <f>'พืชสวน 3.2-2566'!B187</f>
        <v> พส416 </v>
      </c>
      <c r="H112" s="504">
        <f>'พืชสวน 3.2-2566'!F189</f>
        <v>0.75</v>
      </c>
      <c r="I112" s="461"/>
      <c r="M112" s="528"/>
      <c r="P112" s="680"/>
      <c r="Q112" s="683"/>
      <c r="R112" s="461"/>
      <c r="S112" s="470"/>
      <c r="T112" s="569"/>
      <c r="U112" s="461"/>
      <c r="V112" s="470"/>
      <c r="W112" s="463"/>
      <c r="X112" s="461"/>
      <c r="AB112" s="528"/>
    </row>
    <row r="113" spans="1:28" x14ac:dyDescent="0.2">
      <c r="A113" s="680"/>
      <c r="B113" s="689"/>
      <c r="C113" s="461" t="str">
        <f>'พืชสวน 3.1-2566'!C245</f>
        <v>การผลิตพืชสวนที่ดีและเหมาะสม</v>
      </c>
      <c r="D113" s="470" t="str">
        <f>'พืชสวน 3.1-2566'!B245</f>
        <v> พส474 </v>
      </c>
      <c r="E113" s="504">
        <f>'พืชสวน 3.1-2566'!F246</f>
        <v>0.75</v>
      </c>
      <c r="F113" s="499" t="str">
        <f>'พืชสวน 3.2-2566'!C204</f>
        <v>การผลิตพืชสวนที่ดีและเหมาะสม</v>
      </c>
      <c r="G113" s="546" t="str">
        <f>'พืชสวน 3.2-2566'!B204</f>
        <v> พส474 </v>
      </c>
      <c r="H113" s="504">
        <f>'พืชสวน 3.2-2566'!F205</f>
        <v>0.75</v>
      </c>
      <c r="I113" s="461"/>
      <c r="M113" s="528"/>
      <c r="P113" s="680"/>
      <c r="Q113" s="683"/>
      <c r="R113" s="461"/>
      <c r="S113" s="470"/>
      <c r="T113" s="569"/>
      <c r="U113" s="461"/>
      <c r="V113" s="470"/>
      <c r="W113" s="463"/>
      <c r="X113" s="461"/>
      <c r="AB113" s="528"/>
    </row>
    <row r="114" spans="1:28" x14ac:dyDescent="0.2">
      <c r="A114" s="680"/>
      <c r="B114" s="689"/>
      <c r="C114" s="461"/>
      <c r="D114" s="470"/>
      <c r="E114" s="504"/>
      <c r="F114" s="499" t="str">
        <f>'พืชสวน 3.2-2566'!C207</f>
        <v>ไม้ผลเศรษฐกิจ</v>
      </c>
      <c r="G114" s="546" t="str">
        <f>'พืชสวน 3.2-2566'!B207</f>
        <v> พส475 </v>
      </c>
      <c r="H114" s="504">
        <f>'พืชสวน 3.2-2566'!F208</f>
        <v>0.75</v>
      </c>
      <c r="I114" s="461"/>
      <c r="M114" s="528"/>
      <c r="P114" s="680"/>
      <c r="Q114" s="683"/>
      <c r="R114" s="461"/>
      <c r="S114" s="470"/>
      <c r="T114" s="569"/>
      <c r="U114" s="461"/>
      <c r="V114" s="470"/>
      <c r="W114" s="463"/>
      <c r="X114" s="461"/>
      <c r="AB114" s="528"/>
    </row>
    <row r="115" spans="1:28" x14ac:dyDescent="0.2">
      <c r="A115" s="680"/>
      <c r="B115" s="689"/>
      <c r="C115" s="461"/>
      <c r="D115" s="470"/>
      <c r="E115" s="504"/>
      <c r="F115" s="499"/>
      <c r="G115" s="535"/>
      <c r="H115" s="528"/>
      <c r="I115" s="461"/>
      <c r="K115" s="464">
        <f>J116/G3</f>
        <v>1.5447500000000001</v>
      </c>
      <c r="M115" s="528"/>
      <c r="P115" s="680"/>
      <c r="Q115" s="683"/>
      <c r="R115" s="461"/>
      <c r="S115" s="470"/>
      <c r="T115" s="463"/>
      <c r="U115" s="461"/>
      <c r="V115" s="470"/>
      <c r="W115" s="463"/>
      <c r="X115" s="461"/>
      <c r="Z115" s="464">
        <f>Y116/V3</f>
        <v>4.1675000000000004E-2</v>
      </c>
      <c r="AB115" s="528"/>
    </row>
    <row r="116" spans="1:28" x14ac:dyDescent="0.2">
      <c r="A116" s="681"/>
      <c r="B116" s="690"/>
      <c r="C116" s="457"/>
      <c r="D116" s="466" t="s">
        <v>2641</v>
      </c>
      <c r="E116" s="505">
        <f>SUM(E110:E115)</f>
        <v>3.198</v>
      </c>
      <c r="F116" s="500"/>
      <c r="G116" s="533" t="s">
        <v>2641</v>
      </c>
      <c r="H116" s="505">
        <f>SUM(H110:H115)</f>
        <v>2.9809999999999999</v>
      </c>
      <c r="I116" s="457"/>
      <c r="J116" s="458">
        <f>SUM(E116,H116)</f>
        <v>6.1790000000000003</v>
      </c>
      <c r="K116" s="458">
        <f>IF(J116&gt;$G$3,1,(J116/$G$3))</f>
        <v>1</v>
      </c>
      <c r="L116" s="458"/>
      <c r="M116" s="592" t="str">
        <f>IF(J116&gt;4,"Overloaded","OK")</f>
        <v>Overloaded</v>
      </c>
      <c r="P116" s="681"/>
      <c r="Q116" s="684"/>
      <c r="R116" s="457"/>
      <c r="S116" s="466" t="s">
        <v>2641</v>
      </c>
      <c r="T116" s="571">
        <f>SUM(T110:T115)</f>
        <v>0</v>
      </c>
      <c r="U116" s="469"/>
      <c r="V116" s="466" t="s">
        <v>2641</v>
      </c>
      <c r="W116" s="571">
        <f>SUM(W110:W115)</f>
        <v>0.16670000000000001</v>
      </c>
      <c r="X116" s="457"/>
      <c r="Y116" s="458">
        <f>SUM(T116,W116)</f>
        <v>0.16670000000000001</v>
      </c>
      <c r="Z116" s="458">
        <f>IF(Y116&gt;$G$3,1,(Y116/$G$3))</f>
        <v>4.1675000000000004E-2</v>
      </c>
      <c r="AA116" s="458"/>
      <c r="AB116" s="587" t="str">
        <f>IF(Y116&gt;4,"Overloaded","OK")</f>
        <v>OK</v>
      </c>
    </row>
    <row r="117" spans="1:28" ht="18" customHeight="1" x14ac:dyDescent="0.2">
      <c r="A117" s="679" t="str">
        <f>'ข้อมูลอัตรากำลัง 2566'!C75</f>
        <v xml:space="preserve">อ. ดร.อำพล สอนสระเกษ </v>
      </c>
      <c r="B117" s="688" t="str">
        <f>'ข้อมูลอัตรากำลัง 2566'!O75</f>
        <v xml:space="preserve"> -</v>
      </c>
      <c r="C117" s="454" t="str">
        <f>'พืชสวน 3.1-2566'!C10</f>
        <v>การปฏิบัติงานฟาร์ม 1</v>
      </c>
      <c r="D117" s="455" t="str">
        <f>'พืชสวน 3.1-2566'!B10</f>
        <v> 10102191 </v>
      </c>
      <c r="E117" s="503">
        <f>'พืชสวน 3.1-2566'!F15</f>
        <v>9.9000000000000005E-2</v>
      </c>
      <c r="F117" s="498" t="str">
        <f>'พืชสวน 3.2-2566'!C10</f>
        <v>การปฏิบัติงานฟาร์ม 2</v>
      </c>
      <c r="G117" s="564" t="str">
        <f>'พืชสวน 3.2-2566'!B10</f>
        <v> 10102192 </v>
      </c>
      <c r="H117" s="503">
        <f>'พืชสวน 3.2-2566'!F13</f>
        <v>0.4</v>
      </c>
      <c r="I117" s="454"/>
      <c r="J117" s="455"/>
      <c r="K117" s="455"/>
      <c r="L117" s="455"/>
      <c r="M117" s="529"/>
      <c r="P117" s="679" t="str">
        <f>A117</f>
        <v xml:space="preserve">อ. ดร.อำพล สอนสระเกษ </v>
      </c>
      <c r="Q117" s="682" t="str">
        <f>B117</f>
        <v xml:space="preserve"> -</v>
      </c>
      <c r="R117" s="454"/>
      <c r="S117" s="455"/>
      <c r="T117" s="570"/>
      <c r="U117" s="454"/>
      <c r="V117" s="455"/>
      <c r="W117" s="570"/>
      <c r="X117" s="454"/>
      <c r="Y117" s="455"/>
      <c r="Z117" s="455"/>
      <c r="AA117" s="455"/>
      <c r="AB117" s="529"/>
    </row>
    <row r="118" spans="1:28" x14ac:dyDescent="0.2">
      <c r="A118" s="680"/>
      <c r="B118" s="689"/>
      <c r="C118" s="461" t="str">
        <f>'พืชสวน 3.1-2566'!C19</f>
        <v>หลักการพืชสวน</v>
      </c>
      <c r="D118" s="470" t="str">
        <f>'พืชสวน 3.1-2566'!B19</f>
        <v> 10102201 </v>
      </c>
      <c r="E118" s="504">
        <f>'พืชสวน 3.1-2566'!F23</f>
        <v>0.15</v>
      </c>
      <c r="F118" s="499" t="str">
        <f>'พืชสวน 3.2-2566'!C154</f>
        <v>การปฏิบัติงานฟาร์มพืชสวน 2</v>
      </c>
      <c r="G118" s="546" t="str">
        <f>'พืชสวน 3.2-2566'!B154</f>
        <v> 10102292 </v>
      </c>
      <c r="H118" s="504">
        <f>'พืชสวน 3.2-2566'!F157</f>
        <v>9.9000000000000005E-2</v>
      </c>
      <c r="I118" s="461"/>
      <c r="M118" s="528"/>
      <c r="P118" s="680"/>
      <c r="Q118" s="683"/>
      <c r="R118" s="461"/>
      <c r="S118" s="470"/>
      <c r="T118" s="569"/>
      <c r="U118" s="461"/>
      <c r="V118" s="470"/>
      <c r="W118" s="463"/>
      <c r="X118" s="461"/>
      <c r="AB118" s="528"/>
    </row>
    <row r="119" spans="1:28" x14ac:dyDescent="0.2">
      <c r="A119" s="680"/>
      <c r="B119" s="689"/>
      <c r="C119" s="461" t="str">
        <f>'พืชสวน 3.1-2566'!C40</f>
        <v>เกษตรกรรมแห่งอนาคต</v>
      </c>
      <c r="D119" s="470" t="str">
        <f>'พืชสวน 3.1-2566'!B40</f>
        <v> 10102202 </v>
      </c>
      <c r="E119" s="504">
        <f>'พืชสวน 3.1-2566'!F43</f>
        <v>1</v>
      </c>
      <c r="F119" s="499" t="str">
        <f>'พืชสวน 3.2-2566'!C174</f>
        <v>การปฏิบัติงานฟาร์มพืชสวน 2</v>
      </c>
      <c r="G119" s="546" t="str">
        <f>'พืชสวน 3.2-2566'!B174</f>
        <v> พส292 </v>
      </c>
      <c r="H119" s="504">
        <f>'พืชสวน 3.2-2566'!F175</f>
        <v>1.5</v>
      </c>
      <c r="I119" s="461"/>
      <c r="M119" s="528"/>
      <c r="P119" s="680"/>
      <c r="Q119" s="683"/>
      <c r="R119" s="461"/>
      <c r="S119" s="470"/>
      <c r="T119" s="463"/>
      <c r="U119" s="461"/>
      <c r="V119" s="470"/>
      <c r="W119" s="463"/>
      <c r="X119" s="461"/>
      <c r="AB119" s="528"/>
    </row>
    <row r="120" spans="1:28" x14ac:dyDescent="0.2">
      <c r="A120" s="680"/>
      <c r="B120" s="689"/>
      <c r="C120" s="461" t="str">
        <f>'พืชสวน 3.1-2566'!C196</f>
        <v>การปฏิบัติงานฟาร์มพืชสวน 1</v>
      </c>
      <c r="D120" s="470" t="str">
        <f>'พืชสวน 3.1-2566'!B196</f>
        <v> 10102291 </v>
      </c>
      <c r="E120" s="504">
        <f>'พืชสวน 3.1-2566'!F199</f>
        <v>0.13200000000000001</v>
      </c>
      <c r="F120" s="499" t="str">
        <f>'พืชสวน 3.2-2566'!C187</f>
        <v>ไม้ผลเขตกึ่งร้อน</v>
      </c>
      <c r="G120" s="546" t="str">
        <f>'พืชสวน 3.2-2566'!B187</f>
        <v> พส416 </v>
      </c>
      <c r="H120" s="504">
        <f>'พืชสวน 3.2-2566'!F190</f>
        <v>0.75</v>
      </c>
      <c r="I120" s="461"/>
      <c r="M120" s="528"/>
      <c r="P120" s="680"/>
      <c r="Q120" s="683"/>
      <c r="R120" s="461"/>
      <c r="S120" s="470"/>
      <c r="T120" s="463"/>
      <c r="U120" s="461"/>
      <c r="V120" s="470"/>
      <c r="W120" s="463"/>
      <c r="X120" s="461"/>
      <c r="AB120" s="528"/>
    </row>
    <row r="121" spans="1:28" x14ac:dyDescent="0.2">
      <c r="A121" s="680"/>
      <c r="B121" s="689"/>
      <c r="C121" s="555" t="str">
        <f>'พืชสวน 3.1-2566'!C224</f>
        <v>ไม้ผลเขตร้อน</v>
      </c>
      <c r="D121" s="556" t="str">
        <f>'พืชสวน 3.1-2566'!B224</f>
        <v> พส415 </v>
      </c>
      <c r="E121" s="504">
        <f>'พืชสวน 3.1-2566'!F226</f>
        <v>1.5</v>
      </c>
      <c r="F121" s="499" t="str">
        <f>'พืชสวน 3.2-2566'!C198</f>
        <v>ไม้ผลอุตสาหกรรม 1</v>
      </c>
      <c r="G121" s="546" t="str">
        <f>'พืชสวน 3.2-2566'!B198</f>
        <v> พส454 </v>
      </c>
      <c r="H121" s="504">
        <f>'พืชสวน 3.2-2566'!F199</f>
        <v>1.5</v>
      </c>
      <c r="I121" s="461"/>
      <c r="M121" s="528"/>
      <c r="P121" s="680"/>
      <c r="Q121" s="683"/>
      <c r="R121" s="461"/>
      <c r="S121" s="470"/>
      <c r="T121" s="463"/>
      <c r="U121" s="461"/>
      <c r="V121" s="470"/>
      <c r="W121" s="463"/>
      <c r="X121" s="461"/>
      <c r="AB121" s="528"/>
    </row>
    <row r="122" spans="1:28" x14ac:dyDescent="0.2">
      <c r="A122" s="680"/>
      <c r="B122" s="689"/>
      <c r="C122" s="555" t="str">
        <f>'พืชสวน 3.1-2566'!C240</f>
        <v>ไม้ผลอุตสาหกรรม 1</v>
      </c>
      <c r="D122" s="556" t="str">
        <f>'พืชสวน 3.1-2566'!B240</f>
        <v> พส454 </v>
      </c>
      <c r="E122" s="504">
        <f>'พืชสวน 3.1-2566'!F241</f>
        <v>1.5</v>
      </c>
      <c r="F122" s="499" t="str">
        <f>'พืชสวน 3.2-2566'!C207</f>
        <v>ไม้ผลเศรษฐกิจ</v>
      </c>
      <c r="G122" s="546" t="str">
        <f>'พืชสวน 3.2-2566'!B207</f>
        <v> พส475 </v>
      </c>
      <c r="H122" s="504">
        <f>'พืชสวน 3.2-2566'!F209</f>
        <v>0.75</v>
      </c>
      <c r="I122" s="461"/>
      <c r="M122" s="528"/>
      <c r="P122" s="680"/>
      <c r="Q122" s="683"/>
      <c r="R122" s="461"/>
      <c r="S122" s="470"/>
      <c r="T122" s="463"/>
      <c r="U122" s="461"/>
      <c r="V122" s="470"/>
      <c r="W122" s="463"/>
      <c r="X122" s="461"/>
      <c r="AB122" s="528"/>
    </row>
    <row r="123" spans="1:28" x14ac:dyDescent="0.2">
      <c r="A123" s="680"/>
      <c r="B123" s="689"/>
      <c r="C123" s="555" t="str">
        <f>'พืชสวน 3.1-2566'!C242</f>
        <v>ระบบการผลิตและการสร้างสวนไม้ผล</v>
      </c>
      <c r="D123" s="556" t="str">
        <f>'พืชสวน 3.1-2566'!B242</f>
        <v> พส472 </v>
      </c>
      <c r="E123" s="504">
        <f>'พืชสวน 3.1-2566'!F244</f>
        <v>0.75</v>
      </c>
      <c r="F123" s="499"/>
      <c r="G123" s="546"/>
      <c r="H123" s="504"/>
      <c r="I123" s="461"/>
      <c r="M123" s="528"/>
      <c r="P123" s="680"/>
      <c r="Q123" s="683"/>
      <c r="R123" s="461"/>
      <c r="S123" s="470"/>
      <c r="T123" s="463"/>
      <c r="U123" s="461"/>
      <c r="V123" s="470"/>
      <c r="W123" s="463"/>
      <c r="X123" s="461"/>
      <c r="AB123" s="528"/>
    </row>
    <row r="124" spans="1:28" x14ac:dyDescent="0.2">
      <c r="A124" s="680"/>
      <c r="B124" s="689"/>
      <c r="C124" s="461" t="str">
        <f>'พืชสวน 3.1-2566'!C248</f>
        <v>สัมมนา</v>
      </c>
      <c r="D124" s="470" t="str">
        <f>'พืชสวน 3.1-2566'!B248</f>
        <v> พส499 </v>
      </c>
      <c r="E124" s="504">
        <f>'พืชสวน 3.1-2566'!F251</f>
        <v>0.125</v>
      </c>
      <c r="F124" s="499"/>
      <c r="G124" s="546"/>
      <c r="H124" s="504"/>
      <c r="I124" s="461"/>
      <c r="M124" s="528"/>
      <c r="P124" s="680"/>
      <c r="Q124" s="683"/>
      <c r="R124" s="461"/>
      <c r="S124" s="470"/>
      <c r="T124" s="463"/>
      <c r="U124" s="461"/>
      <c r="V124" s="470"/>
      <c r="W124" s="463"/>
      <c r="X124" s="461"/>
      <c r="AB124" s="528"/>
    </row>
    <row r="125" spans="1:28" x14ac:dyDescent="0.2">
      <c r="A125" s="680"/>
      <c r="B125" s="689"/>
      <c r="C125" s="461"/>
      <c r="D125" s="470"/>
      <c r="E125" s="504"/>
      <c r="F125" s="499"/>
      <c r="G125" s="535"/>
      <c r="H125" s="528"/>
      <c r="I125" s="461"/>
      <c r="K125" s="464">
        <f>J126/G3</f>
        <v>2.5637500000000002</v>
      </c>
      <c r="M125" s="528"/>
      <c r="P125" s="680"/>
      <c r="Q125" s="683"/>
      <c r="R125" s="461"/>
      <c r="S125" s="470"/>
      <c r="T125" s="463"/>
      <c r="U125" s="461"/>
      <c r="V125" s="470"/>
      <c r="W125" s="463"/>
      <c r="X125" s="461"/>
      <c r="Z125" s="464">
        <f>Y126/V3</f>
        <v>0</v>
      </c>
      <c r="AB125" s="528"/>
    </row>
    <row r="126" spans="1:28" x14ac:dyDescent="0.2">
      <c r="A126" s="681"/>
      <c r="B126" s="690"/>
      <c r="C126" s="457"/>
      <c r="D126" s="466" t="s">
        <v>2641</v>
      </c>
      <c r="E126" s="505">
        <f>SUM(E117:E125)</f>
        <v>5.2560000000000002</v>
      </c>
      <c r="F126" s="500"/>
      <c r="G126" s="533" t="s">
        <v>2641</v>
      </c>
      <c r="H126" s="505">
        <f>SUM(H117:H125)</f>
        <v>4.9990000000000006</v>
      </c>
      <c r="I126" s="457"/>
      <c r="J126" s="458">
        <f>SUM(E126,H126)</f>
        <v>10.255000000000001</v>
      </c>
      <c r="K126" s="458">
        <f>IF(J126&gt;$G$3,1,(J126/$G$3))</f>
        <v>1</v>
      </c>
      <c r="L126" s="458"/>
      <c r="M126" s="592" t="str">
        <f>IF(J126&gt;4,"Overloaded","OK")</f>
        <v>Overloaded</v>
      </c>
      <c r="P126" s="681"/>
      <c r="Q126" s="684"/>
      <c r="R126" s="457"/>
      <c r="S126" s="466" t="s">
        <v>2641</v>
      </c>
      <c r="T126" s="571">
        <f>SUM(T117:T125)</f>
        <v>0</v>
      </c>
      <c r="U126" s="469"/>
      <c r="V126" s="466" t="s">
        <v>2641</v>
      </c>
      <c r="W126" s="571">
        <f>SUM(W117:W125)</f>
        <v>0</v>
      </c>
      <c r="X126" s="457"/>
      <c r="Y126" s="458">
        <f>SUM(T126,W126)</f>
        <v>0</v>
      </c>
      <c r="Z126" s="458">
        <f>IF(Y126&gt;$G$3,1,(Y126/$G$3))</f>
        <v>0</v>
      </c>
      <c r="AA126" s="458"/>
      <c r="AB126" s="587" t="str">
        <f>IF(Y126&gt;4,"Overloaded","OK")</f>
        <v>OK</v>
      </c>
    </row>
    <row r="127" spans="1:28" ht="18" customHeight="1" x14ac:dyDescent="0.2">
      <c r="A127" s="679" t="str">
        <f>'ข้อมูลอัตรากำลัง 2566'!C76</f>
        <v xml:space="preserve">ผศ. ดร.ชินพันธ์ ธนารุจ </v>
      </c>
      <c r="B127" s="688" t="str">
        <f>'ข้อมูลอัตรากำลัง 2566'!O76</f>
        <v xml:space="preserve"> -</v>
      </c>
      <c r="C127" s="454" t="str">
        <f>'พืชสวน 3.1-2566'!C10</f>
        <v>การปฏิบัติงานฟาร์ม 1</v>
      </c>
      <c r="D127" s="455" t="str">
        <f>'พืชสวน 3.1-2566'!B10</f>
        <v> 10102191 </v>
      </c>
      <c r="E127" s="503">
        <f>'พืชสวน 3.1-2566'!F12</f>
        <v>3.3000000000000002E-2</v>
      </c>
      <c r="F127" s="498" t="str">
        <f>'พืชสวน 3.2-2566'!C164</f>
        <v>การเรียนรู้อิสระ</v>
      </c>
      <c r="G127" s="564" t="str">
        <f>'พืชสวน 3.2-2566'!B164</f>
        <v> ผษ498 </v>
      </c>
      <c r="H127" s="503">
        <f>'พืชสวน 3.2-2566'!F166</f>
        <v>0.5</v>
      </c>
      <c r="I127" s="454"/>
      <c r="J127" s="455"/>
      <c r="K127" s="455"/>
      <c r="L127" s="455"/>
      <c r="M127" s="529"/>
      <c r="P127" s="679" t="str">
        <f>A127</f>
        <v xml:space="preserve">ผศ. ดร.ชินพันธ์ ธนารุจ </v>
      </c>
      <c r="Q127" s="682" t="str">
        <f>B127</f>
        <v xml:space="preserve"> -</v>
      </c>
      <c r="R127" s="454" t="str">
        <f>'พืชสวน 3.1-2566'!C288</f>
        <v>สรีรวิทยาพืชสวน</v>
      </c>
      <c r="S127" s="455" t="str">
        <f>'พืชสวน 3.1-2566'!B288</f>
        <v> พส330 </v>
      </c>
      <c r="T127" s="570">
        <f>'พืชสวน 3.1-2566'!F292</f>
        <v>0.49994999999999995</v>
      </c>
      <c r="U127" s="454" t="str">
        <f>'พืชสวน 3.2-2566'!C266</f>
        <v>สารควบคุมการเจริญเติบโตในพืชสวนขั้นสูง</v>
      </c>
      <c r="V127" s="455" t="str">
        <f>'พืชสวน 3.2-2566'!B266</f>
        <v> พส531 </v>
      </c>
      <c r="W127" s="570">
        <f>'พืชสวน 3.2-2566'!F267</f>
        <v>1.5</v>
      </c>
      <c r="X127" s="454"/>
      <c r="Y127" s="455"/>
      <c r="Z127" s="455"/>
      <c r="AA127" s="455"/>
      <c r="AB127" s="529"/>
    </row>
    <row r="128" spans="1:28" x14ac:dyDescent="0.2">
      <c r="A128" s="680"/>
      <c r="B128" s="689"/>
      <c r="C128" s="461" t="str">
        <f>'พืชสวน 3.1-2566'!C200</f>
        <v>การศึกษา หรือ ฝึกงาน หรือ ฝึกอบรมต่างประเทศ</v>
      </c>
      <c r="D128" s="470" t="str">
        <f>'พืชสวน 3.1-2566'!B200</f>
        <v> ผษ499 </v>
      </c>
      <c r="E128" s="504">
        <f>'พืชสวน 3.1-2566'!F202</f>
        <v>1</v>
      </c>
      <c r="F128" s="499" t="str">
        <f>'พืชสวน 3.2-2566'!C170</f>
        <v>การศึกษา หรือ ฝึกงาน หรือ ฝึกอบรมต่างประเทศ</v>
      </c>
      <c r="G128" s="546" t="str">
        <f>'พืชสวน 3.2-2566'!B170</f>
        <v> ผษ499 </v>
      </c>
      <c r="H128" s="504">
        <f>'พืชสวน 3.2-2566'!F173</f>
        <v>0.3</v>
      </c>
      <c r="I128" s="461"/>
      <c r="M128" s="528"/>
      <c r="P128" s="680"/>
      <c r="Q128" s="683"/>
      <c r="R128" s="461" t="str">
        <f>'พืชสวน 3.1-2566'!C296</f>
        <v>สารควบคุมการเจริญเติบโตในพืชสวนขั้นสูง</v>
      </c>
      <c r="S128" s="470" t="str">
        <f>'พืชสวน 3.1-2566'!B296</f>
        <v> พส531 </v>
      </c>
      <c r="T128" s="569">
        <f>'พืชสวน 3.1-2566'!F297</f>
        <v>1.5</v>
      </c>
      <c r="U128" s="461" t="str">
        <f>'พืชสวน 3.2-2566'!C268</f>
        <v>วิทยานิพนธ์ 2</v>
      </c>
      <c r="V128" s="470" t="str">
        <f>'พืชสวน 3.2-2566'!B268</f>
        <v> พส692 </v>
      </c>
      <c r="W128" s="569">
        <f>'พืชสวน 3.2-2566'!F273</f>
        <v>0.14279999999999998</v>
      </c>
      <c r="X128" s="461"/>
      <c r="AB128" s="528"/>
    </row>
    <row r="129" spans="1:28" x14ac:dyDescent="0.2">
      <c r="A129" s="680"/>
      <c r="B129" s="689"/>
      <c r="C129" s="461" t="str">
        <f>'พืชสวน 3.1-2566'!C210</f>
        <v>เทคโนโลยีการขยายพันธุ์ไม้ผล</v>
      </c>
      <c r="D129" s="470" t="str">
        <f>'พืชสวน 3.1-2566'!B210</f>
        <v> พส350 </v>
      </c>
      <c r="E129" s="504">
        <f>'พืชสวน 3.1-2566'!F212</f>
        <v>1.5</v>
      </c>
      <c r="F129" s="499" t="str">
        <f>'พืชสวน 3.2-2566'!C179</f>
        <v>การปฏิบัติงานฟาร์มพืชสวน 4</v>
      </c>
      <c r="G129" s="546" t="str">
        <f>'พืชสวน 3.2-2566'!B179</f>
        <v> พส394 </v>
      </c>
      <c r="H129" s="504">
        <f>'พืชสวน 3.2-2566'!F181</f>
        <v>0.33</v>
      </c>
      <c r="I129" s="461"/>
      <c r="M129" s="528"/>
      <c r="P129" s="680"/>
      <c r="Q129" s="683"/>
      <c r="R129" s="461"/>
      <c r="S129" s="470"/>
      <c r="T129" s="569"/>
      <c r="U129" s="461"/>
      <c r="V129" s="470"/>
      <c r="W129" s="569"/>
      <c r="X129" s="461"/>
      <c r="AB129" s="528"/>
    </row>
    <row r="130" spans="1:28" x14ac:dyDescent="0.2">
      <c r="A130" s="680"/>
      <c r="B130" s="689"/>
      <c r="C130" s="461" t="str">
        <f>'พืชสวน 3.1-2566'!C213</f>
        <v>สรีรวิทยาพืชสวน</v>
      </c>
      <c r="D130" s="470" t="str">
        <f>'พืชสวน 3.1-2566'!B213</f>
        <v> พส330 </v>
      </c>
      <c r="E130" s="504">
        <f>'พืชสวน 3.1-2566'!F212</f>
        <v>1.5</v>
      </c>
      <c r="F130" s="499" t="str">
        <f>'พืชสวน 3.2-2566'!C191</f>
        <v>ไม้ผลเขตหนาว</v>
      </c>
      <c r="G130" s="546" t="str">
        <f>'พืชสวน 3.2-2566'!B191</f>
        <v> พส417 </v>
      </c>
      <c r="H130" s="504">
        <f>'พืชสวน 3.2-2566'!F193</f>
        <v>1.5</v>
      </c>
      <c r="I130" s="461"/>
      <c r="M130" s="528"/>
      <c r="P130" s="680"/>
      <c r="Q130" s="683"/>
      <c r="R130" s="461"/>
      <c r="T130" s="463"/>
      <c r="U130" s="461"/>
      <c r="V130" s="470"/>
      <c r="W130" s="569"/>
      <c r="X130" s="461"/>
      <c r="AB130" s="528"/>
    </row>
    <row r="131" spans="1:28" x14ac:dyDescent="0.2">
      <c r="A131" s="680"/>
      <c r="B131" s="689"/>
      <c r="C131" s="461" t="str">
        <f>'พืชสวน 3.1-2566'!C213</f>
        <v>สรีรวิทยาพืชสวน</v>
      </c>
      <c r="D131" s="470" t="str">
        <f>'พืชสวน 3.1-2566'!B213</f>
        <v> พส330 </v>
      </c>
      <c r="E131" s="504">
        <f>'พืชสวน 3.1-2566'!F216</f>
        <v>0.22500000000000001</v>
      </c>
      <c r="F131" s="499" t="str">
        <f>'พืชสวน 3.2-2566'!C210</f>
        <v>สัมมนา</v>
      </c>
      <c r="G131" s="546">
        <f>'พืชสวน 3.2-2566'!D210</f>
        <v>1</v>
      </c>
      <c r="H131" s="504">
        <f>'พืชสวน 3.2-2566'!F212</f>
        <v>0.25</v>
      </c>
      <c r="I131" s="461"/>
      <c r="M131" s="528"/>
      <c r="P131" s="680"/>
      <c r="Q131" s="683"/>
      <c r="R131" s="461"/>
      <c r="T131" s="463"/>
      <c r="U131" s="461"/>
      <c r="V131" s="470"/>
      <c r="W131" s="569"/>
      <c r="X131" s="461"/>
      <c r="AB131" s="528"/>
    </row>
    <row r="132" spans="1:28" x14ac:dyDescent="0.2">
      <c r="A132" s="680"/>
      <c r="B132" s="689"/>
      <c r="C132" s="461" t="str">
        <f>'พืชสวน 3.1-2566'!C221</f>
        <v>การปฏิบัติงานฟาร์มพืชสวน 3</v>
      </c>
      <c r="D132" s="470" t="str">
        <f>'พืชสวน 3.1-2566'!B221</f>
        <v> พส393 </v>
      </c>
      <c r="E132" s="504">
        <f>'พืชสวน 3.1-2566'!F223</f>
        <v>0.33</v>
      </c>
      <c r="F132" s="499"/>
      <c r="G132" s="546"/>
      <c r="H132" s="504"/>
      <c r="I132" s="461"/>
      <c r="M132" s="528"/>
      <c r="P132" s="680"/>
      <c r="Q132" s="683"/>
      <c r="R132" s="461"/>
      <c r="T132" s="463"/>
      <c r="U132" s="461"/>
      <c r="V132" s="470"/>
      <c r="W132" s="569"/>
      <c r="X132" s="461"/>
      <c r="AB132" s="528"/>
    </row>
    <row r="133" spans="1:28" x14ac:dyDescent="0.2">
      <c r="A133" s="680"/>
      <c r="B133" s="689"/>
      <c r="C133" s="461" t="str">
        <f>'พืชสวน 3.1-2566'!C248</f>
        <v>สัมมนา</v>
      </c>
      <c r="D133" s="470" t="str">
        <f>'พืชสวน 3.1-2566'!B248</f>
        <v> พส499 </v>
      </c>
      <c r="E133" s="504">
        <f>'พืชสวน 3.1-2566'!F250</f>
        <v>0.125</v>
      </c>
      <c r="F133" s="499"/>
      <c r="G133" s="546"/>
      <c r="H133" s="504"/>
      <c r="I133" s="461"/>
      <c r="M133" s="528"/>
      <c r="P133" s="680"/>
      <c r="Q133" s="683"/>
      <c r="R133" s="461"/>
      <c r="T133" s="463"/>
      <c r="U133" s="461"/>
      <c r="V133" s="470"/>
      <c r="W133" s="569"/>
      <c r="X133" s="461"/>
      <c r="AB133" s="528"/>
    </row>
    <row r="134" spans="1:28" x14ac:dyDescent="0.2">
      <c r="A134" s="680"/>
      <c r="B134" s="689"/>
      <c r="C134" s="461"/>
      <c r="E134" s="504"/>
      <c r="F134" s="499"/>
      <c r="G134" s="535"/>
      <c r="H134" s="528"/>
      <c r="I134" s="461"/>
      <c r="K134" s="464">
        <f>J135/G3</f>
        <v>1.8982499999999998</v>
      </c>
      <c r="M134" s="528"/>
      <c r="P134" s="680"/>
      <c r="Q134" s="683"/>
      <c r="R134" s="461"/>
      <c r="T134" s="463"/>
      <c r="U134" s="461"/>
      <c r="W134" s="463"/>
      <c r="X134" s="461"/>
      <c r="Z134" s="464">
        <f>Y135/V3</f>
        <v>0.91068749999999998</v>
      </c>
      <c r="AB134" s="528"/>
    </row>
    <row r="135" spans="1:28" x14ac:dyDescent="0.2">
      <c r="A135" s="681"/>
      <c r="B135" s="690"/>
      <c r="C135" s="457"/>
      <c r="D135" s="466" t="s">
        <v>2641</v>
      </c>
      <c r="E135" s="505">
        <f>SUM(E127:E134)</f>
        <v>4.7129999999999992</v>
      </c>
      <c r="F135" s="500"/>
      <c r="G135" s="533" t="s">
        <v>2641</v>
      </c>
      <c r="H135" s="505">
        <f>SUM(H127:H134)</f>
        <v>2.88</v>
      </c>
      <c r="I135" s="457"/>
      <c r="J135" s="458">
        <f>SUM(E135,H135)</f>
        <v>7.5929999999999991</v>
      </c>
      <c r="K135" s="458">
        <f>IF(J135&gt;$G$3,1,(J135/$G$3))</f>
        <v>1</v>
      </c>
      <c r="L135" s="458"/>
      <c r="M135" s="592" t="str">
        <f>IF(J135&gt;4,"Overloaded","OK")</f>
        <v>Overloaded</v>
      </c>
      <c r="P135" s="681"/>
      <c r="Q135" s="684"/>
      <c r="R135" s="457"/>
      <c r="S135" s="466" t="s">
        <v>2641</v>
      </c>
      <c r="T135" s="571">
        <f>SUM(T127:T134)</f>
        <v>1.9999499999999999</v>
      </c>
      <c r="U135" s="469"/>
      <c r="V135" s="466" t="s">
        <v>2641</v>
      </c>
      <c r="W135" s="571">
        <f>SUM(W127:W134)</f>
        <v>1.6428</v>
      </c>
      <c r="X135" s="457"/>
      <c r="Y135" s="458">
        <f>SUM(T135,W135)</f>
        <v>3.6427499999999999</v>
      </c>
      <c r="Z135" s="458">
        <f>IF(Y135&gt;$G$3,1,(Y135/$G$3))</f>
        <v>0.91068749999999998</v>
      </c>
      <c r="AA135" s="458"/>
      <c r="AB135" s="587" t="str">
        <f>IF(Y135&gt;4,"Overloaded","OK")</f>
        <v>OK</v>
      </c>
    </row>
    <row r="136" spans="1:28" ht="18" customHeight="1" x14ac:dyDescent="0.2">
      <c r="A136" s="679" t="str">
        <f>'ข้อมูลอัตรากำลัง 2566'!C77</f>
        <v xml:space="preserve">ผศ. ดร.วินัย วิริยะอลงกรณ์ </v>
      </c>
      <c r="B136" s="688" t="str">
        <f>'ข้อมูลอัตรากำลัง 2566'!O77</f>
        <v>อจ.ผู้รับผิดชอบ วท.บ. พืชสวน</v>
      </c>
      <c r="C136" s="454"/>
      <c r="D136" s="455"/>
      <c r="E136" s="503"/>
      <c r="F136" s="498" t="str">
        <f>'พืชสวน 3.2-2566'!C185</f>
        <v>ไม้ผลเขตร้อน</v>
      </c>
      <c r="G136" s="564" t="str">
        <f>'พืชสวน 3.2-2566'!B185</f>
        <v> พส415 </v>
      </c>
      <c r="H136" s="503">
        <f>'พืชสวน 3.2-2566'!F186</f>
        <v>1.5</v>
      </c>
      <c r="I136" s="454"/>
      <c r="J136" s="455"/>
      <c r="K136" s="455"/>
      <c r="L136" s="455"/>
      <c r="M136" s="529"/>
      <c r="P136" s="679" t="str">
        <f>A136</f>
        <v xml:space="preserve">ผศ. ดร.วินัย วิริยะอลงกรณ์ </v>
      </c>
      <c r="Q136" s="682" t="str">
        <f>B136</f>
        <v>อจ.ผู้รับผิดชอบ วท.บ. พืชสวน</v>
      </c>
      <c r="R136" s="454"/>
      <c r="S136" s="455"/>
      <c r="T136" s="456"/>
      <c r="U136" s="454"/>
      <c r="V136" s="455"/>
      <c r="W136" s="456"/>
      <c r="X136" s="454"/>
      <c r="Y136" s="455"/>
      <c r="Z136" s="455"/>
      <c r="AA136" s="455"/>
      <c r="AB136" s="529"/>
    </row>
    <row r="137" spans="1:28" x14ac:dyDescent="0.2">
      <c r="A137" s="680"/>
      <c r="B137" s="689"/>
      <c r="C137" s="461"/>
      <c r="D137" s="470"/>
      <c r="E137" s="504"/>
      <c r="F137" s="499" t="str">
        <f>'พืชสวน 3.2-2566'!C202</f>
        <v>การผลิตไม้ผลนอกฤดู</v>
      </c>
      <c r="G137" s="546" t="str">
        <f>'พืชสวน 3.2-2566'!B202</f>
        <v> พส473 </v>
      </c>
      <c r="H137" s="504">
        <f>'พืชสวน 3.2-2566'!F203</f>
        <v>1.5</v>
      </c>
      <c r="I137" s="461"/>
      <c r="M137" s="528"/>
      <c r="P137" s="680"/>
      <c r="Q137" s="683"/>
      <c r="R137" s="461"/>
      <c r="T137" s="463"/>
      <c r="U137" s="461"/>
      <c r="W137" s="463"/>
      <c r="X137" s="461"/>
      <c r="AB137" s="528"/>
    </row>
    <row r="138" spans="1:28" x14ac:dyDescent="0.2">
      <c r="A138" s="680"/>
      <c r="B138" s="689"/>
      <c r="C138" s="461"/>
      <c r="E138" s="504"/>
      <c r="F138" s="499"/>
      <c r="H138" s="528"/>
      <c r="I138" s="461"/>
      <c r="K138" s="464">
        <f>J139/G3</f>
        <v>0.75</v>
      </c>
      <c r="M138" s="528"/>
      <c r="P138" s="680"/>
      <c r="Q138" s="683"/>
      <c r="R138" s="461"/>
      <c r="T138" s="463"/>
      <c r="U138" s="461"/>
      <c r="W138" s="463"/>
      <c r="X138" s="461"/>
      <c r="Z138" s="464">
        <f>Y139/V3</f>
        <v>0</v>
      </c>
      <c r="AB138" s="528"/>
    </row>
    <row r="139" spans="1:28" x14ac:dyDescent="0.2">
      <c r="A139" s="681"/>
      <c r="B139" s="690"/>
      <c r="C139" s="457"/>
      <c r="D139" s="466" t="s">
        <v>2641</v>
      </c>
      <c r="E139" s="505">
        <f>SUM(E136:E138)</f>
        <v>0</v>
      </c>
      <c r="F139" s="500"/>
      <c r="G139" s="533" t="s">
        <v>2641</v>
      </c>
      <c r="H139" s="505">
        <f>SUM(H136:H138)</f>
        <v>3</v>
      </c>
      <c r="I139" s="457"/>
      <c r="J139" s="458">
        <f>SUM(E139,H139)</f>
        <v>3</v>
      </c>
      <c r="K139" s="458">
        <f>IF(J139&gt;$G$3,1,(J139/$G$3))</f>
        <v>0.75</v>
      </c>
      <c r="L139" s="458"/>
      <c r="M139" s="587" t="str">
        <f>IF(J139&gt;4,"Overloaded","OK")</f>
        <v>OK</v>
      </c>
      <c r="P139" s="681"/>
      <c r="Q139" s="684"/>
      <c r="R139" s="457"/>
      <c r="S139" s="466" t="s">
        <v>2641</v>
      </c>
      <c r="T139" s="467">
        <f>SUM(T136:T138)</f>
        <v>0</v>
      </c>
      <c r="U139" s="469"/>
      <c r="V139" s="466" t="s">
        <v>2641</v>
      </c>
      <c r="W139" s="467">
        <f>SUM(W136:W138)</f>
        <v>0</v>
      </c>
      <c r="X139" s="457"/>
      <c r="Y139" s="458">
        <f>SUM(T139,W139)</f>
        <v>0</v>
      </c>
      <c r="Z139" s="458">
        <f>IF(Y139&gt;$G$3,1,(Y139/$G$3))</f>
        <v>0</v>
      </c>
      <c r="AA139" s="458"/>
      <c r="AB139" s="587" t="str">
        <f>IF(Y139&gt;4,"Overloaded","OK")</f>
        <v>OK</v>
      </c>
    </row>
    <row r="140" spans="1:28" ht="18" customHeight="1" x14ac:dyDescent="0.2">
      <c r="A140" s="679" t="str">
        <f>'ข้อมูลอัตรากำลัง 2566'!C78</f>
        <v xml:space="preserve">ผศ. พาวิน มะโนชัย </v>
      </c>
      <c r="B140" s="688" t="str">
        <f>'ข้อมูลอัตรากำลัง 2566'!O78</f>
        <v xml:space="preserve"> -</v>
      </c>
      <c r="C140" s="454"/>
      <c r="D140" s="455"/>
      <c r="E140" s="503"/>
      <c r="F140" s="498"/>
      <c r="G140" s="564"/>
      <c r="H140" s="503"/>
      <c r="I140" s="454"/>
      <c r="J140" s="455"/>
      <c r="K140" s="455"/>
      <c r="L140" s="455"/>
      <c r="M140" s="529"/>
      <c r="P140" s="679" t="str">
        <f>A140</f>
        <v xml:space="preserve">ผศ. พาวิน มะโนชัย </v>
      </c>
      <c r="Q140" s="682" t="str">
        <f>B140</f>
        <v xml:space="preserve"> -</v>
      </c>
      <c r="R140" s="454"/>
      <c r="S140" s="455"/>
      <c r="T140" s="456"/>
      <c r="U140" s="454"/>
      <c r="V140" s="455"/>
      <c r="W140" s="456"/>
      <c r="X140" s="454"/>
      <c r="Y140" s="455"/>
      <c r="Z140" s="455"/>
      <c r="AA140" s="455"/>
      <c r="AB140" s="529"/>
    </row>
    <row r="141" spans="1:28" x14ac:dyDescent="0.2">
      <c r="A141" s="680"/>
      <c r="B141" s="689"/>
      <c r="C141" s="461"/>
      <c r="E141" s="504"/>
      <c r="F141" s="499"/>
      <c r="H141" s="528"/>
      <c r="I141" s="461"/>
      <c r="K141" s="464">
        <f>J142/G3</f>
        <v>0</v>
      </c>
      <c r="M141" s="528"/>
      <c r="P141" s="680"/>
      <c r="Q141" s="683"/>
      <c r="R141" s="461"/>
      <c r="T141" s="463"/>
      <c r="U141" s="461"/>
      <c r="W141" s="463"/>
      <c r="X141" s="461"/>
      <c r="Z141" s="464">
        <f>Y142/V3</f>
        <v>0</v>
      </c>
      <c r="AB141" s="528"/>
    </row>
    <row r="142" spans="1:28" x14ac:dyDescent="0.2">
      <c r="A142" s="681"/>
      <c r="B142" s="690"/>
      <c r="C142" s="457"/>
      <c r="D142" s="466" t="s">
        <v>2641</v>
      </c>
      <c r="E142" s="505">
        <f>SUM(E140:E141)</f>
        <v>0</v>
      </c>
      <c r="F142" s="500"/>
      <c r="G142" s="533" t="s">
        <v>2641</v>
      </c>
      <c r="H142" s="505">
        <f>SUM(H140:H141)</f>
        <v>0</v>
      </c>
      <c r="I142" s="457"/>
      <c r="J142" s="458">
        <f>SUM(E142,H142)</f>
        <v>0</v>
      </c>
      <c r="K142" s="458">
        <f>IF(J142&gt;$G$3,1,(J142/$G$3))</f>
        <v>0</v>
      </c>
      <c r="L142" s="458"/>
      <c r="M142" s="587" t="str">
        <f>IF(J142&gt;4,"Overloaded","OK")</f>
        <v>OK</v>
      </c>
      <c r="P142" s="681"/>
      <c r="Q142" s="684"/>
      <c r="R142" s="457"/>
      <c r="S142" s="466" t="s">
        <v>2641</v>
      </c>
      <c r="T142" s="467">
        <f>SUM(T140:T141)</f>
        <v>0</v>
      </c>
      <c r="U142" s="469"/>
      <c r="V142" s="466" t="s">
        <v>2641</v>
      </c>
      <c r="W142" s="467">
        <f>SUM(W140:W141)</f>
        <v>0</v>
      </c>
      <c r="X142" s="457"/>
      <c r="Y142" s="458">
        <f>SUM(T142,W142)</f>
        <v>0</v>
      </c>
      <c r="Z142" s="458">
        <f>IF(Y142&gt;$G$3,1,(Y142/$G$3))</f>
        <v>0</v>
      </c>
      <c r="AA142" s="458"/>
      <c r="AB142" s="587" t="str">
        <f>IF(Y142&gt;4,"Overloaded","OK")</f>
        <v>OK</v>
      </c>
    </row>
    <row r="143" spans="1:28" x14ac:dyDescent="0.2">
      <c r="A143" s="685" t="str">
        <f>'ข้อมูลอัตรากำลัง 2566'!A79:C79</f>
        <v xml:space="preserve">   3.2 วท.ม. สาขาวิชาพืชสวน</v>
      </c>
      <c r="B143" s="686"/>
      <c r="C143" s="686"/>
      <c r="D143" s="686"/>
      <c r="E143" s="686"/>
      <c r="F143" s="686"/>
      <c r="G143" s="686"/>
      <c r="H143" s="686"/>
      <c r="I143" s="686"/>
      <c r="J143" s="686"/>
      <c r="K143" s="686"/>
      <c r="L143" s="686"/>
      <c r="M143" s="687"/>
      <c r="P143" s="685" t="str">
        <f>A143</f>
        <v xml:space="preserve">   3.2 วท.ม. สาขาวิชาพืชสวน</v>
      </c>
      <c r="Q143" s="686"/>
      <c r="R143" s="686"/>
      <c r="S143" s="686"/>
      <c r="T143" s="686"/>
      <c r="U143" s="686"/>
      <c r="V143" s="686"/>
      <c r="W143" s="686"/>
      <c r="X143" s="686"/>
      <c r="Y143" s="686"/>
      <c r="Z143" s="686"/>
      <c r="AA143" s="686"/>
      <c r="AB143" s="687"/>
    </row>
    <row r="144" spans="1:28" ht="18" customHeight="1" x14ac:dyDescent="0.2">
      <c r="A144" s="679" t="str">
        <f>'ข้อมูลอัตรากำลัง 2566'!C80</f>
        <v>อ. ดร.ประนอม ยังคำมั่น (พืชสวนประดับ)</v>
      </c>
      <c r="B144" s="688" t="str">
        <f>'ข้อมูลอัตรากำลัง 2566'!O80</f>
        <v>อจ.ผู้รับผิดชอบ วท.ม. พืชสวน</v>
      </c>
      <c r="C144" s="454" t="str">
        <f>'พืชสวน 3.1-2566'!C99</f>
        <v>การปฏิบัติงานฟาร์มพืชสวน 3</v>
      </c>
      <c r="D144" s="455" t="str">
        <f>'พืชสวน 3.1-2566'!B99</f>
        <v> พส393 </v>
      </c>
      <c r="E144" s="503">
        <f>'พืชสวน 3.1-2566'!F101</f>
        <v>0.33</v>
      </c>
      <c r="F144" s="498" t="str">
        <f>'พืชสวน 3.2-2566'!C25</f>
        <v>สรีรวิทยาหลังการเก็บเกี่ยวพืชสวน</v>
      </c>
      <c r="G144" s="564" t="str">
        <f>'พืชสวน 3.2-2566'!B25</f>
        <v> พส430 </v>
      </c>
      <c r="H144" s="503">
        <f>'พืชสวน 3.2-2566'!F26</f>
        <v>0.6</v>
      </c>
      <c r="I144" s="454"/>
      <c r="J144" s="455"/>
      <c r="K144" s="455"/>
      <c r="L144" s="455"/>
      <c r="M144" s="529"/>
      <c r="P144" s="679" t="str">
        <f>A144</f>
        <v>อ. ดร.ประนอม ยังคำมั่น (พืชสวนประดับ)</v>
      </c>
      <c r="Q144" s="682" t="str">
        <f>B144</f>
        <v>อจ.ผู้รับผิดชอบ วท.ม. พืชสวน</v>
      </c>
      <c r="R144" s="454"/>
      <c r="S144" s="455"/>
      <c r="T144" s="570"/>
      <c r="U144" s="454" t="str">
        <f>'พืชสวน 3.2-2566'!C255</f>
        <v>วิทยานิพนธ์ 2</v>
      </c>
      <c r="V144" s="455" t="str">
        <f>'พืชสวน 3.2-2566'!B255</f>
        <v> 20102692 </v>
      </c>
      <c r="W144" s="570">
        <f>'พืชสวน 3.2-2566'!F259</f>
        <v>0.16670000000000001</v>
      </c>
      <c r="X144" s="454"/>
      <c r="Y144" s="455"/>
      <c r="Z144" s="455"/>
      <c r="AA144" s="455"/>
      <c r="AB144" s="529"/>
    </row>
    <row r="145" spans="1:28" x14ac:dyDescent="0.2">
      <c r="A145" s="680"/>
      <c r="B145" s="689"/>
      <c r="C145" s="461" t="str">
        <f>'พืชสวน 3.1-2566'!C227</f>
        <v>สรีรวิทยาหลังการเก็บเกี่ยวพืชสวน</v>
      </c>
      <c r="D145" s="470" t="str">
        <f>'พืชสวน 3.1-2566'!B227</f>
        <v> พส430 </v>
      </c>
      <c r="E145" s="504">
        <f>'พืชสวน 3.1-2566'!F229</f>
        <v>0.9</v>
      </c>
      <c r="F145" s="499" t="str">
        <f>'พืชสวน 3.2-2566'!C41</f>
        <v>การขยายพันธุ์ไม้ดอกไม้ประดับ</v>
      </c>
      <c r="G145" s="546" t="str">
        <f>'พืชสวน 3.2-2566'!B41</f>
        <v> 10103210 </v>
      </c>
      <c r="H145" s="504">
        <f>'พืชสวน 3.2-2566'!F43</f>
        <v>0.6</v>
      </c>
      <c r="I145" s="461"/>
      <c r="M145" s="528"/>
      <c r="P145" s="680"/>
      <c r="Q145" s="683"/>
      <c r="R145" s="461"/>
      <c r="S145" s="470"/>
      <c r="T145" s="569"/>
      <c r="U145" s="461" t="str">
        <f>'พืชสวน 3.2-2566'!C268</f>
        <v>วิทยานิพนธ์ 2</v>
      </c>
      <c r="V145" s="470" t="str">
        <f>'พืชสวน 3.2-2566'!B268</f>
        <v> พส692 </v>
      </c>
      <c r="W145" s="569">
        <f>'พืชสวน 3.2-2566'!F274</f>
        <v>0.14279999999999998</v>
      </c>
      <c r="X145" s="461"/>
      <c r="AB145" s="528"/>
    </row>
    <row r="146" spans="1:28" x14ac:dyDescent="0.2">
      <c r="A146" s="680"/>
      <c r="B146" s="689"/>
      <c r="C146" s="461"/>
      <c r="D146" s="470"/>
      <c r="E146" s="504"/>
      <c r="F146" s="499" t="str">
        <f>'พืชสวน 3.2-2566'!C66</f>
        <v>การปฏิบัติงานฟาร์มพืชสวน 4</v>
      </c>
      <c r="G146" s="546" t="str">
        <f>'พืชสวน 3.2-2566'!B66</f>
        <v> พส394 </v>
      </c>
      <c r="H146" s="504">
        <f>'พืชสวน 3.2-2566'!F68</f>
        <v>1.5</v>
      </c>
      <c r="I146" s="461"/>
      <c r="M146" s="528"/>
      <c r="P146" s="680"/>
      <c r="Q146" s="683"/>
      <c r="R146" s="461"/>
      <c r="S146" s="470"/>
      <c r="T146" s="569"/>
      <c r="U146" s="461"/>
      <c r="V146" s="470"/>
      <c r="W146" s="463"/>
      <c r="X146" s="461"/>
      <c r="AB146" s="528"/>
    </row>
    <row r="147" spans="1:28" x14ac:dyDescent="0.2">
      <c r="A147" s="680"/>
      <c r="B147" s="689"/>
      <c r="C147" s="461"/>
      <c r="D147" s="470"/>
      <c r="E147" s="504"/>
      <c r="F147" s="499" t="str">
        <f>'พืชสวน 3.2-2566'!C74</f>
        <v>เทคโนโลยีเมล็ดพันธุ์พืชสวน</v>
      </c>
      <c r="G147" s="546" t="str">
        <f>'พืชสวน 3.2-2566'!B74</f>
        <v> พส423 </v>
      </c>
      <c r="H147" s="504">
        <f>'พืชสวน 3.2-2566'!F76</f>
        <v>1.5</v>
      </c>
      <c r="I147" s="461"/>
      <c r="M147" s="528"/>
      <c r="P147" s="680"/>
      <c r="Q147" s="683"/>
      <c r="R147" s="461"/>
      <c r="S147" s="470"/>
      <c r="T147" s="569"/>
      <c r="U147" s="461"/>
      <c r="V147" s="470"/>
      <c r="W147" s="463"/>
      <c r="X147" s="461"/>
      <c r="AB147" s="528"/>
    </row>
    <row r="148" spans="1:28" x14ac:dyDescent="0.2">
      <c r="A148" s="680"/>
      <c r="B148" s="689"/>
      <c r="C148" s="461"/>
      <c r="D148" s="470"/>
      <c r="E148" s="504"/>
      <c r="F148" s="499"/>
      <c r="G148" s="535"/>
      <c r="H148" s="528"/>
      <c r="I148" s="461"/>
      <c r="K148" s="464">
        <f>J149/G3</f>
        <v>1.3574999999999999</v>
      </c>
      <c r="M148" s="528"/>
      <c r="P148" s="680"/>
      <c r="Q148" s="683"/>
      <c r="R148" s="461"/>
      <c r="S148" s="470"/>
      <c r="T148" s="569"/>
      <c r="U148" s="461"/>
      <c r="W148" s="463"/>
      <c r="X148" s="461"/>
      <c r="Z148" s="464">
        <f>Y149/V3</f>
        <v>7.7374999999999999E-2</v>
      </c>
      <c r="AB148" s="528"/>
    </row>
    <row r="149" spans="1:28" x14ac:dyDescent="0.2">
      <c r="A149" s="681"/>
      <c r="B149" s="690"/>
      <c r="C149" s="457"/>
      <c r="D149" s="466" t="s">
        <v>2641</v>
      </c>
      <c r="E149" s="505">
        <f>SUM(E144:E148)</f>
        <v>1.23</v>
      </c>
      <c r="F149" s="500"/>
      <c r="G149" s="533" t="s">
        <v>2641</v>
      </c>
      <c r="H149" s="505">
        <f>SUM(H144:H148)</f>
        <v>4.2</v>
      </c>
      <c r="I149" s="457"/>
      <c r="J149" s="458">
        <f>SUM(E149,H149)</f>
        <v>5.43</v>
      </c>
      <c r="K149" s="458">
        <f>IF(J149&gt;$G$3,1,(J149/$G$3))</f>
        <v>1</v>
      </c>
      <c r="L149" s="458"/>
      <c r="M149" s="592" t="str">
        <f>IF(J149&gt;4,"Overloaded","OK")</f>
        <v>Overloaded</v>
      </c>
      <c r="P149" s="681"/>
      <c r="Q149" s="684"/>
      <c r="R149" s="457"/>
      <c r="S149" s="466" t="s">
        <v>2641</v>
      </c>
      <c r="T149" s="571">
        <f>SUM(T144:T148)</f>
        <v>0</v>
      </c>
      <c r="U149" s="469"/>
      <c r="V149" s="466" t="s">
        <v>2641</v>
      </c>
      <c r="W149" s="571">
        <f>SUM(W144:W148)</f>
        <v>0.3095</v>
      </c>
      <c r="X149" s="457"/>
      <c r="Y149" s="458">
        <f>SUM(T149,W149)</f>
        <v>0.3095</v>
      </c>
      <c r="Z149" s="458">
        <f>IF(Y149&gt;$G$3,1,(Y149/$G$3))</f>
        <v>7.7374999999999999E-2</v>
      </c>
      <c r="AA149" s="458"/>
      <c r="AB149" s="587" t="str">
        <f>IF(Y149&gt;4,"Overloaded","OK")</f>
        <v>OK</v>
      </c>
    </row>
    <row r="150" spans="1:28" ht="18" customHeight="1" x14ac:dyDescent="0.2">
      <c r="A150" s="679" t="str">
        <f>'ข้อมูลอัตรากำลัง 2566'!C81</f>
        <v>ผศ. ดร.อรพินธุ์ สฤษดิ์นำ (ไม้ผล)</v>
      </c>
      <c r="B150" s="688" t="str">
        <f>'ข้อมูลอัตรากำลัง 2566'!O81</f>
        <v>อจ.ผู้รับผิดชอบ วท.ม. พืชสวน</v>
      </c>
      <c r="C150" s="454" t="str">
        <f>'พืชสวน 3.1-2566'!C47</f>
        <v>การจัดการทางพืชสวนในกระแสโลกาภิวัตน์</v>
      </c>
      <c r="D150" s="455" t="str">
        <f>'พืชสวน 3.1-2566'!B47</f>
        <v> พส446 </v>
      </c>
      <c r="E150" s="503">
        <f>'พืชสวน 3.1-2566'!F48</f>
        <v>1.125</v>
      </c>
      <c r="F150" s="498" t="str">
        <f>'พืชสวน 3.2-2566'!C20</f>
        <v>การปรับปรุงพันธุ์พืชสวน</v>
      </c>
      <c r="G150" s="564" t="str">
        <f>'พืชสวน 3.2-2566'!B20</f>
        <v> พส420 </v>
      </c>
      <c r="H150" s="503">
        <f>'พืชสวน 3.2-2566'!F24</f>
        <v>0.375</v>
      </c>
      <c r="I150" s="454"/>
      <c r="J150" s="455"/>
      <c r="K150" s="455"/>
      <c r="L150" s="455"/>
      <c r="M150" s="529"/>
      <c r="P150" s="679" t="str">
        <f>A150</f>
        <v>ผศ. ดร.อรพินธุ์ สฤษดิ์นำ (ไม้ผล)</v>
      </c>
      <c r="Q150" s="682" t="str">
        <f>B150</f>
        <v>อจ.ผู้รับผิดชอบ วท.ม. พืชสวน</v>
      </c>
      <c r="R150" s="454" t="str">
        <f>'พืชสวน 3.1-2566'!C260</f>
        <v>เรื่องเฉพาะทางพืชสวน</v>
      </c>
      <c r="S150" s="455" t="str">
        <f>'พืชสวน 3.1-2566'!B260</f>
        <v> 20102505 </v>
      </c>
      <c r="T150" s="570">
        <f>'พืชสวน 3.1-2566'!F261</f>
        <v>1.5</v>
      </c>
      <c r="U150" s="454" t="str">
        <f>'พืชสวน 3.2-2566'!C221</f>
        <v>เรื่องเฉพาะทางพืชสวน</v>
      </c>
      <c r="V150" s="455" t="str">
        <f>'พืชสวน 3.2-2566'!B221</f>
        <v> 20102505 </v>
      </c>
      <c r="W150" s="570">
        <f>'พืชสวน 3.2-2566'!F223</f>
        <v>0.75</v>
      </c>
      <c r="X150" s="454"/>
      <c r="Y150" s="455"/>
      <c r="Z150" s="455"/>
      <c r="AA150" s="455"/>
      <c r="AB150" s="529"/>
    </row>
    <row r="151" spans="1:28" x14ac:dyDescent="0.2">
      <c r="A151" s="680"/>
      <c r="B151" s="689"/>
      <c r="C151" s="461" t="str">
        <f>'พืชสวน 3.1-2566'!C145</f>
        <v>การปรับปรุงพันธุ์พืชสวน</v>
      </c>
      <c r="D151" s="470" t="str">
        <f>'พืชสวน 3.1-2566'!B145</f>
        <v> พส420 </v>
      </c>
      <c r="E151" s="504">
        <f>'พืชสวน 3.1-2566'!F149</f>
        <v>0.375</v>
      </c>
      <c r="F151" s="499" t="str">
        <f>'พืชสวน 3.2-2566'!C158</f>
        <v>ไม้ผลเบื้องต้น</v>
      </c>
      <c r="G151" s="546" t="str">
        <f>'พืชสวน 3.2-2566'!B158</f>
        <v> 10105302 </v>
      </c>
      <c r="H151" s="504">
        <f>'พืชสวน 3.2-2566'!F160</f>
        <v>1.5</v>
      </c>
      <c r="I151" s="461"/>
      <c r="M151" s="528"/>
      <c r="P151" s="680"/>
      <c r="Q151" s="683"/>
      <c r="R151" s="461" t="str">
        <f>'พืชสวน 3.1-2566'!C280</f>
        <v>วิทยานิพนธ์ 1</v>
      </c>
      <c r="S151" s="470" t="str">
        <f>'พืชสวน 3.1-2566'!B280</f>
        <v> 20102691 </v>
      </c>
      <c r="T151" s="569">
        <f>'พืชสวน 3.1-2566'!F282</f>
        <v>1</v>
      </c>
      <c r="U151" s="461" t="str">
        <f>'พืชสวน 3.2-2566'!C234</f>
        <v>เครื่องหมายโมเลกุลในการปรับปรุงพันธุ์พืช</v>
      </c>
      <c r="V151" s="470" t="str">
        <f>'พืชสวน 3.2-2566'!B234</f>
        <v> 20102523 </v>
      </c>
      <c r="W151" s="569">
        <f>'พืชสวน 3.2-2566'!F236</f>
        <v>1.5</v>
      </c>
      <c r="X151" s="461"/>
      <c r="AB151" s="528"/>
    </row>
    <row r="152" spans="1:28" x14ac:dyDescent="0.2">
      <c r="A152" s="680"/>
      <c r="B152" s="689"/>
      <c r="C152" s="461" t="str">
        <f>'พืชสวน 3.1-2566'!C207</f>
        <v>ไม้ผลเบื้องต้น</v>
      </c>
      <c r="D152" s="470" t="str">
        <f>'พืชสวน 3.1-2566'!B207</f>
        <v> พส302 </v>
      </c>
      <c r="E152" s="504">
        <f>'พืชสวน 3.1-2566'!F209</f>
        <v>1.5</v>
      </c>
      <c r="F152" s="499" t="str">
        <f>'พืชสวน 3.2-2566'!C161</f>
        <v>สหกิจศึกษา</v>
      </c>
      <c r="G152" s="546" t="str">
        <f>'พืชสวน 3.2-2566'!B161</f>
        <v> ผษ497 </v>
      </c>
      <c r="H152" s="504">
        <f>'พืชสวน 3.2-2566'!F163</f>
        <v>1</v>
      </c>
      <c r="I152" s="461"/>
      <c r="M152" s="528"/>
      <c r="P152" s="680"/>
      <c r="Q152" s="683"/>
      <c r="R152" s="461" t="str">
        <f>'พืชสวน 3.1-2566'!C283</f>
        <v>วิทยานิพนธ์ 2</v>
      </c>
      <c r="S152" s="470" t="str">
        <f>'พืชสวน 3.1-2566'!B283</f>
        <v> 20102692 </v>
      </c>
      <c r="T152" s="569">
        <f>'พืชสวน 3.1-2566'!F284</f>
        <v>1</v>
      </c>
      <c r="U152" s="461" t="str">
        <f>'พืชสวน 3.2-2566'!C253</f>
        <v>วิทยานิพนธ์ 1</v>
      </c>
      <c r="V152" s="470" t="str">
        <f>'พืชสวน 3.2-2566'!B253</f>
        <v> 20102691 </v>
      </c>
      <c r="W152" s="569">
        <f>'พืชสวน 3.2-2566'!F254</f>
        <v>1</v>
      </c>
      <c r="X152" s="461"/>
      <c r="AB152" s="528"/>
    </row>
    <row r="153" spans="1:28" x14ac:dyDescent="0.2">
      <c r="A153" s="680"/>
      <c r="B153" s="689"/>
      <c r="C153" s="461" t="str">
        <f>'พืชสวน 3.1-2566'!C238</f>
        <v>การจัดการทางพืชสวนในกระแสโลกาภิวัตน์</v>
      </c>
      <c r="D153" s="470" t="str">
        <f>'พืชสวน 3.1-2566'!B238</f>
        <v> พส446 </v>
      </c>
      <c r="E153" s="504">
        <f>'พืชสวน 3.1-2566'!F239</f>
        <v>1.5</v>
      </c>
      <c r="F153" s="499" t="str">
        <f>'พืชสวน 3.2-2566'!C170</f>
        <v>การศึกษา หรือ ฝึกงาน หรือ ฝึกอบรมต่างประเทศ</v>
      </c>
      <c r="G153" s="546" t="str">
        <f>'พืชสวน 3.2-2566'!B170</f>
        <v> ผษ499 </v>
      </c>
      <c r="H153" s="504">
        <f>'พืชสวน 3.2-2566'!F172</f>
        <v>0.7</v>
      </c>
      <c r="I153" s="461"/>
      <c r="M153" s="528"/>
      <c r="P153" s="680"/>
      <c r="Q153" s="683"/>
      <c r="R153" s="461" t="str">
        <f>'พืชสวน 3.1-2566'!C285</f>
        <v>วิทยานิพนธ์ 3</v>
      </c>
      <c r="S153" s="470" t="str">
        <f>'พืชสวน 3.1-2566'!B285</f>
        <v> 20102693 </v>
      </c>
      <c r="T153" s="569">
        <f>'พืชสวน 3.1-2566'!F287</f>
        <v>1</v>
      </c>
      <c r="U153" s="461" t="str">
        <f>'พืชสวน 3.2-2566'!C255</f>
        <v>วิทยานิพนธ์ 2</v>
      </c>
      <c r="V153" s="470" t="str">
        <f>'พืชสวน 3.2-2566'!B255</f>
        <v> 20102692 </v>
      </c>
      <c r="W153" s="569">
        <f>'พืชสวน 3.2-2566'!F257</f>
        <v>0.16670000000000001</v>
      </c>
      <c r="X153" s="461"/>
      <c r="AB153" s="528"/>
    </row>
    <row r="154" spans="1:28" x14ac:dyDescent="0.2">
      <c r="A154" s="680"/>
      <c r="B154" s="689"/>
      <c r="C154" s="555" t="str">
        <f>'พืชสวน 3.1-2566'!C245</f>
        <v>การผลิตพืชสวนที่ดีและเหมาะสม</v>
      </c>
      <c r="D154" s="556" t="str">
        <f>'พืชสวน 3.1-2566'!B245</f>
        <v> พส474 </v>
      </c>
      <c r="E154" s="504">
        <f>'พืชสวน 3.1-2566'!F247</f>
        <v>0.75</v>
      </c>
      <c r="F154" s="499" t="str">
        <f>'พืชสวน 3.2-2566'!C176</f>
        <v>เทคโนโลยีชีวภาพพืชสวน</v>
      </c>
      <c r="G154" s="546" t="str">
        <f>'พืชสวน 3.2-2566'!B176</f>
        <v> พส351 </v>
      </c>
      <c r="H154" s="504">
        <f>'พืชสวน 3.2-2566'!F178</f>
        <v>1.5</v>
      </c>
      <c r="I154" s="461"/>
      <c r="M154" s="528"/>
      <c r="P154" s="680"/>
      <c r="Q154" s="683"/>
      <c r="R154" s="461" t="str">
        <f>'พืชสวน 3.1-2566'!C301</f>
        <v>วิทยานิพนธ์ 2</v>
      </c>
      <c r="S154" s="470" t="str">
        <f>'พืชสวน 3.1-2566'!B301</f>
        <v> พส692 </v>
      </c>
      <c r="T154" s="569">
        <f>'พืชสวน 3.1-2566'!F303</f>
        <v>1</v>
      </c>
      <c r="U154" s="461" t="str">
        <f>'พืชสวน 3.2-2566'!C262</f>
        <v>วิทยานิพนธ์ 4</v>
      </c>
      <c r="V154" s="470" t="str">
        <f>'พืชสวน 3.2-2566'!B262</f>
        <v> 20102694 </v>
      </c>
      <c r="W154" s="569">
        <f>'พืชสวน 3.2-2566'!F264</f>
        <v>0.5</v>
      </c>
      <c r="X154" s="461"/>
      <c r="AB154" s="528"/>
    </row>
    <row r="155" spans="1:28" x14ac:dyDescent="0.2">
      <c r="A155" s="680"/>
      <c r="B155" s="689"/>
      <c r="C155" s="555"/>
      <c r="D155" s="470"/>
      <c r="E155" s="504"/>
      <c r="F155" s="499" t="str">
        <f>'พืชสวน 3.2-2566'!C194</f>
        <v>การจัดการทางพืชสวนในกระแสโลกาภิวัตน์</v>
      </c>
      <c r="G155" s="546" t="str">
        <f>'พืชสวน 3.2-2566'!B194</f>
        <v> พส446 </v>
      </c>
      <c r="H155" s="504">
        <f>'พืชสวน 3.2-2566'!F195</f>
        <v>1.5</v>
      </c>
      <c r="I155" s="461"/>
      <c r="M155" s="528"/>
      <c r="P155" s="680"/>
      <c r="Q155" s="683"/>
      <c r="R155" s="461" t="str">
        <f>'พืชสวน 3.1-2566'!C304</f>
        <v>วิทยานิพนธ์ 4</v>
      </c>
      <c r="S155" s="470" t="str">
        <f>'พืชสวน 3.1-2566'!B304</f>
        <v> พส694 </v>
      </c>
      <c r="T155" s="569">
        <f>'พืชสวน 3.1-2566'!F305</f>
        <v>1</v>
      </c>
      <c r="U155" s="461" t="str">
        <f>'พืชสวน 3.2-2566'!C268</f>
        <v>วิทยานิพนธ์ 2</v>
      </c>
      <c r="V155" s="470" t="str">
        <f>'พืชสวน 3.2-2566'!B268</f>
        <v> พส692 </v>
      </c>
      <c r="W155" s="569">
        <f>'พืชสวน 3.2-2566'!F270</f>
        <v>0.14279999999999998</v>
      </c>
      <c r="X155" s="461"/>
      <c r="AB155" s="528"/>
    </row>
    <row r="156" spans="1:28" x14ac:dyDescent="0.2">
      <c r="A156" s="680"/>
      <c r="B156" s="689"/>
      <c r="C156" s="555"/>
      <c r="D156" s="470"/>
      <c r="E156" s="504"/>
      <c r="F156" s="499" t="str">
        <f>'พืชสวน 3.2-2566'!C200</f>
        <v>พืชน้ำหอม</v>
      </c>
      <c r="G156" s="546" t="str">
        <f>'พืชสวน 3.2-2566'!B200</f>
        <v> พส471 </v>
      </c>
      <c r="H156" s="504">
        <f>'พืชสวน 3.2-2566'!F201</f>
        <v>1.5</v>
      </c>
      <c r="I156" s="461"/>
      <c r="M156" s="528"/>
      <c r="P156" s="680"/>
      <c r="Q156" s="683"/>
      <c r="R156" s="461"/>
      <c r="S156" s="470"/>
      <c r="T156" s="569"/>
      <c r="U156" s="461"/>
      <c r="V156" s="470"/>
      <c r="W156" s="463"/>
      <c r="X156" s="461"/>
      <c r="AB156" s="528"/>
    </row>
    <row r="157" spans="1:28" x14ac:dyDescent="0.2">
      <c r="A157" s="680"/>
      <c r="B157" s="689"/>
      <c r="C157" s="555"/>
      <c r="D157" s="470"/>
      <c r="E157" s="504"/>
      <c r="F157" s="499" t="str">
        <f>'พืชสวน 3.2-2566'!C204</f>
        <v>การผลิตพืชสวนที่ดีและเหมาะสม</v>
      </c>
      <c r="G157" s="546" t="str">
        <f>'พืชสวน 3.2-2566'!B204</f>
        <v> พส474 </v>
      </c>
      <c r="H157" s="504">
        <f>'พืชสวน 3.2-2566'!F206</f>
        <v>0.75</v>
      </c>
      <c r="I157" s="461"/>
      <c r="M157" s="528"/>
      <c r="P157" s="680"/>
      <c r="Q157" s="683"/>
      <c r="R157" s="461"/>
      <c r="S157" s="470"/>
      <c r="T157" s="569"/>
      <c r="U157" s="461"/>
      <c r="V157" s="470"/>
      <c r="W157" s="463"/>
      <c r="X157" s="461"/>
      <c r="AB157" s="528"/>
    </row>
    <row r="158" spans="1:28" x14ac:dyDescent="0.2">
      <c r="A158" s="680"/>
      <c r="B158" s="689"/>
      <c r="C158" s="461"/>
      <c r="D158" s="470"/>
      <c r="E158" s="504"/>
      <c r="F158" s="499"/>
      <c r="G158" s="535"/>
      <c r="H158" s="528"/>
      <c r="I158" s="461"/>
      <c r="K158" s="464">
        <f>J159/G3</f>
        <v>3.5187499999999998</v>
      </c>
      <c r="M158" s="528"/>
      <c r="P158" s="680"/>
      <c r="Q158" s="683"/>
      <c r="R158" s="461"/>
      <c r="S158" s="470"/>
      <c r="T158" s="463"/>
      <c r="U158" s="461"/>
      <c r="V158" s="470"/>
      <c r="W158" s="463"/>
      <c r="X158" s="461"/>
      <c r="Z158" s="464">
        <f>Y159/V3</f>
        <v>2.639875</v>
      </c>
      <c r="AB158" s="528"/>
    </row>
    <row r="159" spans="1:28" x14ac:dyDescent="0.2">
      <c r="A159" s="681"/>
      <c r="B159" s="690"/>
      <c r="C159" s="457"/>
      <c r="D159" s="466" t="s">
        <v>2641</v>
      </c>
      <c r="E159" s="505">
        <f>SUM(E150:E158)</f>
        <v>5.25</v>
      </c>
      <c r="F159" s="500"/>
      <c r="G159" s="533" t="s">
        <v>2641</v>
      </c>
      <c r="H159" s="505">
        <f>SUM(H150:H158)</f>
        <v>8.8249999999999993</v>
      </c>
      <c r="I159" s="457"/>
      <c r="J159" s="458">
        <f>SUM(E159,H159)</f>
        <v>14.074999999999999</v>
      </c>
      <c r="K159" s="458">
        <f>IF(J159&gt;$G$3,1,(J159/$G$3))</f>
        <v>1</v>
      </c>
      <c r="L159" s="458"/>
      <c r="M159" s="592" t="str">
        <f>IF(J159&gt;4,"Overloaded","OK")</f>
        <v>Overloaded</v>
      </c>
      <c r="P159" s="681"/>
      <c r="Q159" s="684"/>
      <c r="R159" s="457"/>
      <c r="S159" s="466" t="s">
        <v>2641</v>
      </c>
      <c r="T159" s="571">
        <f>SUM(T150:T158)</f>
        <v>6.5</v>
      </c>
      <c r="U159" s="469"/>
      <c r="V159" s="466" t="s">
        <v>2641</v>
      </c>
      <c r="W159" s="571">
        <f>SUM(W150:W158)</f>
        <v>4.0594999999999999</v>
      </c>
      <c r="X159" s="457"/>
      <c r="Y159" s="458">
        <f>SUM(T159,W159)</f>
        <v>10.5595</v>
      </c>
      <c r="Z159" s="458">
        <f>IF(Y159&gt;$G$3,1,(Y159/$G$3))</f>
        <v>1</v>
      </c>
      <c r="AA159" s="458"/>
      <c r="AB159" s="592" t="str">
        <f>IF(Y159&gt;4,"Overloaded","OK")</f>
        <v>Overloaded</v>
      </c>
    </row>
    <row r="160" spans="1:28" ht="18" customHeight="1" x14ac:dyDescent="0.2">
      <c r="A160" s="679" t="str">
        <f>'ข้อมูลอัตรากำลัง 2566'!C82</f>
        <v>รศ. ดร.ธีรนุช เจริญกิจ (ไม้ผล)</v>
      </c>
      <c r="B160" s="688" t="str">
        <f>'ข้อมูลอัตรากำลัง 2566'!O82</f>
        <v>อจ.ผู้รับผิดชอบ วท.ม. พืชสวน</v>
      </c>
      <c r="C160" s="454" t="str">
        <f>'พืชสวน 3.1-2566'!C227</f>
        <v>สรีรวิทยาหลังการเก็บเกี่ยวพืชสวน</v>
      </c>
      <c r="D160" s="455" t="str">
        <f>'พืชสวน 3.1-2566'!B227</f>
        <v> พส430 </v>
      </c>
      <c r="E160" s="503">
        <f>'พืชสวน 3.1-2566'!F228</f>
        <v>0.6</v>
      </c>
      <c r="F160" s="498" t="str">
        <f>'พืชสวน 3.2-2566'!C25</f>
        <v>สรีรวิทยาหลังการเก็บเกี่ยวพืชสวน</v>
      </c>
      <c r="G160" s="564" t="str">
        <f>'พืชสวน 3.2-2566'!B25</f>
        <v> พส430 </v>
      </c>
      <c r="H160" s="503">
        <f>'พืชสวน 3.2-2566'!F27</f>
        <v>0.9</v>
      </c>
      <c r="I160" s="454"/>
      <c r="J160" s="455"/>
      <c r="K160" s="455"/>
      <c r="L160" s="455"/>
      <c r="M160" s="529"/>
      <c r="P160" s="679" t="str">
        <f>A160</f>
        <v>รศ. ดร.ธีรนุช เจริญกิจ (ไม้ผล)</v>
      </c>
      <c r="Q160" s="682" t="str">
        <f>B160</f>
        <v>อจ.ผู้รับผิดชอบ วท.ม. พืชสวน</v>
      </c>
      <c r="R160" s="454" t="str">
        <f>'พืชสวน 3.1-2566'!C254</f>
        <v>ระเบียบและวิธีวิจัยทางพืชสวน</v>
      </c>
      <c r="S160" s="455" t="str">
        <f>'พืชสวน 3.1-2566'!B254</f>
        <v> 20102501 </v>
      </c>
      <c r="T160" s="570">
        <f>'พืชสวน 3.1-2566'!F255</f>
        <v>1.5</v>
      </c>
      <c r="U160" s="454" t="str">
        <f>'พืชสวน 3.2-2566'!C268</f>
        <v>วิทยานิพนธ์ 2</v>
      </c>
      <c r="V160" s="455" t="str">
        <f>'พืชสวน 3.2-2566'!B268</f>
        <v> พส692 </v>
      </c>
      <c r="W160" s="570">
        <f>'พืชสวน 3.2-2566'!F272</f>
        <v>0.14279999999999998</v>
      </c>
      <c r="X160" s="454"/>
      <c r="Y160" s="455"/>
      <c r="Z160" s="455"/>
      <c r="AA160" s="455"/>
      <c r="AB160" s="529"/>
    </row>
    <row r="161" spans="1:28" x14ac:dyDescent="0.2">
      <c r="A161" s="680"/>
      <c r="B161" s="689"/>
      <c r="C161" s="461"/>
      <c r="D161" s="470"/>
      <c r="E161" s="504"/>
      <c r="F161" s="499"/>
      <c r="G161" s="546"/>
      <c r="H161" s="504"/>
      <c r="I161" s="461"/>
      <c r="M161" s="528"/>
      <c r="P161" s="680"/>
      <c r="Q161" s="683"/>
      <c r="R161" s="461" t="str">
        <f>'พืชสวน 3.1-2566'!C271</f>
        <v>สรีรวิทยาพืชสวนขั้นสูง</v>
      </c>
      <c r="S161" s="470" t="str">
        <f>'พืชสวน 3.1-2566'!B271</f>
        <v> 20102531 </v>
      </c>
      <c r="T161" s="569">
        <f>'พืชสวน 3.1-2566'!F272</f>
        <v>1.5</v>
      </c>
      <c r="U161" s="461"/>
      <c r="W161" s="463"/>
      <c r="X161" s="461"/>
      <c r="AB161" s="528"/>
    </row>
    <row r="162" spans="1:28" x14ac:dyDescent="0.2">
      <c r="A162" s="680"/>
      <c r="B162" s="689"/>
      <c r="C162" s="461"/>
      <c r="E162" s="504"/>
      <c r="F162" s="499"/>
      <c r="H162" s="528"/>
      <c r="I162" s="461"/>
      <c r="K162" s="464">
        <f>J163/G3</f>
        <v>0.375</v>
      </c>
      <c r="M162" s="528"/>
      <c r="P162" s="680"/>
      <c r="Q162" s="683"/>
      <c r="R162" s="461"/>
      <c r="T162" s="463"/>
      <c r="U162" s="461"/>
      <c r="W162" s="463"/>
      <c r="X162" s="461"/>
      <c r="Z162" s="464">
        <f>Y163/V3</f>
        <v>0.78569999999999995</v>
      </c>
      <c r="AB162" s="528"/>
    </row>
    <row r="163" spans="1:28" x14ac:dyDescent="0.2">
      <c r="A163" s="681"/>
      <c r="B163" s="690"/>
      <c r="C163" s="457"/>
      <c r="D163" s="466" t="s">
        <v>2641</v>
      </c>
      <c r="E163" s="505">
        <f>SUM(E160:E162)</f>
        <v>0.6</v>
      </c>
      <c r="F163" s="500"/>
      <c r="G163" s="533" t="s">
        <v>2641</v>
      </c>
      <c r="H163" s="505">
        <f>SUM(H160:H162)</f>
        <v>0.9</v>
      </c>
      <c r="I163" s="457"/>
      <c r="J163" s="458">
        <f>SUM(E163,H163)</f>
        <v>1.5</v>
      </c>
      <c r="K163" s="458">
        <f>IF(J163&gt;$G$3,1,(J163/$G$3))</f>
        <v>0.375</v>
      </c>
      <c r="L163" s="458"/>
      <c r="M163" s="587" t="str">
        <f>IF(J163&gt;4,"Overloaded","OK")</f>
        <v>OK</v>
      </c>
      <c r="P163" s="681"/>
      <c r="Q163" s="684"/>
      <c r="R163" s="457"/>
      <c r="S163" s="466" t="s">
        <v>2641</v>
      </c>
      <c r="T163" s="467">
        <f>SUM(T160:T162)</f>
        <v>3</v>
      </c>
      <c r="U163" s="469"/>
      <c r="V163" s="466" t="s">
        <v>2641</v>
      </c>
      <c r="W163" s="467">
        <f>SUM(W160:W162)</f>
        <v>0.14279999999999998</v>
      </c>
      <c r="X163" s="457"/>
      <c r="Y163" s="458">
        <f>SUM(T163,W163)</f>
        <v>3.1427999999999998</v>
      </c>
      <c r="Z163" s="458">
        <f>IF(Y163&gt;$G$3,1,(Y163/$G$3))</f>
        <v>0.78569999999999995</v>
      </c>
      <c r="AA163" s="458"/>
      <c r="AB163" s="587" t="str">
        <f>IF(Y163&gt;4,"Overloaded","OK")</f>
        <v>OK</v>
      </c>
    </row>
    <row r="165" spans="1:28" x14ac:dyDescent="0.2">
      <c r="J165" s="453" t="s">
        <v>2642</v>
      </c>
      <c r="K165" s="453">
        <f>SUM(K20+K31+K37+K44+K51+K62+K74+K86+K95+K107+K115+K125+K134+K138+K141+K148+K158+K162)</f>
        <v>28.629170499999997</v>
      </c>
      <c r="M165" s="475" t="s">
        <v>2643</v>
      </c>
      <c r="Y165" s="453" t="s">
        <v>2642</v>
      </c>
      <c r="Z165" s="453">
        <f>SUM(Z20+Z31+Z37+Z44+Z51+Z62+Z74+Z86+Z95+Z107+Z115+Z125+Z134+Z138+Z141+Z148+Z158+Z162)</f>
        <v>7.6368375000000004</v>
      </c>
      <c r="AB165" s="451" t="s">
        <v>2643</v>
      </c>
    </row>
    <row r="166" spans="1:28" x14ac:dyDescent="0.2">
      <c r="J166" s="471" t="s">
        <v>2644</v>
      </c>
      <c r="K166" s="471">
        <f>K165/18</f>
        <v>1.5905094722222222</v>
      </c>
      <c r="M166" s="475" t="s">
        <v>2645</v>
      </c>
      <c r="Y166" s="471" t="s">
        <v>2644</v>
      </c>
      <c r="Z166" s="471">
        <f>Z165/18</f>
        <v>0.42426875000000003</v>
      </c>
      <c r="AB166" s="451" t="s">
        <v>2645</v>
      </c>
    </row>
    <row r="167" spans="1:28" x14ac:dyDescent="0.2">
      <c r="K167" s="472"/>
      <c r="Z167" s="472"/>
    </row>
    <row r="168" spans="1:28" x14ac:dyDescent="0.2">
      <c r="A168" s="450" t="s">
        <v>2646</v>
      </c>
      <c r="P168" s="450" t="s">
        <v>2646</v>
      </c>
    </row>
    <row r="169" spans="1:28" x14ac:dyDescent="0.2">
      <c r="A169" s="460" t="s">
        <v>68</v>
      </c>
      <c r="B169" s="682" t="s">
        <v>2672</v>
      </c>
      <c r="C169" s="454" t="str">
        <f>'พืชสวน 3.1-2566'!C54</f>
        <v>การศึกษา หรือ ฝึกงาน หรือ ฝึกอบรมต่างประเทศ</v>
      </c>
      <c r="D169" s="455">
        <f>'พืชสวน 3.1-2566'!D54</f>
        <v>9</v>
      </c>
      <c r="E169" s="503">
        <f>'พืชสวน 3.1-2566'!F56</f>
        <v>1</v>
      </c>
      <c r="F169" s="498"/>
      <c r="G169" s="564"/>
      <c r="H169" s="503"/>
      <c r="I169" s="454"/>
      <c r="J169" s="455"/>
      <c r="K169" s="455"/>
      <c r="L169" s="455"/>
      <c r="M169" s="529"/>
      <c r="P169" s="688" t="s">
        <v>2699</v>
      </c>
      <c r="Q169" s="682" t="s">
        <v>2672</v>
      </c>
      <c r="R169" s="454"/>
      <c r="S169" s="455"/>
      <c r="T169" s="456"/>
      <c r="U169" s="454" t="str">
        <f>'พืชสวน 3.2-2566'!C221</f>
        <v>เรื่องเฉพาะทางพืชสวน</v>
      </c>
      <c r="V169" s="455" t="str">
        <f>'พืชสวน 3.2-2566'!B221</f>
        <v> 20102505 </v>
      </c>
      <c r="W169" s="570">
        <f>'พืชสวน 3.2-2566'!F224</f>
        <v>0.75</v>
      </c>
      <c r="X169" s="454"/>
      <c r="Y169" s="455"/>
      <c r="Z169" s="455"/>
      <c r="AA169" s="455"/>
      <c r="AB169" s="529"/>
    </row>
    <row r="170" spans="1:28" x14ac:dyDescent="0.2">
      <c r="A170" s="462"/>
      <c r="B170" s="683"/>
      <c r="C170" s="461"/>
      <c r="E170" s="504"/>
      <c r="F170" s="499"/>
      <c r="G170" s="535"/>
      <c r="H170" s="528"/>
      <c r="I170" s="461"/>
      <c r="M170" s="528"/>
      <c r="P170" s="689"/>
      <c r="Q170" s="683"/>
      <c r="R170" s="461"/>
      <c r="T170" s="463"/>
      <c r="U170" s="461"/>
      <c r="V170" s="470"/>
      <c r="W170" s="463"/>
      <c r="X170" s="461"/>
      <c r="AB170" s="528"/>
    </row>
    <row r="171" spans="1:28" x14ac:dyDescent="0.2">
      <c r="A171" s="465"/>
      <c r="B171" s="684"/>
      <c r="C171" s="457"/>
      <c r="D171" s="466" t="s">
        <v>2641</v>
      </c>
      <c r="E171" s="505">
        <f>SUM(E169:E170)</f>
        <v>1</v>
      </c>
      <c r="F171" s="500"/>
      <c r="G171" s="533" t="s">
        <v>2641</v>
      </c>
      <c r="H171" s="505">
        <f>SUM(H169:H170)</f>
        <v>0</v>
      </c>
      <c r="I171" s="457"/>
      <c r="J171" s="542">
        <f>SUM(E171,H171)</f>
        <v>1</v>
      </c>
      <c r="K171" s="458">
        <f>IF(J171&gt;$G$3,1,(J171/$G$3))</f>
        <v>0.25</v>
      </c>
      <c r="L171" s="458"/>
      <c r="M171" s="587" t="str">
        <f>IF(J171&gt;4,"Overloaded","OK")</f>
        <v>OK</v>
      </c>
      <c r="P171" s="690"/>
      <c r="Q171" s="684"/>
      <c r="R171" s="457"/>
      <c r="S171" s="466" t="s">
        <v>2641</v>
      </c>
      <c r="T171" s="467">
        <f>SUM(T169:T170)</f>
        <v>0</v>
      </c>
      <c r="U171" s="469"/>
      <c r="V171" s="466" t="s">
        <v>2641</v>
      </c>
      <c r="W171" s="571">
        <f>SUM(W169:W170)</f>
        <v>0.75</v>
      </c>
      <c r="X171" s="457"/>
      <c r="Y171" s="458">
        <f>SUM(T171,W171)</f>
        <v>0.75</v>
      </c>
      <c r="Z171" s="458">
        <f>IF(Y171&gt;$G$3,1,(Y171/$G$3))</f>
        <v>0.1875</v>
      </c>
      <c r="AA171" s="458"/>
      <c r="AB171" s="587" t="str">
        <f>IF(Y171&gt;4,"Overloaded","OK")</f>
        <v>OK</v>
      </c>
    </row>
    <row r="172" spans="1:28" x14ac:dyDescent="0.2">
      <c r="A172" s="460" t="s">
        <v>2696</v>
      </c>
      <c r="B172" s="682" t="s">
        <v>2695</v>
      </c>
      <c r="C172" s="454" t="str">
        <f>'พืชสวน 3.1-2566'!C123</f>
        <v>การปฏิบัติงานฟาร์มพืชสวน 1</v>
      </c>
      <c r="D172" s="455" t="str">
        <f>'พืชสวน 3.1-2566'!B123</f>
        <v> 10102291 </v>
      </c>
      <c r="E172" s="503">
        <f>'พืชสวน 3.1-2566'!F129</f>
        <v>5.5011000000000011E-2</v>
      </c>
      <c r="F172" s="498" t="str">
        <f>'พืชสวน 3.2-2566'!C94</f>
        <v>หลักการผลิตผัก</v>
      </c>
      <c r="G172" s="564" t="str">
        <f>'พืชสวน 3.2-2566'!B94</f>
        <v> 10104301 </v>
      </c>
      <c r="H172" s="503">
        <f>'พืชสวน 3.2-2566'!F96</f>
        <v>0.25005000000000005</v>
      </c>
      <c r="I172" s="454"/>
      <c r="J172" s="455"/>
      <c r="K172" s="455"/>
      <c r="L172" s="455"/>
      <c r="M172" s="529"/>
      <c r="P172" s="688" t="s">
        <v>2700</v>
      </c>
      <c r="Q172" s="682" t="s">
        <v>2672</v>
      </c>
      <c r="R172" s="454"/>
      <c r="S172" s="455"/>
      <c r="T172" s="456"/>
      <c r="U172" s="461" t="str">
        <f>'พืชสวน 3.2-2566'!C268</f>
        <v>วิทยานิพนธ์ 2</v>
      </c>
      <c r="V172" s="470" t="str">
        <f>'พืชสวน 3.2-2566'!B268</f>
        <v> พส692 </v>
      </c>
      <c r="W172" s="570">
        <f>'พืชสวน 3.2-2566'!F271</f>
        <v>0.14279999999999998</v>
      </c>
      <c r="X172" s="454"/>
      <c r="Y172" s="455"/>
      <c r="Z172" s="455"/>
      <c r="AA172" s="455"/>
      <c r="AB172" s="529"/>
    </row>
    <row r="173" spans="1:28" x14ac:dyDescent="0.2">
      <c r="A173" s="462"/>
      <c r="B173" s="683"/>
      <c r="C173" s="461" t="str">
        <f>'พืชสวน 3.1-2566'!C136</f>
        <v>หลักการผลิตผัก</v>
      </c>
      <c r="D173" s="470" t="str">
        <f>'พืชสวน 3.1-2566'!B136</f>
        <v> พส301 </v>
      </c>
      <c r="E173" s="504">
        <f>'พืชสวน 3.1-2566'!F139</f>
        <v>0.25005000000000005</v>
      </c>
      <c r="F173" s="499" t="str">
        <f>'พืชสวน 3.2-2566'!C127</f>
        <v>การปฏิบัติงานฟาร์มพืชสวน 4</v>
      </c>
      <c r="G173" s="546" t="str">
        <f>'พืชสวน 3.2-2566'!B127</f>
        <v> พส394 </v>
      </c>
      <c r="H173" s="504">
        <f>'พืชสวน 3.2-2566'!F130</f>
        <v>5.5011000000000011E-2</v>
      </c>
      <c r="I173" s="461"/>
      <c r="J173" s="470"/>
      <c r="K173" s="470"/>
      <c r="L173" s="470"/>
      <c r="M173" s="528"/>
      <c r="P173" s="689"/>
      <c r="Q173" s="683"/>
      <c r="R173" s="461"/>
      <c r="S173" s="470"/>
      <c r="T173" s="463"/>
      <c r="U173" s="461"/>
      <c r="V173" s="470"/>
      <c r="W173" s="569"/>
      <c r="X173" s="461"/>
      <c r="Y173" s="470"/>
      <c r="Z173" s="470"/>
      <c r="AA173" s="470"/>
      <c r="AB173" s="528"/>
    </row>
    <row r="174" spans="1:28" x14ac:dyDescent="0.2">
      <c r="A174" s="462"/>
      <c r="B174" s="683"/>
      <c r="C174" s="461" t="str">
        <f>'พืชสวน 3.1-2566'!C157</f>
        <v>การปฏิบัติงานฟาร์มพืชสวน 3</v>
      </c>
      <c r="D174" s="470" t="str">
        <f>'พืชสวน 3.1-2566'!B157</f>
        <v> พส393 </v>
      </c>
      <c r="E174" s="504">
        <f>'พืชสวน 3.1-2566'!F160</f>
        <v>5.5011000000000011E-2</v>
      </c>
      <c r="F174" s="499"/>
      <c r="G174" s="546"/>
      <c r="H174" s="504"/>
      <c r="I174" s="461"/>
      <c r="J174" s="470"/>
      <c r="K174" s="470"/>
      <c r="L174" s="470"/>
      <c r="M174" s="528"/>
      <c r="P174" s="689"/>
      <c r="Q174" s="683"/>
      <c r="R174" s="461"/>
      <c r="S174" s="470"/>
      <c r="T174" s="463"/>
      <c r="U174" s="461"/>
      <c r="V174" s="470"/>
      <c r="W174" s="569"/>
      <c r="X174" s="461"/>
      <c r="Y174" s="470"/>
      <c r="Z174" s="470"/>
      <c r="AA174" s="470"/>
      <c r="AB174" s="528"/>
    </row>
    <row r="175" spans="1:28" x14ac:dyDescent="0.2">
      <c r="A175" s="462"/>
      <c r="B175" s="683"/>
      <c r="C175" s="461" t="str">
        <f>'พืชสวน 3.1-2566'!C165</f>
        <v>การผลิตเห็ด</v>
      </c>
      <c r="D175" s="470" t="str">
        <f>'พืชสวน 3.1-2566'!B165</f>
        <v> พส413 </v>
      </c>
      <c r="E175" s="504">
        <f>'พืชสวน 3.1-2566'!F167</f>
        <v>0.75</v>
      </c>
      <c r="F175" s="499"/>
      <c r="G175" s="546"/>
      <c r="H175" s="504"/>
      <c r="I175" s="461"/>
      <c r="J175" s="470"/>
      <c r="K175" s="470"/>
      <c r="L175" s="470"/>
      <c r="M175" s="528"/>
      <c r="P175" s="689"/>
      <c r="Q175" s="683"/>
      <c r="R175" s="461"/>
      <c r="S175" s="470"/>
      <c r="T175" s="463"/>
      <c r="U175" s="461"/>
      <c r="V175" s="470"/>
      <c r="W175" s="569"/>
      <c r="X175" s="461"/>
      <c r="Y175" s="470"/>
      <c r="Z175" s="470"/>
      <c r="AA175" s="470"/>
      <c r="AB175" s="528"/>
    </row>
    <row r="176" spans="1:28" x14ac:dyDescent="0.2">
      <c r="A176" s="462"/>
      <c r="B176" s="683"/>
      <c r="C176" s="461"/>
      <c r="D176" s="470"/>
      <c r="E176" s="504"/>
      <c r="F176" s="499"/>
      <c r="H176" s="528"/>
      <c r="I176" s="461"/>
      <c r="M176" s="528"/>
      <c r="P176" s="689"/>
      <c r="Q176" s="683"/>
      <c r="R176" s="461"/>
      <c r="T176" s="463"/>
      <c r="U176" s="461"/>
      <c r="V176" s="470"/>
      <c r="W176" s="463"/>
      <c r="X176" s="461"/>
      <c r="AB176" s="528"/>
    </row>
    <row r="177" spans="1:28" x14ac:dyDescent="0.2">
      <c r="A177" s="465"/>
      <c r="B177" s="684"/>
      <c r="C177" s="457"/>
      <c r="D177" s="466" t="s">
        <v>2641</v>
      </c>
      <c r="E177" s="505">
        <f>SUM(E172:E176)</f>
        <v>1.1100720000000002</v>
      </c>
      <c r="F177" s="500"/>
      <c r="G177" s="533" t="s">
        <v>2641</v>
      </c>
      <c r="H177" s="505">
        <f>SUM(H172:H176)</f>
        <v>0.30506100000000008</v>
      </c>
      <c r="I177" s="457"/>
      <c r="J177" s="458">
        <f>SUM(E177,H177)</f>
        <v>1.4151330000000002</v>
      </c>
      <c r="K177" s="458">
        <f>IF(J177&gt;$G$3,1,(J177/$G$3))</f>
        <v>0.35378325000000005</v>
      </c>
      <c r="L177" s="458"/>
      <c r="M177" s="587" t="str">
        <f>IF(J177&gt;4,"Overloaded","OK")</f>
        <v>OK</v>
      </c>
      <c r="P177" s="690"/>
      <c r="Q177" s="684"/>
      <c r="R177" s="457"/>
      <c r="S177" s="466" t="s">
        <v>2641</v>
      </c>
      <c r="T177" s="467">
        <f>SUM(T172:T176)</f>
        <v>0</v>
      </c>
      <c r="U177" s="469"/>
      <c r="V177" s="466" t="s">
        <v>2641</v>
      </c>
      <c r="W177" s="571">
        <f>SUM(W172:W176)</f>
        <v>0.14279999999999998</v>
      </c>
      <c r="X177" s="457"/>
      <c r="Y177" s="458">
        <f>SUM(T177,W177)</f>
        <v>0.14279999999999998</v>
      </c>
      <c r="Z177" s="458">
        <f>IF(Y177&gt;$G$3,1,(Y177/$G$3))</f>
        <v>3.5699999999999996E-2</v>
      </c>
      <c r="AA177" s="458"/>
      <c r="AB177" s="587" t="str">
        <f>IF(Y177&gt;4,"Overloaded","OK")</f>
        <v>OK</v>
      </c>
    </row>
    <row r="178" spans="1:28" ht="18" customHeight="1" x14ac:dyDescent="0.2">
      <c r="A178" s="460" t="s">
        <v>2697</v>
      </c>
      <c r="B178" s="682" t="s">
        <v>2672</v>
      </c>
      <c r="C178" s="454" t="str">
        <f>'พืชสวน 3.2-2566'!C111</f>
        <v>เทคโนโลยีชีวภาพพืชสวน</v>
      </c>
      <c r="D178" s="455" t="str">
        <f>'พืชสวน 3.2-2566'!B111</f>
        <v> พส351 </v>
      </c>
      <c r="E178" s="503">
        <f>'พืชสวน 3.2-2566'!F117</f>
        <v>0.25005000000000005</v>
      </c>
      <c r="F178" s="498"/>
      <c r="G178" s="564"/>
      <c r="H178" s="503"/>
      <c r="I178" s="454"/>
      <c r="J178" s="455"/>
      <c r="K178" s="455"/>
      <c r="L178" s="455"/>
      <c r="M178" s="529"/>
      <c r="P178" s="874" t="s">
        <v>2671</v>
      </c>
      <c r="Q178" s="682" t="s">
        <v>2672</v>
      </c>
      <c r="R178" s="454"/>
      <c r="S178" s="455"/>
      <c r="T178" s="456"/>
      <c r="U178" s="454" t="str">
        <f>'พืชสวน 3.2-2566'!C268</f>
        <v>วิทยานิพนธ์ 2</v>
      </c>
      <c r="V178" s="455" t="str">
        <f>'พืชสวน 3.2-2566'!B268</f>
        <v> พส692 </v>
      </c>
      <c r="W178" s="570">
        <f>'พืชสวน 3.2-2566'!F275</f>
        <v>0.14279999999999998</v>
      </c>
      <c r="X178" s="454"/>
      <c r="Y178" s="455"/>
      <c r="Z178" s="455"/>
      <c r="AA178" s="455"/>
      <c r="AB178" s="529"/>
    </row>
    <row r="179" spans="1:28" x14ac:dyDescent="0.2">
      <c r="A179" s="462"/>
      <c r="B179" s="683"/>
      <c r="C179" s="461"/>
      <c r="D179" s="470"/>
      <c r="E179" s="504"/>
      <c r="F179" s="499"/>
      <c r="G179" s="535"/>
      <c r="H179" s="528"/>
      <c r="I179" s="461"/>
      <c r="M179" s="528"/>
      <c r="P179" s="875"/>
      <c r="Q179" s="683"/>
      <c r="R179" s="461"/>
      <c r="T179" s="463"/>
      <c r="U179" s="461"/>
      <c r="W179" s="463"/>
      <c r="X179" s="461"/>
      <c r="AB179" s="528"/>
    </row>
    <row r="180" spans="1:28" x14ac:dyDescent="0.2">
      <c r="A180" s="465"/>
      <c r="B180" s="684"/>
      <c r="C180" s="457"/>
      <c r="D180" s="466" t="s">
        <v>2641</v>
      </c>
      <c r="E180" s="505">
        <f>SUM(E178:E179)</f>
        <v>0.25005000000000005</v>
      </c>
      <c r="F180" s="500"/>
      <c r="G180" s="533" t="s">
        <v>2641</v>
      </c>
      <c r="H180" s="505">
        <f>SUM(H178:H179)</f>
        <v>0</v>
      </c>
      <c r="I180" s="457"/>
      <c r="J180" s="458">
        <f>SUM(E180,H180)</f>
        <v>0.25005000000000005</v>
      </c>
      <c r="K180" s="458">
        <f>IF(J180&gt;$G$3,1,(J180/$G$3))</f>
        <v>6.2512500000000013E-2</v>
      </c>
      <c r="L180" s="458"/>
      <c r="M180" s="587" t="str">
        <f>IF(J180&gt;4,"Overloaded","OK")</f>
        <v>OK</v>
      </c>
      <c r="P180" s="876"/>
      <c r="Q180" s="684"/>
      <c r="R180" s="457"/>
      <c r="S180" s="466" t="s">
        <v>2641</v>
      </c>
      <c r="T180" s="467">
        <f>SUM(T178:T179)</f>
        <v>0</v>
      </c>
      <c r="U180" s="469"/>
      <c r="V180" s="466" t="s">
        <v>2641</v>
      </c>
      <c r="W180" s="467">
        <f>SUM(W178:W179)</f>
        <v>0.14279999999999998</v>
      </c>
      <c r="X180" s="457"/>
      <c r="Y180" s="458">
        <f>SUM(T180,W180)</f>
        <v>0.14279999999999998</v>
      </c>
      <c r="Z180" s="458">
        <f>IF(Y180&gt;$G$3,1,(Y180/$G$3))</f>
        <v>3.5699999999999996E-2</v>
      </c>
      <c r="AA180" s="458"/>
      <c r="AB180" s="587" t="str">
        <f>IF(Y180&gt;4,"Overloaded","OK")</f>
        <v>OK</v>
      </c>
    </row>
    <row r="181" spans="1:28" x14ac:dyDescent="0.2">
      <c r="A181" s="460" t="s">
        <v>2698</v>
      </c>
      <c r="B181" s="524" t="s">
        <v>2672</v>
      </c>
      <c r="C181" s="454" t="str">
        <f>'พืชสวน 3.2-2566'!C111</f>
        <v>เทคโนโลยีชีวภาพพืชสวน</v>
      </c>
      <c r="D181" s="455" t="str">
        <f>'พืชสวน 3.2-2566'!B111</f>
        <v> พส351 </v>
      </c>
      <c r="E181" s="503">
        <f>'พืชสวน 3.2-2566'!F118</f>
        <v>0.25005000000000005</v>
      </c>
      <c r="F181" s="498"/>
      <c r="G181" s="564"/>
      <c r="H181" s="503"/>
      <c r="I181" s="454"/>
      <c r="J181" s="455"/>
      <c r="K181" s="455"/>
      <c r="L181" s="455"/>
      <c r="M181" s="529"/>
      <c r="P181" s="460"/>
      <c r="Q181" s="575" t="s">
        <v>2647</v>
      </c>
      <c r="R181" s="454"/>
      <c r="S181" s="455"/>
      <c r="T181" s="456"/>
      <c r="U181" s="454"/>
      <c r="V181" s="455"/>
      <c r="W181" s="456"/>
      <c r="X181" s="454"/>
      <c r="Y181" s="455"/>
      <c r="Z181" s="455"/>
      <c r="AA181" s="455"/>
      <c r="AB181" s="529"/>
    </row>
    <row r="182" spans="1:28" x14ac:dyDescent="0.2">
      <c r="A182" s="462"/>
      <c r="B182" s="525"/>
      <c r="C182" s="461"/>
      <c r="E182" s="504"/>
      <c r="F182" s="499"/>
      <c r="G182" s="535"/>
      <c r="H182" s="528"/>
      <c r="I182" s="461"/>
      <c r="M182" s="528"/>
      <c r="P182" s="462"/>
      <c r="Q182" s="576"/>
      <c r="R182" s="461"/>
      <c r="T182" s="463"/>
      <c r="U182" s="461"/>
      <c r="W182" s="463"/>
      <c r="X182" s="461"/>
      <c r="AB182" s="528"/>
    </row>
    <row r="183" spans="1:28" x14ac:dyDescent="0.2">
      <c r="A183" s="465"/>
      <c r="B183" s="526"/>
      <c r="C183" s="457"/>
      <c r="D183" s="466" t="s">
        <v>2641</v>
      </c>
      <c r="E183" s="505">
        <f>SUM(E181:E182)</f>
        <v>0.25005000000000005</v>
      </c>
      <c r="F183" s="500"/>
      <c r="G183" s="533" t="s">
        <v>2641</v>
      </c>
      <c r="H183" s="505">
        <f>SUM(H181:H182)</f>
        <v>0</v>
      </c>
      <c r="I183" s="457"/>
      <c r="J183" s="458">
        <f>SUM(E183,H183)</f>
        <v>0.25005000000000005</v>
      </c>
      <c r="K183" s="458">
        <f>IF(J183&gt;$G$3,1,(J183/$G$3))</f>
        <v>6.2512500000000013E-2</v>
      </c>
      <c r="L183" s="458"/>
      <c r="M183" s="587" t="str">
        <f>IF(J183&gt;4,"Overloaded","OK")</f>
        <v>OK</v>
      </c>
      <c r="P183" s="465"/>
      <c r="Q183" s="577"/>
      <c r="R183" s="457"/>
      <c r="S183" s="466" t="s">
        <v>2641</v>
      </c>
      <c r="T183" s="467">
        <f>SUM(T181:T182)</f>
        <v>0</v>
      </c>
      <c r="U183" s="469"/>
      <c r="V183" s="466" t="s">
        <v>2641</v>
      </c>
      <c r="W183" s="467">
        <f>SUM(W181:W182)</f>
        <v>0</v>
      </c>
      <c r="X183" s="457"/>
      <c r="Y183" s="458">
        <f>SUM(T183,W183)</f>
        <v>0</v>
      </c>
      <c r="Z183" s="458">
        <f>IF(Y183&gt;$G$3,1,(Y183/$G$3))</f>
        <v>0</v>
      </c>
      <c r="AA183" s="458"/>
      <c r="AB183" s="587" t="str">
        <f>IF(Y183&gt;4,"Overloaded","OK")</f>
        <v>OK</v>
      </c>
    </row>
    <row r="186" spans="1:28" x14ac:dyDescent="0.2">
      <c r="J186" s="453" t="s">
        <v>2642</v>
      </c>
      <c r="K186" s="453">
        <f>SUM(K171:K183)</f>
        <v>0.72880824999999994</v>
      </c>
      <c r="M186" s="475" t="s">
        <v>2648</v>
      </c>
      <c r="Y186" s="453" t="s">
        <v>2642</v>
      </c>
      <c r="Z186" s="453">
        <f>SUM(Z171:Z183)</f>
        <v>0.25890000000000002</v>
      </c>
      <c r="AB186" s="451" t="s">
        <v>2648</v>
      </c>
    </row>
    <row r="187" spans="1:28" x14ac:dyDescent="0.2">
      <c r="J187" s="471" t="s">
        <v>2644</v>
      </c>
      <c r="K187" s="471">
        <f>K186/4</f>
        <v>0.18220206249999998</v>
      </c>
      <c r="M187" s="475" t="s">
        <v>2649</v>
      </c>
      <c r="Y187" s="471" t="s">
        <v>2644</v>
      </c>
      <c r="Z187" s="471">
        <f>Z186/3</f>
        <v>8.6300000000000002E-2</v>
      </c>
      <c r="AB187" s="451" t="s">
        <v>2649</v>
      </c>
    </row>
    <row r="188" spans="1:28" x14ac:dyDescent="0.2">
      <c r="K188" s="472"/>
      <c r="M188" s="475"/>
      <c r="Z188" s="472"/>
    </row>
    <row r="189" spans="1:28" x14ac:dyDescent="0.2">
      <c r="J189" s="473"/>
      <c r="K189" s="473"/>
      <c r="Y189" s="473"/>
      <c r="Z189" s="473"/>
    </row>
    <row r="190" spans="1:28" x14ac:dyDescent="0.2">
      <c r="K190" s="472"/>
      <c r="Z190" s="472"/>
    </row>
    <row r="191" spans="1:28" x14ac:dyDescent="0.2">
      <c r="A191" s="449" t="s">
        <v>2650</v>
      </c>
      <c r="P191" s="449" t="s">
        <v>2650</v>
      </c>
    </row>
    <row r="192" spans="1:28" x14ac:dyDescent="0.2">
      <c r="A192" s="450" t="s">
        <v>2651</v>
      </c>
      <c r="P192" s="450" t="s">
        <v>2651</v>
      </c>
    </row>
    <row r="193" spans="1:28" x14ac:dyDescent="0.2">
      <c r="A193" s="450" t="s">
        <v>2652</v>
      </c>
      <c r="B193" s="583" t="s">
        <v>2653</v>
      </c>
      <c r="C193" s="566" t="s">
        <v>2653</v>
      </c>
      <c r="D193" s="566" t="s">
        <v>2654</v>
      </c>
      <c r="E193" s="567" t="s">
        <v>2654</v>
      </c>
      <c r="F193" s="568" t="s">
        <v>2655</v>
      </c>
      <c r="G193" s="566" t="s">
        <v>2655</v>
      </c>
      <c r="J193" s="475"/>
      <c r="P193" s="450" t="s">
        <v>2652</v>
      </c>
      <c r="Q193" s="578" t="s">
        <v>2653</v>
      </c>
      <c r="R193" s="474" t="s">
        <v>2653</v>
      </c>
      <c r="S193" s="474" t="s">
        <v>2654</v>
      </c>
      <c r="T193" s="474" t="s">
        <v>2654</v>
      </c>
      <c r="U193" s="474" t="s">
        <v>2655</v>
      </c>
      <c r="V193" s="474" t="s">
        <v>2655</v>
      </c>
      <c r="Y193" s="475"/>
    </row>
    <row r="194" spans="1:28" x14ac:dyDescent="0.2">
      <c r="B194" s="583" t="s">
        <v>2656</v>
      </c>
      <c r="C194" s="566" t="s">
        <v>2657</v>
      </c>
      <c r="D194" s="566" t="s">
        <v>2656</v>
      </c>
      <c r="E194" s="567" t="s">
        <v>2657</v>
      </c>
      <c r="F194" s="568" t="s">
        <v>2656</v>
      </c>
      <c r="G194" s="566" t="s">
        <v>2658</v>
      </c>
      <c r="Q194" s="578" t="s">
        <v>2656</v>
      </c>
      <c r="R194" s="474" t="s">
        <v>2657</v>
      </c>
      <c r="S194" s="474" t="s">
        <v>2656</v>
      </c>
      <c r="T194" s="474" t="s">
        <v>2657</v>
      </c>
      <c r="U194" s="474" t="s">
        <v>2656</v>
      </c>
      <c r="V194" s="474" t="s">
        <v>2658</v>
      </c>
    </row>
    <row r="195" spans="1:28" x14ac:dyDescent="0.2">
      <c r="B195" s="574"/>
      <c r="C195" s="474"/>
      <c r="D195" s="474"/>
      <c r="E195" s="506"/>
      <c r="F195" s="501"/>
      <c r="G195" s="527"/>
      <c r="Q195" s="579"/>
      <c r="R195" s="476"/>
      <c r="S195" s="476"/>
      <c r="T195" s="476"/>
      <c r="U195" s="476"/>
      <c r="V195" s="476"/>
    </row>
    <row r="196" spans="1:28" x14ac:dyDescent="0.2">
      <c r="B196" s="574"/>
      <c r="C196" s="474"/>
      <c r="D196" s="474"/>
      <c r="E196" s="506"/>
      <c r="F196" s="501"/>
      <c r="G196" s="527"/>
      <c r="Q196" s="580"/>
      <c r="R196" s="477"/>
      <c r="S196" s="477"/>
      <c r="T196" s="477"/>
      <c r="U196" s="477"/>
      <c r="V196" s="477"/>
    </row>
    <row r="197" spans="1:28" x14ac:dyDescent="0.2">
      <c r="B197" s="574"/>
      <c r="C197" s="474"/>
      <c r="D197" s="474"/>
      <c r="E197" s="506"/>
      <c r="F197" s="501"/>
      <c r="G197" s="527"/>
      <c r="Q197" s="580"/>
      <c r="R197" s="477"/>
      <c r="S197" s="477"/>
      <c r="T197" s="477"/>
      <c r="U197" s="477"/>
      <c r="V197" s="477"/>
    </row>
    <row r="198" spans="1:28" x14ac:dyDescent="0.2">
      <c r="B198" s="574"/>
      <c r="C198" s="474"/>
      <c r="D198" s="474"/>
      <c r="E198" s="506"/>
      <c r="F198" s="501"/>
      <c r="G198" s="527"/>
      <c r="Q198" s="580"/>
      <c r="R198" s="477"/>
      <c r="S198" s="477"/>
      <c r="T198" s="477"/>
      <c r="U198" s="477"/>
      <c r="V198" s="477"/>
    </row>
    <row r="199" spans="1:28" x14ac:dyDescent="0.2">
      <c r="B199" s="574"/>
      <c r="C199" s="474"/>
      <c r="D199" s="474"/>
      <c r="E199" s="506"/>
      <c r="F199" s="501"/>
      <c r="G199" s="527"/>
      <c r="Q199" s="581"/>
      <c r="R199" s="541"/>
      <c r="S199" s="541"/>
      <c r="T199" s="541"/>
      <c r="U199" s="541"/>
      <c r="V199" s="541"/>
    </row>
    <row r="200" spans="1:28" x14ac:dyDescent="0.2">
      <c r="B200" s="574"/>
      <c r="C200" s="474"/>
      <c r="D200" s="474"/>
      <c r="E200" s="506"/>
      <c r="F200" s="501"/>
      <c r="G200" s="527"/>
      <c r="Q200" s="582"/>
      <c r="R200" s="478"/>
      <c r="S200" s="478"/>
      <c r="T200" s="478"/>
      <c r="U200" s="478"/>
      <c r="V200" s="478"/>
    </row>
    <row r="202" spans="1:28" x14ac:dyDescent="0.2">
      <c r="J202" s="453" t="s">
        <v>2642</v>
      </c>
      <c r="K202" s="453">
        <f>(0/4)*0</f>
        <v>0</v>
      </c>
      <c r="M202" s="475" t="s">
        <v>2660</v>
      </c>
      <c r="Q202" s="575" t="s">
        <v>2659</v>
      </c>
      <c r="Y202" s="453" t="s">
        <v>2642</v>
      </c>
      <c r="Z202" s="453">
        <f>(0/4)*0</f>
        <v>0</v>
      </c>
      <c r="AB202" s="451" t="s">
        <v>2660</v>
      </c>
    </row>
    <row r="203" spans="1:28" ht="15.75" x14ac:dyDescent="0.2">
      <c r="B203" s="573" t="s">
        <v>2661</v>
      </c>
      <c r="D203" s="450">
        <v>0</v>
      </c>
      <c r="E203" s="543" t="s">
        <v>2662</v>
      </c>
      <c r="J203" s="471" t="s">
        <v>2644</v>
      </c>
      <c r="K203" s="471">
        <f>K202/13</f>
        <v>0</v>
      </c>
      <c r="M203" s="475" t="s">
        <v>2663</v>
      </c>
      <c r="Q203" s="575" t="s">
        <v>2661</v>
      </c>
      <c r="S203" s="450">
        <v>0</v>
      </c>
      <c r="T203" s="450" t="s">
        <v>2662</v>
      </c>
      <c r="Y203" s="471" t="s">
        <v>2644</v>
      </c>
      <c r="Z203" s="471">
        <v>0</v>
      </c>
      <c r="AB203" s="451" t="s">
        <v>2663</v>
      </c>
    </row>
    <row r="204" spans="1:28" ht="27.75" x14ac:dyDescent="0.2">
      <c r="B204" s="573" t="s">
        <v>2664</v>
      </c>
      <c r="D204" s="450">
        <v>0</v>
      </c>
      <c r="E204" s="543" t="s">
        <v>2665</v>
      </c>
      <c r="Q204" s="575" t="s">
        <v>2664</v>
      </c>
      <c r="S204" s="450">
        <v>0</v>
      </c>
      <c r="T204" s="450" t="s">
        <v>2665</v>
      </c>
    </row>
    <row r="205" spans="1:28" x14ac:dyDescent="0.2">
      <c r="J205" s="473"/>
      <c r="K205" s="473"/>
      <c r="Y205" s="473"/>
      <c r="Z205" s="473"/>
    </row>
    <row r="210" spans="10:28" x14ac:dyDescent="0.2">
      <c r="J210" s="473"/>
      <c r="K210" s="473"/>
      <c r="Y210" s="473"/>
      <c r="Z210" s="473"/>
    </row>
    <row r="211" spans="10:28" x14ac:dyDescent="0.2">
      <c r="J211" s="479" t="s">
        <v>2644</v>
      </c>
      <c r="K211" s="479">
        <f>SUM(K165+K186)/22</f>
        <v>1.3344535795454544</v>
      </c>
      <c r="M211" s="451" t="s">
        <v>2666</v>
      </c>
      <c r="Y211" s="479" t="s">
        <v>2644</v>
      </c>
      <c r="Z211" s="479">
        <f>SUM(Z165+Z186)/22</f>
        <v>0.35889715909090908</v>
      </c>
      <c r="AB211" s="451" t="s">
        <v>2666</v>
      </c>
    </row>
    <row r="212" spans="10:28" x14ac:dyDescent="0.2">
      <c r="J212" s="473"/>
      <c r="K212" s="473"/>
      <c r="Y212" s="473"/>
      <c r="Z212" s="473"/>
    </row>
    <row r="213" spans="10:28" x14ac:dyDescent="0.2">
      <c r="J213" s="479" t="s">
        <v>2644</v>
      </c>
      <c r="K213" s="479">
        <f>SUM(K165+K186+K202)/22</f>
        <v>1.3344535795454544</v>
      </c>
      <c r="M213" s="451" t="s">
        <v>2667</v>
      </c>
      <c r="Y213" s="479" t="s">
        <v>2644</v>
      </c>
      <c r="Z213" s="479">
        <f>SUM(Z165+Z186+Z202)/22</f>
        <v>0.35889715909090908</v>
      </c>
      <c r="AB213" s="451" t="s">
        <v>2667</v>
      </c>
    </row>
    <row r="214" spans="10:28" x14ac:dyDescent="0.2">
      <c r="J214" s="473"/>
      <c r="K214" s="473"/>
      <c r="Y214" s="473"/>
      <c r="Z214" s="473"/>
    </row>
  </sheetData>
  <mergeCells count="115">
    <mergeCell ref="J9:J10"/>
    <mergeCell ref="K9:K10"/>
    <mergeCell ref="L9:L10"/>
    <mergeCell ref="M9:M10"/>
    <mergeCell ref="P9:P10"/>
    <mergeCell ref="Q9:Q10"/>
    <mergeCell ref="A1:M1"/>
    <mergeCell ref="P1:AB1"/>
    <mergeCell ref="A9:A10"/>
    <mergeCell ref="B9:B10"/>
    <mergeCell ref="D9:D10"/>
    <mergeCell ref="E9:E10"/>
    <mergeCell ref="G9:G10"/>
    <mergeCell ref="H9:H10"/>
    <mergeCell ref="I9:I10"/>
    <mergeCell ref="Z9:Z10"/>
    <mergeCell ref="AA9:AA10"/>
    <mergeCell ref="AB9:AB10"/>
    <mergeCell ref="S9:S10"/>
    <mergeCell ref="T9:T10"/>
    <mergeCell ref="V9:V10"/>
    <mergeCell ref="W9:W10"/>
    <mergeCell ref="X9:X10"/>
    <mergeCell ref="Y9:Y10"/>
    <mergeCell ref="A22:A32"/>
    <mergeCell ref="B22:B32"/>
    <mergeCell ref="P22:P32"/>
    <mergeCell ref="Q22:Q32"/>
    <mergeCell ref="A13:A21"/>
    <mergeCell ref="B13:B21"/>
    <mergeCell ref="P13:P21"/>
    <mergeCell ref="Q13:Q21"/>
    <mergeCell ref="A11:M11"/>
    <mergeCell ref="P11:AB11"/>
    <mergeCell ref="A12:M12"/>
    <mergeCell ref="P12:AB12"/>
    <mergeCell ref="A46:A52"/>
    <mergeCell ref="B46:B52"/>
    <mergeCell ref="P46:P52"/>
    <mergeCell ref="Q46:Q52"/>
    <mergeCell ref="A39:A45"/>
    <mergeCell ref="B39:B45"/>
    <mergeCell ref="P39:P45"/>
    <mergeCell ref="Q39:Q45"/>
    <mergeCell ref="A33:A38"/>
    <mergeCell ref="B33:B38"/>
    <mergeCell ref="P33:P38"/>
    <mergeCell ref="Q33:Q38"/>
    <mergeCell ref="A64:A75"/>
    <mergeCell ref="B64:B75"/>
    <mergeCell ref="P64:P75"/>
    <mergeCell ref="Q64:Q75"/>
    <mergeCell ref="A53:M53"/>
    <mergeCell ref="P53:AB53"/>
    <mergeCell ref="A54:A63"/>
    <mergeCell ref="B54:B63"/>
    <mergeCell ref="P54:P63"/>
    <mergeCell ref="Q54:Q63"/>
    <mergeCell ref="A97:A108"/>
    <mergeCell ref="B97:B108"/>
    <mergeCell ref="P97:P108"/>
    <mergeCell ref="Q97:Q108"/>
    <mergeCell ref="A88:A96"/>
    <mergeCell ref="B88:B96"/>
    <mergeCell ref="P88:P96"/>
    <mergeCell ref="Q88:Q96"/>
    <mergeCell ref="A76:A87"/>
    <mergeCell ref="B76:B87"/>
    <mergeCell ref="P76:P87"/>
    <mergeCell ref="Q76:Q87"/>
    <mergeCell ref="A117:A126"/>
    <mergeCell ref="B117:B126"/>
    <mergeCell ref="P117:P126"/>
    <mergeCell ref="Q117:Q126"/>
    <mergeCell ref="A109:M109"/>
    <mergeCell ref="P109:AB109"/>
    <mergeCell ref="A110:A116"/>
    <mergeCell ref="B110:B116"/>
    <mergeCell ref="P110:P116"/>
    <mergeCell ref="Q110:Q116"/>
    <mergeCell ref="A140:A142"/>
    <mergeCell ref="B140:B142"/>
    <mergeCell ref="P140:P142"/>
    <mergeCell ref="Q140:Q142"/>
    <mergeCell ref="A136:A139"/>
    <mergeCell ref="B136:B139"/>
    <mergeCell ref="P136:P139"/>
    <mergeCell ref="Q136:Q139"/>
    <mergeCell ref="A127:A135"/>
    <mergeCell ref="B127:B135"/>
    <mergeCell ref="P127:P135"/>
    <mergeCell ref="Q127:Q135"/>
    <mergeCell ref="A150:A159"/>
    <mergeCell ref="B150:B159"/>
    <mergeCell ref="P150:P159"/>
    <mergeCell ref="Q150:Q159"/>
    <mergeCell ref="A143:M143"/>
    <mergeCell ref="P143:AB143"/>
    <mergeCell ref="A144:A149"/>
    <mergeCell ref="B144:B149"/>
    <mergeCell ref="P144:P149"/>
    <mergeCell ref="Q144:Q149"/>
    <mergeCell ref="B178:B180"/>
    <mergeCell ref="B169:B171"/>
    <mergeCell ref="P169:P171"/>
    <mergeCell ref="Q169:Q171"/>
    <mergeCell ref="B172:B177"/>
    <mergeCell ref="P172:P177"/>
    <mergeCell ref="Q172:Q177"/>
    <mergeCell ref="A160:A163"/>
    <mergeCell ref="B160:B163"/>
    <mergeCell ref="P160:P163"/>
    <mergeCell ref="Q160:Q163"/>
    <mergeCell ref="Q178:Q180"/>
    <mergeCell ref="P178:P180"/>
  </mergeCells>
  <pageMargins left="0.7" right="0.7" top="0.75" bottom="0.75" header="0.3" footer="0.3"/>
  <pageSetup orientation="portrait" horizontalDpi="300" verticalDpi="30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CEFFE-C827-4D3F-A740-C4CE99AA2781}">
  <sheetPr>
    <tabColor theme="7" tint="0.39997558519241921"/>
    <pageSetUpPr fitToPage="1"/>
  </sheetPr>
  <dimension ref="A1:U305"/>
  <sheetViews>
    <sheetView topLeftCell="A207" zoomScale="60" zoomScaleNormal="60" workbookViewId="0">
      <selection activeCell="F224" sqref="F224"/>
    </sheetView>
  </sheetViews>
  <sheetFormatPr defaultColWidth="9.1171875" defaultRowHeight="24.75" customHeight="1" x14ac:dyDescent="0.15"/>
  <cols>
    <col min="1" max="1" width="7.7421875" style="52" customWidth="1"/>
    <col min="2" max="2" width="12.73828125" style="60" customWidth="1"/>
    <col min="3" max="3" width="45.7109375" style="55" customWidth="1"/>
    <col min="4" max="4" width="5.7421875" style="52" customWidth="1"/>
    <col min="5" max="5" width="12.73828125" style="52" customWidth="1"/>
    <col min="6" max="6" width="12.73828125" style="150" customWidth="1"/>
    <col min="7" max="7" width="30.34765625" style="55" bestFit="1" customWidth="1"/>
    <col min="8" max="11" width="5.7421875" style="52" customWidth="1"/>
    <col min="12" max="12" width="7.7421875" style="55" customWidth="1"/>
    <col min="13" max="13" width="11.73828125" style="55" customWidth="1"/>
    <col min="14" max="20" width="0" style="55" hidden="1" customWidth="1"/>
    <col min="21" max="16384" width="9.1171875" style="55"/>
  </cols>
  <sheetData>
    <row r="1" spans="1:21" ht="21" x14ac:dyDescent="0.15">
      <c r="B1" s="52"/>
      <c r="C1" s="53"/>
      <c r="D1" s="54"/>
      <c r="K1" s="674" t="s">
        <v>1797</v>
      </c>
      <c r="L1" s="674"/>
      <c r="M1" s="674"/>
    </row>
    <row r="2" spans="1:21" ht="25.5" x14ac:dyDescent="0.15">
      <c r="A2" s="641" t="s">
        <v>1801</v>
      </c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</row>
    <row r="3" spans="1:21" ht="25.5" x14ac:dyDescent="0.15">
      <c r="A3" s="641" t="s">
        <v>1777</v>
      </c>
      <c r="B3" s="641"/>
      <c r="C3" s="641"/>
      <c r="D3" s="641"/>
      <c r="E3" s="641"/>
      <c r="F3" s="641"/>
      <c r="G3" s="641"/>
      <c r="H3" s="641"/>
      <c r="I3" s="641"/>
      <c r="J3" s="641"/>
      <c r="K3" s="641"/>
      <c r="L3" s="641"/>
      <c r="M3" s="641"/>
    </row>
    <row r="4" spans="1:21" ht="25.5" x14ac:dyDescent="0.15">
      <c r="A4" s="210"/>
      <c r="B4" s="210"/>
      <c r="C4" s="210"/>
      <c r="D4" s="210"/>
      <c r="E4" s="210"/>
      <c r="F4" s="151"/>
      <c r="G4" s="210"/>
      <c r="H4" s="210"/>
      <c r="I4" s="210"/>
      <c r="J4" s="210"/>
      <c r="K4" s="210"/>
      <c r="L4" s="210"/>
      <c r="M4" s="210"/>
    </row>
    <row r="5" spans="1:21" ht="21.75" x14ac:dyDescent="0.3">
      <c r="A5" s="650" t="s">
        <v>390</v>
      </c>
      <c r="B5" s="648" t="s">
        <v>0</v>
      </c>
      <c r="C5" s="648" t="s">
        <v>391</v>
      </c>
      <c r="D5" s="211"/>
      <c r="E5" s="211" t="s">
        <v>392</v>
      </c>
      <c r="F5" s="152"/>
      <c r="G5" s="649" t="s">
        <v>492</v>
      </c>
      <c r="H5" s="650" t="s">
        <v>1780</v>
      </c>
      <c r="I5" s="650"/>
      <c r="J5" s="650"/>
      <c r="K5" s="650"/>
      <c r="L5" s="650"/>
      <c r="M5" s="649" t="s">
        <v>394</v>
      </c>
      <c r="N5" s="56"/>
      <c r="O5" s="57"/>
      <c r="P5" s="60" t="s">
        <v>1908</v>
      </c>
      <c r="Q5" s="60" t="s">
        <v>1909</v>
      </c>
    </row>
    <row r="6" spans="1:21" ht="42.75" x14ac:dyDescent="0.3">
      <c r="A6" s="650"/>
      <c r="B6" s="648"/>
      <c r="C6" s="648"/>
      <c r="D6" s="211"/>
      <c r="E6" s="211" t="s">
        <v>493</v>
      </c>
      <c r="F6" s="152"/>
      <c r="G6" s="649"/>
      <c r="H6" s="211" t="s">
        <v>1</v>
      </c>
      <c r="I6" s="211" t="s">
        <v>2</v>
      </c>
      <c r="J6" s="211" t="s">
        <v>3</v>
      </c>
      <c r="K6" s="211" t="s">
        <v>4</v>
      </c>
      <c r="L6" s="211" t="s">
        <v>393</v>
      </c>
      <c r="M6" s="649"/>
      <c r="N6" s="61" t="s">
        <v>1903</v>
      </c>
      <c r="O6" s="62" t="s">
        <v>1904</v>
      </c>
      <c r="P6" s="63" t="s">
        <v>1906</v>
      </c>
      <c r="Q6" s="63" t="s">
        <v>1907</v>
      </c>
      <c r="R6" s="63" t="s">
        <v>1911</v>
      </c>
      <c r="S6" s="64" t="s">
        <v>1910</v>
      </c>
    </row>
    <row r="7" spans="1:21" ht="24.75" customHeight="1" x14ac:dyDescent="0.15">
      <c r="A7" s="675" t="s">
        <v>852</v>
      </c>
      <c r="B7" s="675"/>
      <c r="C7" s="675"/>
      <c r="D7" s="675"/>
      <c r="E7" s="675"/>
      <c r="F7" s="675"/>
      <c r="G7" s="675"/>
      <c r="H7" s="675"/>
      <c r="I7" s="675"/>
      <c r="J7" s="675"/>
      <c r="K7" s="675"/>
      <c r="L7" s="675"/>
      <c r="M7" s="675"/>
      <c r="N7" s="124">
        <f>N8+N252</f>
        <v>6795</v>
      </c>
      <c r="O7" s="65">
        <f>O8+O252</f>
        <v>383.86111111111109</v>
      </c>
      <c r="P7" s="66">
        <f>P8</f>
        <v>364.77777777777777</v>
      </c>
      <c r="Q7" s="66">
        <f>Q252</f>
        <v>38.166666666666671</v>
      </c>
      <c r="R7" s="125">
        <f>P7+Q7</f>
        <v>402.94444444444446</v>
      </c>
      <c r="S7" s="165">
        <f>R7/20</f>
        <v>20.147222222222222</v>
      </c>
      <c r="T7" s="68" t="s">
        <v>1912</v>
      </c>
    </row>
    <row r="8" spans="1:21" ht="24.75" customHeight="1" x14ac:dyDescent="0.15">
      <c r="A8" s="659" t="s">
        <v>859</v>
      </c>
      <c r="B8" s="659"/>
      <c r="C8" s="659"/>
      <c r="D8" s="659"/>
      <c r="E8" s="659"/>
      <c r="F8" s="659"/>
      <c r="G8" s="659"/>
      <c r="H8" s="659"/>
      <c r="I8" s="659"/>
      <c r="J8" s="659"/>
      <c r="K8" s="659"/>
      <c r="L8" s="659"/>
      <c r="M8" s="659"/>
      <c r="N8" s="124">
        <f>N9+N57+N65+N121+N194</f>
        <v>6566</v>
      </c>
      <c r="O8" s="65">
        <f t="shared" ref="O8:Q8" si="0">O9+O57+O65+O121+O194</f>
        <v>364.77777777777777</v>
      </c>
      <c r="P8" s="65">
        <f t="shared" si="0"/>
        <v>364.77777777777777</v>
      </c>
      <c r="Q8" s="65">
        <f t="shared" si="0"/>
        <v>0</v>
      </c>
      <c r="R8" s="125">
        <f>P8+Q8</f>
        <v>364.77777777777777</v>
      </c>
      <c r="S8" s="66">
        <f>P8/20</f>
        <v>18.238888888888887</v>
      </c>
    </row>
    <row r="9" spans="1:21" ht="24.75" customHeight="1" x14ac:dyDescent="0.15">
      <c r="A9" s="881" t="s">
        <v>882</v>
      </c>
      <c r="B9" s="881"/>
      <c r="C9" s="881"/>
      <c r="D9" s="881"/>
      <c r="E9" s="881"/>
      <c r="F9" s="881"/>
      <c r="G9" s="881"/>
      <c r="H9" s="881"/>
      <c r="I9" s="881"/>
      <c r="J9" s="881"/>
      <c r="K9" s="881"/>
      <c r="L9" s="881"/>
      <c r="M9" s="881"/>
      <c r="N9" s="124">
        <f>SUM(N10:N56)</f>
        <v>2132</v>
      </c>
      <c r="O9" s="65">
        <f t="shared" ref="O9:Q9" si="1">SUM(O10:O56)</f>
        <v>118.44444444444444</v>
      </c>
      <c r="P9" s="65">
        <f t="shared" si="1"/>
        <v>118.44444444444444</v>
      </c>
      <c r="Q9" s="65">
        <f t="shared" si="1"/>
        <v>0</v>
      </c>
      <c r="R9" s="125">
        <f>P9+Q9</f>
        <v>118.44444444444444</v>
      </c>
      <c r="S9" s="66">
        <f>P9/20</f>
        <v>5.9222222222222225</v>
      </c>
    </row>
    <row r="10" spans="1:21" ht="22.5" x14ac:dyDescent="0.3">
      <c r="A10" s="883">
        <v>151</v>
      </c>
      <c r="B10" s="732" t="s">
        <v>48</v>
      </c>
      <c r="C10" s="226" t="s">
        <v>49</v>
      </c>
      <c r="D10" s="187">
        <v>1</v>
      </c>
      <c r="E10" s="208" t="s">
        <v>53</v>
      </c>
      <c r="F10" s="118">
        <f>SUM(F12:F15)</f>
        <v>0.33</v>
      </c>
      <c r="G10" s="885" t="s">
        <v>2332</v>
      </c>
      <c r="H10" s="731" t="s">
        <v>20</v>
      </c>
      <c r="I10" s="731" t="s">
        <v>520</v>
      </c>
      <c r="J10" s="734">
        <v>200</v>
      </c>
      <c r="K10" s="731" t="s">
        <v>34</v>
      </c>
      <c r="L10" s="731" t="s">
        <v>22</v>
      </c>
      <c r="M10" s="882"/>
      <c r="N10" s="56">
        <f>D10*J10</f>
        <v>200</v>
      </c>
      <c r="O10" s="57">
        <f>N10/18</f>
        <v>11.111111111111111</v>
      </c>
      <c r="P10" s="66">
        <f>O10</f>
        <v>11.111111111111111</v>
      </c>
      <c r="Q10" s="57">
        <v>0</v>
      </c>
    </row>
    <row r="11" spans="1:21" ht="22.5" x14ac:dyDescent="0.3">
      <c r="A11" s="883"/>
      <c r="B11" s="732"/>
      <c r="C11" s="75" t="s">
        <v>1952</v>
      </c>
      <c r="D11" s="76"/>
      <c r="E11" s="77"/>
      <c r="F11" s="289"/>
      <c r="G11" s="886"/>
      <c r="H11" s="731"/>
      <c r="I11" s="731"/>
      <c r="J11" s="734"/>
      <c r="K11" s="731"/>
      <c r="L11" s="731"/>
      <c r="M11" s="882"/>
    </row>
    <row r="12" spans="1:21" ht="22.5" x14ac:dyDescent="0.3">
      <c r="A12" s="883"/>
      <c r="B12" s="732"/>
      <c r="C12" s="72" t="s">
        <v>13</v>
      </c>
      <c r="D12" s="73"/>
      <c r="E12" s="74">
        <v>10</v>
      </c>
      <c r="F12" s="117">
        <f>SUM(0.33*E12)/100</f>
        <v>3.3000000000000002E-2</v>
      </c>
      <c r="G12" s="886"/>
      <c r="H12" s="731"/>
      <c r="I12" s="731"/>
      <c r="J12" s="734"/>
      <c r="K12" s="731"/>
      <c r="L12" s="731"/>
      <c r="M12" s="882"/>
      <c r="U12" s="55">
        <f>E12</f>
        <v>10</v>
      </c>
    </row>
    <row r="13" spans="1:21" ht="22.5" x14ac:dyDescent="0.3">
      <c r="A13" s="883"/>
      <c r="B13" s="732"/>
      <c r="C13" s="72" t="s">
        <v>50</v>
      </c>
      <c r="D13" s="73"/>
      <c r="E13" s="74">
        <v>30</v>
      </c>
      <c r="F13" s="117">
        <f t="shared" ref="F13:F15" si="2">SUM(0.33*E13)/100</f>
        <v>9.9000000000000005E-2</v>
      </c>
      <c r="G13" s="886"/>
      <c r="H13" s="731"/>
      <c r="I13" s="731"/>
      <c r="J13" s="734"/>
      <c r="K13" s="731"/>
      <c r="L13" s="731"/>
      <c r="M13" s="882"/>
      <c r="U13" s="55">
        <f t="shared" ref="U13:U15" si="3">E13</f>
        <v>30</v>
      </c>
    </row>
    <row r="14" spans="1:21" ht="22.5" x14ac:dyDescent="0.3">
      <c r="A14" s="883"/>
      <c r="B14" s="732"/>
      <c r="C14" s="72" t="s">
        <v>15</v>
      </c>
      <c r="D14" s="73"/>
      <c r="E14" s="74">
        <v>30</v>
      </c>
      <c r="F14" s="117">
        <f t="shared" si="2"/>
        <v>9.9000000000000005E-2</v>
      </c>
      <c r="G14" s="886"/>
      <c r="H14" s="731"/>
      <c r="I14" s="731"/>
      <c r="J14" s="734"/>
      <c r="K14" s="731"/>
      <c r="L14" s="731"/>
      <c r="M14" s="882"/>
      <c r="U14" s="55">
        <f t="shared" si="3"/>
        <v>30</v>
      </c>
    </row>
    <row r="15" spans="1:21" ht="22.5" x14ac:dyDescent="0.3">
      <c r="A15" s="883"/>
      <c r="B15" s="732"/>
      <c r="C15" s="72" t="s">
        <v>500</v>
      </c>
      <c r="D15" s="73"/>
      <c r="E15" s="74">
        <v>30</v>
      </c>
      <c r="F15" s="117">
        <f t="shared" si="2"/>
        <v>9.9000000000000005E-2</v>
      </c>
      <c r="G15" s="887"/>
      <c r="H15" s="731"/>
      <c r="I15" s="731"/>
      <c r="J15" s="734"/>
      <c r="K15" s="731"/>
      <c r="L15" s="731"/>
      <c r="M15" s="882"/>
      <c r="U15" s="55">
        <f t="shared" si="3"/>
        <v>30</v>
      </c>
    </row>
    <row r="16" spans="1:21" ht="21" hidden="1" x14ac:dyDescent="0.3">
      <c r="A16" s="745">
        <v>152</v>
      </c>
      <c r="B16" s="746" t="s">
        <v>526</v>
      </c>
      <c r="C16" s="209" t="s">
        <v>527</v>
      </c>
      <c r="D16" s="205"/>
      <c r="E16" s="84" t="s">
        <v>53</v>
      </c>
      <c r="F16" s="157"/>
      <c r="G16" s="884" t="s">
        <v>2333</v>
      </c>
      <c r="H16" s="745" t="s">
        <v>20</v>
      </c>
      <c r="I16" s="745" t="s">
        <v>23</v>
      </c>
      <c r="J16" s="748">
        <v>0</v>
      </c>
      <c r="K16" s="745" t="s">
        <v>23</v>
      </c>
      <c r="L16" s="745" t="s">
        <v>22</v>
      </c>
      <c r="M16" s="748" t="s">
        <v>1799</v>
      </c>
      <c r="N16" s="56">
        <f>D16*J16</f>
        <v>0</v>
      </c>
      <c r="O16" s="57">
        <f>N16/18</f>
        <v>0</v>
      </c>
      <c r="P16" s="66">
        <f>O16</f>
        <v>0</v>
      </c>
      <c r="Q16" s="57">
        <v>0</v>
      </c>
    </row>
    <row r="17" spans="1:17" ht="21" hidden="1" x14ac:dyDescent="0.3">
      <c r="A17" s="745"/>
      <c r="B17" s="746"/>
      <c r="C17" s="209" t="s">
        <v>528</v>
      </c>
      <c r="D17" s="205"/>
      <c r="E17" s="77"/>
      <c r="F17" s="289"/>
      <c r="G17" s="884"/>
      <c r="H17" s="745"/>
      <c r="I17" s="745"/>
      <c r="J17" s="748"/>
      <c r="K17" s="745"/>
      <c r="L17" s="745"/>
      <c r="M17" s="748"/>
    </row>
    <row r="18" spans="1:17" ht="21" hidden="1" x14ac:dyDescent="0.3">
      <c r="A18" s="745"/>
      <c r="B18" s="746"/>
      <c r="C18" s="209" t="s">
        <v>50</v>
      </c>
      <c r="D18" s="205"/>
      <c r="E18" s="77"/>
      <c r="F18" s="289"/>
      <c r="G18" s="884"/>
      <c r="H18" s="745"/>
      <c r="I18" s="745"/>
      <c r="J18" s="748"/>
      <c r="K18" s="745"/>
      <c r="L18" s="745"/>
      <c r="M18" s="748"/>
    </row>
    <row r="19" spans="1:17" ht="21" x14ac:dyDescent="0.3">
      <c r="A19" s="883">
        <v>153</v>
      </c>
      <c r="B19" s="758" t="s">
        <v>529</v>
      </c>
      <c r="C19" s="251" t="s">
        <v>235</v>
      </c>
      <c r="D19" s="252">
        <v>3</v>
      </c>
      <c r="E19" s="253" t="s">
        <v>33</v>
      </c>
      <c r="F19" s="271">
        <f>SUM(F21:F25)</f>
        <v>1.4999999999999998</v>
      </c>
      <c r="G19" s="345" t="s">
        <v>2334</v>
      </c>
      <c r="H19" s="757" t="s">
        <v>20</v>
      </c>
      <c r="I19" s="757" t="s">
        <v>531</v>
      </c>
      <c r="J19" s="744">
        <v>79</v>
      </c>
      <c r="K19" s="757" t="s">
        <v>28</v>
      </c>
      <c r="L19" s="757" t="s">
        <v>22</v>
      </c>
      <c r="M19" s="892"/>
      <c r="N19" s="56">
        <f>D19*J19</f>
        <v>237</v>
      </c>
      <c r="O19" s="57">
        <f>N19/18</f>
        <v>13.166666666666666</v>
      </c>
      <c r="P19" s="66">
        <f>O19</f>
        <v>13.166666666666666</v>
      </c>
      <c r="Q19" s="57">
        <v>0</v>
      </c>
    </row>
    <row r="20" spans="1:17" ht="22.5" x14ac:dyDescent="0.3">
      <c r="A20" s="883"/>
      <c r="B20" s="758"/>
      <c r="C20" s="272" t="s">
        <v>530</v>
      </c>
      <c r="D20" s="273"/>
      <c r="E20" s="147"/>
      <c r="F20" s="148"/>
      <c r="G20" s="354" t="s">
        <v>2335</v>
      </c>
      <c r="H20" s="757"/>
      <c r="I20" s="757"/>
      <c r="J20" s="744"/>
      <c r="K20" s="757"/>
      <c r="L20" s="757"/>
      <c r="M20" s="892"/>
    </row>
    <row r="21" spans="1:17" ht="22.5" x14ac:dyDescent="0.3">
      <c r="A21" s="883"/>
      <c r="B21" s="758"/>
      <c r="C21" s="254" t="s">
        <v>16</v>
      </c>
      <c r="D21" s="255"/>
      <c r="E21" s="147">
        <v>60</v>
      </c>
      <c r="F21" s="148">
        <f>SUM(1.5*E21)/100</f>
        <v>0.9</v>
      </c>
      <c r="G21" s="354"/>
      <c r="H21" s="757"/>
      <c r="I21" s="757"/>
      <c r="J21" s="744"/>
      <c r="K21" s="757"/>
      <c r="L21" s="757"/>
      <c r="M21" s="892"/>
    </row>
    <row r="22" spans="1:17" ht="22.5" x14ac:dyDescent="0.3">
      <c r="A22" s="883"/>
      <c r="B22" s="758"/>
      <c r="C22" s="254" t="s">
        <v>57</v>
      </c>
      <c r="D22" s="255"/>
      <c r="E22" s="147">
        <v>10</v>
      </c>
      <c r="F22" s="148">
        <f t="shared" ref="F22:F25" si="4">SUM(1.5*E22)/100</f>
        <v>0.15</v>
      </c>
      <c r="G22" s="354"/>
      <c r="H22" s="757"/>
      <c r="I22" s="757"/>
      <c r="J22" s="744"/>
      <c r="K22" s="757"/>
      <c r="L22" s="757"/>
      <c r="M22" s="892"/>
    </row>
    <row r="23" spans="1:17" ht="22.5" x14ac:dyDescent="0.3">
      <c r="A23" s="883"/>
      <c r="B23" s="758"/>
      <c r="C23" s="254" t="s">
        <v>500</v>
      </c>
      <c r="D23" s="255"/>
      <c r="E23" s="147">
        <v>10</v>
      </c>
      <c r="F23" s="148">
        <f t="shared" si="4"/>
        <v>0.15</v>
      </c>
      <c r="G23" s="354"/>
      <c r="H23" s="757"/>
      <c r="I23" s="757"/>
      <c r="J23" s="744"/>
      <c r="K23" s="757"/>
      <c r="L23" s="757"/>
      <c r="M23" s="892"/>
    </row>
    <row r="24" spans="1:17" ht="22.5" x14ac:dyDescent="0.3">
      <c r="A24" s="883"/>
      <c r="B24" s="758"/>
      <c r="C24" s="254" t="s">
        <v>77</v>
      </c>
      <c r="D24" s="255"/>
      <c r="E24" s="147">
        <v>10</v>
      </c>
      <c r="F24" s="148">
        <f t="shared" si="4"/>
        <v>0.15</v>
      </c>
      <c r="G24" s="354"/>
      <c r="H24" s="757"/>
      <c r="I24" s="757"/>
      <c r="J24" s="744"/>
      <c r="K24" s="757"/>
      <c r="L24" s="757"/>
      <c r="M24" s="892"/>
    </row>
    <row r="25" spans="1:17" ht="22.5" x14ac:dyDescent="0.3">
      <c r="A25" s="883"/>
      <c r="B25" s="758"/>
      <c r="C25" s="254" t="s">
        <v>52</v>
      </c>
      <c r="D25" s="255"/>
      <c r="E25" s="147">
        <v>10</v>
      </c>
      <c r="F25" s="148">
        <f t="shared" si="4"/>
        <v>0.15</v>
      </c>
      <c r="G25" s="346"/>
      <c r="H25" s="757"/>
      <c r="I25" s="757"/>
      <c r="J25" s="744"/>
      <c r="K25" s="757"/>
      <c r="L25" s="757"/>
      <c r="M25" s="892"/>
    </row>
    <row r="26" spans="1:17" ht="21" hidden="1" x14ac:dyDescent="0.3">
      <c r="A26" s="883">
        <v>154</v>
      </c>
      <c r="B26" s="732" t="s">
        <v>529</v>
      </c>
      <c r="C26" s="226" t="s">
        <v>235</v>
      </c>
      <c r="D26" s="187">
        <v>3</v>
      </c>
      <c r="E26" s="208" t="s">
        <v>33</v>
      </c>
      <c r="F26" s="118"/>
      <c r="G26" s="199" t="s">
        <v>2336</v>
      </c>
      <c r="H26" s="731" t="s">
        <v>23</v>
      </c>
      <c r="I26" s="731" t="s">
        <v>531</v>
      </c>
      <c r="J26" s="734">
        <v>83</v>
      </c>
      <c r="K26" s="731" t="s">
        <v>23</v>
      </c>
      <c r="L26" s="731" t="s">
        <v>22</v>
      </c>
      <c r="M26" s="882"/>
      <c r="N26" s="56">
        <f>D26*J26</f>
        <v>249</v>
      </c>
      <c r="O26" s="57">
        <f>N26/18</f>
        <v>13.833333333333334</v>
      </c>
      <c r="P26" s="66">
        <f>O26</f>
        <v>13.833333333333334</v>
      </c>
      <c r="Q26" s="57">
        <v>0</v>
      </c>
    </row>
    <row r="27" spans="1:17" ht="21" hidden="1" x14ac:dyDescent="0.3">
      <c r="A27" s="883"/>
      <c r="B27" s="732"/>
      <c r="C27" s="75" t="s">
        <v>530</v>
      </c>
      <c r="D27" s="76"/>
      <c r="E27" s="77"/>
      <c r="F27" s="289"/>
      <c r="G27" s="199" t="s">
        <v>2335</v>
      </c>
      <c r="H27" s="731"/>
      <c r="I27" s="731"/>
      <c r="J27" s="734"/>
      <c r="K27" s="731"/>
      <c r="L27" s="731"/>
      <c r="M27" s="882"/>
    </row>
    <row r="28" spans="1:17" ht="21" hidden="1" x14ac:dyDescent="0.3">
      <c r="A28" s="883"/>
      <c r="B28" s="732"/>
      <c r="C28" s="72" t="s">
        <v>16</v>
      </c>
      <c r="D28" s="73"/>
      <c r="E28" s="74">
        <v>60</v>
      </c>
      <c r="F28" s="117"/>
      <c r="G28" s="199"/>
      <c r="H28" s="731"/>
      <c r="I28" s="731"/>
      <c r="J28" s="734"/>
      <c r="K28" s="731"/>
      <c r="L28" s="731"/>
      <c r="M28" s="882"/>
    </row>
    <row r="29" spans="1:17" ht="21" hidden="1" x14ac:dyDescent="0.3">
      <c r="A29" s="883"/>
      <c r="B29" s="732"/>
      <c r="C29" s="72" t="s">
        <v>57</v>
      </c>
      <c r="D29" s="73"/>
      <c r="E29" s="74">
        <v>10</v>
      </c>
      <c r="F29" s="117"/>
      <c r="G29" s="199"/>
      <c r="H29" s="731"/>
      <c r="I29" s="731"/>
      <c r="J29" s="734"/>
      <c r="K29" s="731"/>
      <c r="L29" s="731"/>
      <c r="M29" s="882"/>
    </row>
    <row r="30" spans="1:17" ht="21" hidden="1" x14ac:dyDescent="0.3">
      <c r="A30" s="883"/>
      <c r="B30" s="732"/>
      <c r="C30" s="72" t="s">
        <v>500</v>
      </c>
      <c r="D30" s="73"/>
      <c r="E30" s="74">
        <v>10</v>
      </c>
      <c r="F30" s="117"/>
      <c r="G30" s="199"/>
      <c r="H30" s="731"/>
      <c r="I30" s="731"/>
      <c r="J30" s="734"/>
      <c r="K30" s="731"/>
      <c r="L30" s="731"/>
      <c r="M30" s="882"/>
    </row>
    <row r="31" spans="1:17" ht="21" hidden="1" x14ac:dyDescent="0.3">
      <c r="A31" s="883"/>
      <c r="B31" s="732"/>
      <c r="C31" s="72" t="s">
        <v>77</v>
      </c>
      <c r="D31" s="73"/>
      <c r="E31" s="74">
        <v>10</v>
      </c>
      <c r="F31" s="117"/>
      <c r="G31" s="199"/>
      <c r="H31" s="731"/>
      <c r="I31" s="731"/>
      <c r="J31" s="734"/>
      <c r="K31" s="731"/>
      <c r="L31" s="731"/>
      <c r="M31" s="882"/>
    </row>
    <row r="32" spans="1:17" ht="21" hidden="1" x14ac:dyDescent="0.3">
      <c r="A32" s="883"/>
      <c r="B32" s="732"/>
      <c r="C32" s="72" t="s">
        <v>52</v>
      </c>
      <c r="D32" s="73"/>
      <c r="E32" s="74">
        <v>10</v>
      </c>
      <c r="F32" s="117"/>
      <c r="G32" s="199"/>
      <c r="H32" s="731"/>
      <c r="I32" s="731"/>
      <c r="J32" s="734"/>
      <c r="K32" s="731"/>
      <c r="L32" s="731"/>
      <c r="M32" s="882"/>
    </row>
    <row r="33" spans="1:17" ht="21" hidden="1" x14ac:dyDescent="0.3">
      <c r="A33" s="883">
        <v>155</v>
      </c>
      <c r="B33" s="732" t="s">
        <v>529</v>
      </c>
      <c r="C33" s="226" t="s">
        <v>235</v>
      </c>
      <c r="D33" s="187">
        <v>3</v>
      </c>
      <c r="E33" s="208" t="s">
        <v>33</v>
      </c>
      <c r="F33" s="118"/>
      <c r="G33" s="297" t="s">
        <v>2335</v>
      </c>
      <c r="H33" s="731" t="s">
        <v>21</v>
      </c>
      <c r="I33" s="731" t="s">
        <v>531</v>
      </c>
      <c r="J33" s="734">
        <v>62</v>
      </c>
      <c r="K33" s="731" t="s">
        <v>238</v>
      </c>
      <c r="L33" s="731" t="s">
        <v>22</v>
      </c>
      <c r="M33" s="882"/>
      <c r="N33" s="56">
        <f>D33*J33</f>
        <v>186</v>
      </c>
      <c r="O33" s="57">
        <f>N33/18</f>
        <v>10.333333333333334</v>
      </c>
      <c r="P33" s="66">
        <f>O33</f>
        <v>10.333333333333334</v>
      </c>
      <c r="Q33" s="57">
        <v>0</v>
      </c>
    </row>
    <row r="34" spans="1:17" ht="21" hidden="1" x14ac:dyDescent="0.3">
      <c r="A34" s="883"/>
      <c r="B34" s="732"/>
      <c r="C34" s="75" t="s">
        <v>530</v>
      </c>
      <c r="D34" s="76"/>
      <c r="E34" s="77"/>
      <c r="F34" s="289"/>
      <c r="G34" s="299" t="s">
        <v>2337</v>
      </c>
      <c r="H34" s="731"/>
      <c r="I34" s="731"/>
      <c r="J34" s="734"/>
      <c r="K34" s="731"/>
      <c r="L34" s="731"/>
      <c r="M34" s="882"/>
    </row>
    <row r="35" spans="1:17" ht="21" hidden="1" x14ac:dyDescent="0.3">
      <c r="A35" s="883"/>
      <c r="B35" s="732"/>
      <c r="C35" s="72" t="s">
        <v>16</v>
      </c>
      <c r="D35" s="73"/>
      <c r="E35" s="74">
        <v>60</v>
      </c>
      <c r="F35" s="117"/>
      <c r="G35" s="299"/>
      <c r="H35" s="731"/>
      <c r="I35" s="731"/>
      <c r="J35" s="734"/>
      <c r="K35" s="731"/>
      <c r="L35" s="731"/>
      <c r="M35" s="882"/>
    </row>
    <row r="36" spans="1:17" ht="21" hidden="1" x14ac:dyDescent="0.3">
      <c r="A36" s="883"/>
      <c r="B36" s="732"/>
      <c r="C36" s="72" t="s">
        <v>57</v>
      </c>
      <c r="D36" s="73"/>
      <c r="E36" s="74">
        <v>10</v>
      </c>
      <c r="F36" s="117"/>
      <c r="G36" s="299"/>
      <c r="H36" s="731"/>
      <c r="I36" s="731"/>
      <c r="J36" s="734"/>
      <c r="K36" s="731"/>
      <c r="L36" s="731"/>
      <c r="M36" s="882"/>
    </row>
    <row r="37" spans="1:17" ht="21" hidden="1" x14ac:dyDescent="0.3">
      <c r="A37" s="883"/>
      <c r="B37" s="732"/>
      <c r="C37" s="72" t="s">
        <v>500</v>
      </c>
      <c r="D37" s="73"/>
      <c r="E37" s="74">
        <v>10</v>
      </c>
      <c r="F37" s="117"/>
      <c r="G37" s="299"/>
      <c r="H37" s="731"/>
      <c r="I37" s="731"/>
      <c r="J37" s="734"/>
      <c r="K37" s="731"/>
      <c r="L37" s="731"/>
      <c r="M37" s="882"/>
    </row>
    <row r="38" spans="1:17" ht="21" hidden="1" x14ac:dyDescent="0.3">
      <c r="A38" s="883"/>
      <c r="B38" s="732"/>
      <c r="C38" s="72" t="s">
        <v>77</v>
      </c>
      <c r="D38" s="73"/>
      <c r="E38" s="74">
        <v>10</v>
      </c>
      <c r="F38" s="117"/>
      <c r="G38" s="299"/>
      <c r="H38" s="731"/>
      <c r="I38" s="731"/>
      <c r="J38" s="734"/>
      <c r="K38" s="731"/>
      <c r="L38" s="731"/>
      <c r="M38" s="882"/>
    </row>
    <row r="39" spans="1:17" ht="21" hidden="1" x14ac:dyDescent="0.3">
      <c r="A39" s="883"/>
      <c r="B39" s="732"/>
      <c r="C39" s="72" t="s">
        <v>52</v>
      </c>
      <c r="D39" s="73"/>
      <c r="E39" s="74">
        <v>10</v>
      </c>
      <c r="F39" s="117"/>
      <c r="G39" s="298"/>
      <c r="H39" s="731"/>
      <c r="I39" s="731"/>
      <c r="J39" s="734"/>
      <c r="K39" s="731"/>
      <c r="L39" s="731"/>
      <c r="M39" s="882"/>
    </row>
    <row r="40" spans="1:17" ht="21" x14ac:dyDescent="0.3">
      <c r="A40" s="731">
        <v>156</v>
      </c>
      <c r="B40" s="732" t="s">
        <v>55</v>
      </c>
      <c r="C40" s="226" t="s">
        <v>56</v>
      </c>
      <c r="D40" s="187">
        <v>4</v>
      </c>
      <c r="E40" s="208" t="s">
        <v>59</v>
      </c>
      <c r="F40" s="118">
        <f>SUM(F42:F43)</f>
        <v>2</v>
      </c>
      <c r="G40" s="199" t="s">
        <v>2338</v>
      </c>
      <c r="H40" s="731" t="s">
        <v>20</v>
      </c>
      <c r="I40" s="731" t="s">
        <v>535</v>
      </c>
      <c r="J40" s="734">
        <v>223</v>
      </c>
      <c r="K40" s="731" t="s">
        <v>98</v>
      </c>
      <c r="L40" s="731" t="s">
        <v>22</v>
      </c>
      <c r="M40" s="882"/>
      <c r="N40" s="56">
        <f>D40*J40</f>
        <v>892</v>
      </c>
      <c r="O40" s="57">
        <f>N40/18</f>
        <v>49.555555555555557</v>
      </c>
      <c r="P40" s="66">
        <f>O40</f>
        <v>49.555555555555557</v>
      </c>
      <c r="Q40" s="57">
        <v>0</v>
      </c>
    </row>
    <row r="41" spans="1:17" ht="22.5" x14ac:dyDescent="0.3">
      <c r="A41" s="731"/>
      <c r="B41" s="732"/>
      <c r="C41" s="75" t="s">
        <v>530</v>
      </c>
      <c r="D41" s="76"/>
      <c r="E41" s="77"/>
      <c r="F41" s="289"/>
      <c r="G41" s="199" t="s">
        <v>2339</v>
      </c>
      <c r="H41" s="731"/>
      <c r="I41" s="731"/>
      <c r="J41" s="734"/>
      <c r="K41" s="731"/>
      <c r="L41" s="731"/>
      <c r="M41" s="882"/>
    </row>
    <row r="42" spans="1:17" ht="22.5" x14ac:dyDescent="0.3">
      <c r="A42" s="731"/>
      <c r="B42" s="732"/>
      <c r="C42" s="72" t="s">
        <v>57</v>
      </c>
      <c r="D42" s="73"/>
      <c r="E42" s="595">
        <v>50</v>
      </c>
      <c r="F42" s="117">
        <f>SUM(2*E42)/100</f>
        <v>1</v>
      </c>
      <c r="G42" s="199"/>
      <c r="H42" s="731"/>
      <c r="I42" s="731"/>
      <c r="J42" s="734"/>
      <c r="K42" s="731"/>
      <c r="L42" s="731"/>
      <c r="M42" s="882"/>
    </row>
    <row r="43" spans="1:17" ht="22.5" x14ac:dyDescent="0.3">
      <c r="A43" s="731"/>
      <c r="B43" s="732"/>
      <c r="C43" s="72" t="s">
        <v>500</v>
      </c>
      <c r="D43" s="73"/>
      <c r="E43" s="595">
        <v>50</v>
      </c>
      <c r="F43" s="117">
        <f>SUM(2*E43)/100</f>
        <v>1</v>
      </c>
      <c r="G43" s="199"/>
      <c r="H43" s="731"/>
      <c r="I43" s="731"/>
      <c r="J43" s="734"/>
      <c r="K43" s="731"/>
      <c r="L43" s="731"/>
      <c r="M43" s="882"/>
    </row>
    <row r="44" spans="1:17" ht="22.5" x14ac:dyDescent="0.3">
      <c r="A44" s="883">
        <v>157</v>
      </c>
      <c r="B44" s="732" t="s">
        <v>613</v>
      </c>
      <c r="C44" s="226" t="s">
        <v>527</v>
      </c>
      <c r="D44" s="187">
        <v>1</v>
      </c>
      <c r="E44" s="208" t="s">
        <v>53</v>
      </c>
      <c r="F44" s="118">
        <f>SUM(F46)</f>
        <v>0.33</v>
      </c>
      <c r="G44" s="893" t="s">
        <v>2340</v>
      </c>
      <c r="H44" s="731" t="s">
        <v>20</v>
      </c>
      <c r="I44" s="731" t="s">
        <v>23</v>
      </c>
      <c r="J44" s="734">
        <v>2</v>
      </c>
      <c r="K44" s="731" t="s">
        <v>73</v>
      </c>
      <c r="L44" s="731" t="s">
        <v>22</v>
      </c>
      <c r="M44" s="882"/>
      <c r="N44" s="56">
        <f>D44*J44</f>
        <v>2</v>
      </c>
      <c r="O44" s="57">
        <f>N44/18</f>
        <v>0.1111111111111111</v>
      </c>
      <c r="P44" s="66">
        <f>O44</f>
        <v>0.1111111111111111</v>
      </c>
      <c r="Q44" s="57">
        <v>0</v>
      </c>
    </row>
    <row r="45" spans="1:17" ht="22.5" x14ac:dyDescent="0.3">
      <c r="A45" s="883"/>
      <c r="B45" s="732"/>
      <c r="C45" s="75" t="s">
        <v>614</v>
      </c>
      <c r="D45" s="76"/>
      <c r="E45" s="77"/>
      <c r="F45" s="289"/>
      <c r="G45" s="894"/>
      <c r="H45" s="731"/>
      <c r="I45" s="731"/>
      <c r="J45" s="734"/>
      <c r="K45" s="731"/>
      <c r="L45" s="731"/>
      <c r="M45" s="882"/>
    </row>
    <row r="46" spans="1:17" ht="22.5" x14ac:dyDescent="0.3">
      <c r="A46" s="883"/>
      <c r="B46" s="732"/>
      <c r="C46" s="72" t="s">
        <v>50</v>
      </c>
      <c r="D46" s="73"/>
      <c r="E46" s="74">
        <v>100</v>
      </c>
      <c r="F46" s="117">
        <f>SUM(0.33*E46)/100</f>
        <v>0.33</v>
      </c>
      <c r="G46" s="895"/>
      <c r="H46" s="731"/>
      <c r="I46" s="731"/>
      <c r="J46" s="734"/>
      <c r="K46" s="731"/>
      <c r="L46" s="731"/>
      <c r="M46" s="882"/>
    </row>
    <row r="47" spans="1:17" ht="21" x14ac:dyDescent="0.3">
      <c r="A47" s="883">
        <v>158</v>
      </c>
      <c r="B47" s="732" t="s">
        <v>286</v>
      </c>
      <c r="C47" s="226" t="s">
        <v>287</v>
      </c>
      <c r="D47" s="187">
        <v>3</v>
      </c>
      <c r="E47" s="208" t="s">
        <v>33</v>
      </c>
      <c r="F47" s="118">
        <f>SUM(F48:F53)</f>
        <v>1.4999999999999998</v>
      </c>
      <c r="G47" s="199" t="s">
        <v>2341</v>
      </c>
      <c r="H47" s="731" t="s">
        <v>20</v>
      </c>
      <c r="I47" s="731" t="s">
        <v>626</v>
      </c>
      <c r="J47" s="734">
        <v>119</v>
      </c>
      <c r="K47" s="731" t="s">
        <v>94</v>
      </c>
      <c r="L47" s="731" t="s">
        <v>22</v>
      </c>
      <c r="M47" s="882"/>
      <c r="N47" s="56">
        <f>D47*J47</f>
        <v>357</v>
      </c>
      <c r="O47" s="57">
        <f>N47/18</f>
        <v>19.833333333333332</v>
      </c>
      <c r="P47" s="66">
        <f>O47</f>
        <v>19.833333333333332</v>
      </c>
      <c r="Q47" s="57">
        <v>0</v>
      </c>
    </row>
    <row r="48" spans="1:17" ht="22.5" x14ac:dyDescent="0.3">
      <c r="A48" s="883"/>
      <c r="B48" s="732"/>
      <c r="C48" s="72" t="s">
        <v>14</v>
      </c>
      <c r="D48" s="73"/>
      <c r="E48" s="74">
        <v>75</v>
      </c>
      <c r="F48" s="117">
        <f>SUM(1.5*E48)/100</f>
        <v>1.125</v>
      </c>
      <c r="G48" s="199" t="s">
        <v>2140</v>
      </c>
      <c r="H48" s="731"/>
      <c r="I48" s="731"/>
      <c r="J48" s="734"/>
      <c r="K48" s="731"/>
      <c r="L48" s="731"/>
      <c r="M48" s="882"/>
    </row>
    <row r="49" spans="1:17" ht="22.5" x14ac:dyDescent="0.3">
      <c r="A49" s="883"/>
      <c r="B49" s="732"/>
      <c r="C49" s="72" t="s">
        <v>75</v>
      </c>
      <c r="D49" s="73"/>
      <c r="E49" s="74">
        <v>5</v>
      </c>
      <c r="F49" s="117">
        <f t="shared" ref="F49:F53" si="5">SUM(1.5*E49)/100</f>
        <v>7.4999999999999997E-2</v>
      </c>
      <c r="G49" s="199"/>
      <c r="H49" s="731"/>
      <c r="I49" s="731"/>
      <c r="J49" s="734"/>
      <c r="K49" s="731"/>
      <c r="L49" s="731"/>
      <c r="M49" s="882"/>
    </row>
    <row r="50" spans="1:17" ht="22.5" x14ac:dyDescent="0.3">
      <c r="A50" s="883"/>
      <c r="B50" s="732"/>
      <c r="C50" s="72" t="s">
        <v>57</v>
      </c>
      <c r="D50" s="73"/>
      <c r="E50" s="74">
        <v>5</v>
      </c>
      <c r="F50" s="117">
        <f t="shared" si="5"/>
        <v>7.4999999999999997E-2</v>
      </c>
      <c r="G50" s="199"/>
      <c r="H50" s="731"/>
      <c r="I50" s="731"/>
      <c r="J50" s="734"/>
      <c r="K50" s="731"/>
      <c r="L50" s="731"/>
      <c r="M50" s="882"/>
    </row>
    <row r="51" spans="1:17" ht="22.5" x14ac:dyDescent="0.3">
      <c r="A51" s="883"/>
      <c r="B51" s="732"/>
      <c r="C51" s="72" t="s">
        <v>45</v>
      </c>
      <c r="D51" s="73"/>
      <c r="E51" s="74">
        <v>5</v>
      </c>
      <c r="F51" s="117">
        <f t="shared" si="5"/>
        <v>7.4999999999999997E-2</v>
      </c>
      <c r="G51" s="199"/>
      <c r="H51" s="731"/>
      <c r="I51" s="731"/>
      <c r="J51" s="734"/>
      <c r="K51" s="731"/>
      <c r="L51" s="731"/>
      <c r="M51" s="882"/>
    </row>
    <row r="52" spans="1:17" ht="22.5" x14ac:dyDescent="0.3">
      <c r="A52" s="883"/>
      <c r="B52" s="732"/>
      <c r="C52" s="72" t="s">
        <v>50</v>
      </c>
      <c r="D52" s="73"/>
      <c r="E52" s="74">
        <v>5</v>
      </c>
      <c r="F52" s="117">
        <f t="shared" si="5"/>
        <v>7.4999999999999997E-2</v>
      </c>
      <c r="G52" s="199"/>
      <c r="H52" s="731"/>
      <c r="I52" s="731"/>
      <c r="J52" s="734"/>
      <c r="K52" s="731"/>
      <c r="L52" s="731"/>
      <c r="M52" s="882"/>
    </row>
    <row r="53" spans="1:17" ht="22.5" x14ac:dyDescent="0.3">
      <c r="A53" s="883"/>
      <c r="B53" s="732"/>
      <c r="C53" s="72" t="s">
        <v>79</v>
      </c>
      <c r="D53" s="73"/>
      <c r="E53" s="74">
        <v>5</v>
      </c>
      <c r="F53" s="117">
        <f t="shared" si="5"/>
        <v>7.4999999999999997E-2</v>
      </c>
      <c r="G53" s="199"/>
      <c r="H53" s="731"/>
      <c r="I53" s="731"/>
      <c r="J53" s="734"/>
      <c r="K53" s="731"/>
      <c r="L53" s="731"/>
      <c r="M53" s="882"/>
    </row>
    <row r="54" spans="1:17" ht="22.5" x14ac:dyDescent="0.3">
      <c r="A54" s="883">
        <v>159</v>
      </c>
      <c r="B54" s="732" t="s">
        <v>175</v>
      </c>
      <c r="C54" s="226" t="s">
        <v>176</v>
      </c>
      <c r="D54" s="187">
        <v>9</v>
      </c>
      <c r="E54" s="208" t="s">
        <v>166</v>
      </c>
      <c r="F54" s="118">
        <f>SUM(F56)</f>
        <v>1</v>
      </c>
      <c r="G54" s="807"/>
      <c r="H54" s="731" t="s">
        <v>23</v>
      </c>
      <c r="I54" s="731">
        <v>5</v>
      </c>
      <c r="J54" s="734">
        <v>1</v>
      </c>
      <c r="K54" s="731"/>
      <c r="L54" s="731" t="s">
        <v>22</v>
      </c>
      <c r="M54" s="882"/>
      <c r="N54" s="56">
        <f>D54*J54</f>
        <v>9</v>
      </c>
      <c r="O54" s="57">
        <f>N54/18</f>
        <v>0.5</v>
      </c>
      <c r="P54" s="66">
        <f>O54</f>
        <v>0.5</v>
      </c>
      <c r="Q54" s="57">
        <v>0</v>
      </c>
    </row>
    <row r="55" spans="1:17" ht="43.5" x14ac:dyDescent="0.3">
      <c r="A55" s="883"/>
      <c r="B55" s="732"/>
      <c r="C55" s="75" t="s">
        <v>610</v>
      </c>
      <c r="D55" s="76"/>
      <c r="E55" s="77"/>
      <c r="F55" s="289"/>
      <c r="G55" s="904"/>
      <c r="H55" s="731"/>
      <c r="I55" s="731"/>
      <c r="J55" s="734"/>
      <c r="K55" s="731"/>
      <c r="L55" s="731"/>
      <c r="M55" s="882"/>
    </row>
    <row r="56" spans="1:17" ht="22.5" x14ac:dyDescent="0.3">
      <c r="A56" s="901"/>
      <c r="B56" s="796"/>
      <c r="C56" s="101" t="s">
        <v>68</v>
      </c>
      <c r="D56" s="73"/>
      <c r="E56" s="74">
        <v>100</v>
      </c>
      <c r="F56" s="117">
        <f>SUM(1*E56)/100</f>
        <v>1</v>
      </c>
      <c r="G56" s="808"/>
      <c r="H56" s="795"/>
      <c r="I56" s="795"/>
      <c r="J56" s="797"/>
      <c r="K56" s="795"/>
      <c r="L56" s="795"/>
      <c r="M56" s="905"/>
    </row>
    <row r="57" spans="1:17" ht="24.75" hidden="1" customHeight="1" x14ac:dyDescent="0.15">
      <c r="A57" s="881" t="s">
        <v>883</v>
      </c>
      <c r="B57" s="881"/>
      <c r="C57" s="881"/>
      <c r="D57" s="881"/>
      <c r="E57" s="881"/>
      <c r="F57" s="881"/>
      <c r="G57" s="881"/>
      <c r="H57" s="881"/>
      <c r="I57" s="881"/>
      <c r="J57" s="881"/>
      <c r="K57" s="881"/>
      <c r="L57" s="881"/>
      <c r="M57" s="881"/>
      <c r="N57" s="124">
        <f>SUM(N58:N64)</f>
        <v>56</v>
      </c>
      <c r="O57" s="65">
        <f t="shared" ref="O57:Q57" si="6">SUM(O58:O64)</f>
        <v>3.1111111111111112</v>
      </c>
      <c r="P57" s="65">
        <f t="shared" si="6"/>
        <v>3.1111111111111112</v>
      </c>
      <c r="Q57" s="65">
        <f t="shared" si="6"/>
        <v>0</v>
      </c>
    </row>
    <row r="58" spans="1:17" ht="21" hidden="1" x14ac:dyDescent="0.3">
      <c r="A58" s="838">
        <v>160</v>
      </c>
      <c r="B58" s="840" t="s">
        <v>55</v>
      </c>
      <c r="C58" s="93" t="s">
        <v>56</v>
      </c>
      <c r="D58" s="198">
        <v>4</v>
      </c>
      <c r="E58" s="104" t="s">
        <v>59</v>
      </c>
      <c r="F58" s="159"/>
      <c r="G58" s="806"/>
      <c r="H58" s="731" t="s">
        <v>20</v>
      </c>
      <c r="I58" s="731" t="s">
        <v>83</v>
      </c>
      <c r="J58" s="734">
        <v>14</v>
      </c>
      <c r="K58" s="731" t="s">
        <v>25</v>
      </c>
      <c r="L58" s="731" t="s">
        <v>22</v>
      </c>
      <c r="M58" s="900"/>
      <c r="N58" s="56">
        <f>D58*J58</f>
        <v>56</v>
      </c>
      <c r="O58" s="57">
        <f>N58/18</f>
        <v>3.1111111111111112</v>
      </c>
      <c r="P58" s="66">
        <f>O58</f>
        <v>3.1111111111111112</v>
      </c>
      <c r="Q58" s="57">
        <v>0</v>
      </c>
    </row>
    <row r="59" spans="1:17" ht="21" hidden="1" x14ac:dyDescent="0.3">
      <c r="A59" s="731"/>
      <c r="B59" s="732"/>
      <c r="C59" s="95" t="s">
        <v>872</v>
      </c>
      <c r="D59" s="96"/>
      <c r="E59" s="77"/>
      <c r="F59" s="353"/>
      <c r="G59" s="806"/>
      <c r="H59" s="731"/>
      <c r="I59" s="731"/>
      <c r="J59" s="734"/>
      <c r="K59" s="731"/>
      <c r="L59" s="731"/>
      <c r="M59" s="900"/>
    </row>
    <row r="60" spans="1:17" ht="21" hidden="1" x14ac:dyDescent="0.3">
      <c r="A60" s="731"/>
      <c r="B60" s="732"/>
      <c r="C60" s="97" t="s">
        <v>57</v>
      </c>
      <c r="D60" s="98"/>
      <c r="E60" s="74" t="s">
        <v>1794</v>
      </c>
      <c r="F60" s="158"/>
      <c r="G60" s="806"/>
      <c r="H60" s="731"/>
      <c r="I60" s="731"/>
      <c r="J60" s="734"/>
      <c r="K60" s="731"/>
      <c r="L60" s="731"/>
      <c r="M60" s="900"/>
    </row>
    <row r="61" spans="1:17" ht="21" hidden="1" x14ac:dyDescent="0.3">
      <c r="A61" s="731"/>
      <c r="B61" s="732"/>
      <c r="C61" s="97" t="s">
        <v>13</v>
      </c>
      <c r="D61" s="98"/>
      <c r="E61" s="74" t="s">
        <v>1794</v>
      </c>
      <c r="F61" s="158"/>
      <c r="G61" s="806"/>
      <c r="H61" s="731"/>
      <c r="I61" s="731"/>
      <c r="J61" s="734"/>
      <c r="K61" s="731"/>
      <c r="L61" s="731"/>
      <c r="M61" s="900"/>
    </row>
    <row r="62" spans="1:17" ht="21" hidden="1" x14ac:dyDescent="0.3">
      <c r="A62" s="731"/>
      <c r="B62" s="732"/>
      <c r="C62" s="97" t="s">
        <v>58</v>
      </c>
      <c r="D62" s="98"/>
      <c r="E62" s="74" t="s">
        <v>1794</v>
      </c>
      <c r="F62" s="158"/>
      <c r="G62" s="806"/>
      <c r="H62" s="731"/>
      <c r="I62" s="731"/>
      <c r="J62" s="734"/>
      <c r="K62" s="731"/>
      <c r="L62" s="731"/>
      <c r="M62" s="900"/>
    </row>
    <row r="63" spans="1:17" ht="21" hidden="1" x14ac:dyDescent="0.3">
      <c r="A63" s="731"/>
      <c r="B63" s="732"/>
      <c r="C63" s="97" t="s">
        <v>336</v>
      </c>
      <c r="D63" s="98"/>
      <c r="E63" s="74" t="s">
        <v>1794</v>
      </c>
      <c r="F63" s="158"/>
      <c r="G63" s="806"/>
      <c r="H63" s="731"/>
      <c r="I63" s="731"/>
      <c r="J63" s="734"/>
      <c r="K63" s="731"/>
      <c r="L63" s="731"/>
      <c r="M63" s="900"/>
    </row>
    <row r="64" spans="1:17" ht="21" hidden="1" x14ac:dyDescent="0.3">
      <c r="A64" s="795"/>
      <c r="B64" s="796"/>
      <c r="C64" s="334" t="s">
        <v>873</v>
      </c>
      <c r="D64" s="167"/>
      <c r="E64" s="74" t="s">
        <v>1794</v>
      </c>
      <c r="F64" s="158"/>
      <c r="G64" s="806"/>
      <c r="H64" s="731"/>
      <c r="I64" s="731"/>
      <c r="J64" s="734"/>
      <c r="K64" s="731"/>
      <c r="L64" s="731"/>
      <c r="M64" s="900"/>
    </row>
    <row r="65" spans="1:19" ht="24.75" customHeight="1" x14ac:dyDescent="0.15">
      <c r="A65" s="660" t="s">
        <v>856</v>
      </c>
      <c r="B65" s="660"/>
      <c r="C65" s="660"/>
      <c r="D65" s="660"/>
      <c r="E65" s="660"/>
      <c r="F65" s="660"/>
      <c r="G65" s="660"/>
      <c r="H65" s="660"/>
      <c r="I65" s="660"/>
      <c r="J65" s="660"/>
      <c r="K65" s="660"/>
      <c r="L65" s="660"/>
      <c r="M65" s="660"/>
      <c r="N65" s="124">
        <f>N66</f>
        <v>786</v>
      </c>
      <c r="O65" s="65">
        <f t="shared" ref="O65:Q65" si="7">O66</f>
        <v>43.666666666666671</v>
      </c>
      <c r="P65" s="65">
        <f t="shared" si="7"/>
        <v>43.666666666666671</v>
      </c>
      <c r="Q65" s="65">
        <f t="shared" si="7"/>
        <v>0</v>
      </c>
      <c r="R65" s="125">
        <f>P65+Q65</f>
        <v>43.666666666666671</v>
      </c>
      <c r="S65" s="66">
        <f>P65/20</f>
        <v>2.1833333333333336</v>
      </c>
    </row>
    <row r="66" spans="1:19" ht="24.75" customHeight="1" x14ac:dyDescent="0.15">
      <c r="A66" s="881" t="s">
        <v>882</v>
      </c>
      <c r="B66" s="881"/>
      <c r="C66" s="881"/>
      <c r="D66" s="881"/>
      <c r="E66" s="881"/>
      <c r="F66" s="881"/>
      <c r="G66" s="881"/>
      <c r="H66" s="881"/>
      <c r="I66" s="881"/>
      <c r="J66" s="881"/>
      <c r="K66" s="881"/>
      <c r="L66" s="881"/>
      <c r="M66" s="881"/>
      <c r="N66" s="124">
        <f>SUM(N67:N120)</f>
        <v>786</v>
      </c>
      <c r="O66" s="65">
        <f t="shared" ref="O66:Q66" si="8">SUM(O67:O120)</f>
        <v>43.666666666666671</v>
      </c>
      <c r="P66" s="65">
        <f t="shared" si="8"/>
        <v>43.666666666666671</v>
      </c>
      <c r="Q66" s="65">
        <f t="shared" si="8"/>
        <v>0</v>
      </c>
    </row>
    <row r="67" spans="1:19" ht="22.5" x14ac:dyDescent="0.3">
      <c r="A67" s="883">
        <v>161</v>
      </c>
      <c r="B67" s="732" t="s">
        <v>537</v>
      </c>
      <c r="C67" s="226" t="s">
        <v>239</v>
      </c>
      <c r="D67" s="187">
        <v>1</v>
      </c>
      <c r="E67" s="208" t="s">
        <v>53</v>
      </c>
      <c r="F67" s="118">
        <f>SUM(F69:F71)</f>
        <v>0.33</v>
      </c>
      <c r="G67" s="791" t="s">
        <v>2342</v>
      </c>
      <c r="H67" s="731" t="s">
        <v>20</v>
      </c>
      <c r="I67" s="731" t="s">
        <v>243</v>
      </c>
      <c r="J67" s="734">
        <v>61</v>
      </c>
      <c r="K67" s="731" t="s">
        <v>95</v>
      </c>
      <c r="L67" s="731" t="s">
        <v>22</v>
      </c>
      <c r="M67" s="882"/>
      <c r="N67" s="56">
        <f>D67*J67</f>
        <v>61</v>
      </c>
      <c r="O67" s="57">
        <f>N67/18</f>
        <v>3.3888888888888888</v>
      </c>
      <c r="P67" s="66">
        <f>O67</f>
        <v>3.3888888888888888</v>
      </c>
      <c r="Q67" s="57">
        <v>0</v>
      </c>
    </row>
    <row r="68" spans="1:19" ht="22.5" x14ac:dyDescent="0.3">
      <c r="A68" s="883"/>
      <c r="B68" s="732"/>
      <c r="C68" s="75" t="s">
        <v>538</v>
      </c>
      <c r="D68" s="76"/>
      <c r="E68" s="77"/>
      <c r="F68" s="289"/>
      <c r="G68" s="791"/>
      <c r="H68" s="731"/>
      <c r="I68" s="731"/>
      <c r="J68" s="734"/>
      <c r="K68" s="731"/>
      <c r="L68" s="731"/>
      <c r="M68" s="882"/>
    </row>
    <row r="69" spans="1:19" ht="22.5" x14ac:dyDescent="0.3">
      <c r="A69" s="883"/>
      <c r="B69" s="732"/>
      <c r="C69" s="72" t="s">
        <v>75</v>
      </c>
      <c r="D69" s="73"/>
      <c r="E69" s="74">
        <v>40</v>
      </c>
      <c r="F69" s="117">
        <f>SUM(0.33*E69)/100</f>
        <v>0.13200000000000001</v>
      </c>
      <c r="G69" s="791"/>
      <c r="H69" s="731"/>
      <c r="I69" s="731"/>
      <c r="J69" s="734"/>
      <c r="K69" s="731"/>
      <c r="L69" s="731"/>
      <c r="M69" s="882"/>
    </row>
    <row r="70" spans="1:19" ht="22.5" x14ac:dyDescent="0.3">
      <c r="A70" s="883"/>
      <c r="B70" s="732"/>
      <c r="C70" s="72" t="s">
        <v>50</v>
      </c>
      <c r="D70" s="73"/>
      <c r="E70" s="74">
        <v>30</v>
      </c>
      <c r="F70" s="117">
        <f t="shared" ref="F70:F71" si="9">SUM(0.33*E70)/100</f>
        <v>9.9000000000000005E-2</v>
      </c>
      <c r="G70" s="791"/>
      <c r="H70" s="731"/>
      <c r="I70" s="731"/>
      <c r="J70" s="734"/>
      <c r="K70" s="731"/>
      <c r="L70" s="731"/>
      <c r="M70" s="882"/>
    </row>
    <row r="71" spans="1:19" ht="22.5" x14ac:dyDescent="0.3">
      <c r="A71" s="883"/>
      <c r="B71" s="732"/>
      <c r="C71" s="72" t="s">
        <v>240</v>
      </c>
      <c r="D71" s="73"/>
      <c r="E71" s="74">
        <v>30</v>
      </c>
      <c r="F71" s="117">
        <f t="shared" si="9"/>
        <v>9.9000000000000005E-2</v>
      </c>
      <c r="G71" s="791"/>
      <c r="H71" s="731"/>
      <c r="I71" s="731"/>
      <c r="J71" s="734"/>
      <c r="K71" s="731"/>
      <c r="L71" s="731"/>
      <c r="M71" s="882"/>
    </row>
    <row r="72" spans="1:19" ht="22.5" x14ac:dyDescent="0.3">
      <c r="A72" s="883">
        <v>162</v>
      </c>
      <c r="B72" s="732" t="s">
        <v>543</v>
      </c>
      <c r="C72" s="226" t="s">
        <v>544</v>
      </c>
      <c r="D72" s="187">
        <v>1</v>
      </c>
      <c r="E72" s="208" t="s">
        <v>53</v>
      </c>
      <c r="F72" s="118">
        <f>SUM(F74)</f>
        <v>0.33</v>
      </c>
      <c r="G72" s="893" t="s">
        <v>2343</v>
      </c>
      <c r="H72" s="731" t="s">
        <v>20</v>
      </c>
      <c r="I72" s="731" t="s">
        <v>23</v>
      </c>
      <c r="J72" s="734">
        <v>2</v>
      </c>
      <c r="K72" s="731" t="s">
        <v>73</v>
      </c>
      <c r="L72" s="731" t="s">
        <v>22</v>
      </c>
      <c r="M72" s="882"/>
      <c r="N72" s="56">
        <f>D72*J72</f>
        <v>2</v>
      </c>
      <c r="O72" s="57">
        <f>N72/18</f>
        <v>0.1111111111111111</v>
      </c>
      <c r="P72" s="66">
        <f>O72</f>
        <v>0.1111111111111111</v>
      </c>
      <c r="Q72" s="57">
        <v>0</v>
      </c>
    </row>
    <row r="73" spans="1:19" ht="22.5" x14ac:dyDescent="0.3">
      <c r="A73" s="883"/>
      <c r="B73" s="732"/>
      <c r="C73" s="75" t="s">
        <v>545</v>
      </c>
      <c r="D73" s="76"/>
      <c r="E73" s="77"/>
      <c r="F73" s="289"/>
      <c r="G73" s="894"/>
      <c r="H73" s="731"/>
      <c r="I73" s="731"/>
      <c r="J73" s="734"/>
      <c r="K73" s="731"/>
      <c r="L73" s="731"/>
      <c r="M73" s="882"/>
    </row>
    <row r="74" spans="1:19" ht="22.5" x14ac:dyDescent="0.3">
      <c r="A74" s="883"/>
      <c r="B74" s="732"/>
      <c r="C74" s="72" t="s">
        <v>50</v>
      </c>
      <c r="D74" s="73"/>
      <c r="E74" s="74">
        <v>100</v>
      </c>
      <c r="F74" s="117">
        <f>SUM(0.33*E74)/100</f>
        <v>0.33</v>
      </c>
      <c r="G74" s="895"/>
      <c r="H74" s="731"/>
      <c r="I74" s="731"/>
      <c r="J74" s="734"/>
      <c r="K74" s="731"/>
      <c r="L74" s="731"/>
      <c r="M74" s="882"/>
    </row>
    <row r="75" spans="1:19" ht="21" x14ac:dyDescent="0.3">
      <c r="A75" s="883">
        <v>163</v>
      </c>
      <c r="B75" s="761" t="s">
        <v>168</v>
      </c>
      <c r="C75" s="181" t="s">
        <v>169</v>
      </c>
      <c r="D75" s="195">
        <v>9</v>
      </c>
      <c r="E75" s="173" t="s">
        <v>166</v>
      </c>
      <c r="F75" s="270">
        <f>SUM(F77)</f>
        <v>1</v>
      </c>
      <c r="G75" s="890"/>
      <c r="H75" s="760" t="s">
        <v>23</v>
      </c>
      <c r="I75" s="760" t="s">
        <v>20</v>
      </c>
      <c r="J75" s="763">
        <v>1</v>
      </c>
      <c r="K75" s="760" t="s">
        <v>73</v>
      </c>
      <c r="L75" s="760" t="s">
        <v>22</v>
      </c>
      <c r="M75" s="896"/>
      <c r="N75" s="56">
        <f>D75*J75</f>
        <v>9</v>
      </c>
      <c r="O75" s="57">
        <f>N75/18</f>
        <v>0.5</v>
      </c>
      <c r="P75" s="66">
        <f>O75</f>
        <v>0.5</v>
      </c>
      <c r="Q75" s="57">
        <v>0</v>
      </c>
    </row>
    <row r="76" spans="1:19" ht="22.5" x14ac:dyDescent="0.3">
      <c r="A76" s="883"/>
      <c r="B76" s="761"/>
      <c r="C76" s="182" t="s">
        <v>609</v>
      </c>
      <c r="D76" s="175"/>
      <c r="E76" s="178"/>
      <c r="F76" s="279"/>
      <c r="G76" s="890"/>
      <c r="H76" s="760"/>
      <c r="I76" s="760"/>
      <c r="J76" s="763"/>
      <c r="K76" s="760"/>
      <c r="L76" s="760"/>
      <c r="M76" s="896"/>
    </row>
    <row r="77" spans="1:19" ht="22.5" x14ac:dyDescent="0.3">
      <c r="A77" s="883"/>
      <c r="B77" s="761"/>
      <c r="C77" s="183" t="s">
        <v>50</v>
      </c>
      <c r="D77" s="177"/>
      <c r="E77" s="178">
        <v>100</v>
      </c>
      <c r="F77" s="279">
        <f>SUM(1*E77)/100</f>
        <v>1</v>
      </c>
      <c r="G77" s="890"/>
      <c r="H77" s="760"/>
      <c r="I77" s="760"/>
      <c r="J77" s="763"/>
      <c r="K77" s="760"/>
      <c r="L77" s="760"/>
      <c r="M77" s="896"/>
    </row>
    <row r="78" spans="1:19" ht="21" x14ac:dyDescent="0.3">
      <c r="A78" s="883">
        <v>164</v>
      </c>
      <c r="B78" s="732" t="s">
        <v>615</v>
      </c>
      <c r="C78" s="226" t="s">
        <v>616</v>
      </c>
      <c r="D78" s="187">
        <v>3</v>
      </c>
      <c r="E78" s="208" t="s">
        <v>33</v>
      </c>
      <c r="F78" s="118">
        <f>SUM(F80)</f>
        <v>1.5</v>
      </c>
      <c r="G78" s="294" t="s">
        <v>2344</v>
      </c>
      <c r="H78" s="731" t="s">
        <v>20</v>
      </c>
      <c r="I78" s="731" t="s">
        <v>20</v>
      </c>
      <c r="J78" s="734">
        <v>1</v>
      </c>
      <c r="K78" s="731" t="s">
        <v>73</v>
      </c>
      <c r="L78" s="731" t="s">
        <v>22</v>
      </c>
      <c r="M78" s="882"/>
      <c r="N78" s="56">
        <f>D78*J78</f>
        <v>3</v>
      </c>
      <c r="O78" s="57">
        <f>N78/18</f>
        <v>0.16666666666666666</v>
      </c>
      <c r="P78" s="66">
        <f>O78</f>
        <v>0.16666666666666666</v>
      </c>
      <c r="Q78" s="57">
        <v>0</v>
      </c>
    </row>
    <row r="79" spans="1:19" ht="22.5" x14ac:dyDescent="0.3">
      <c r="A79" s="883"/>
      <c r="B79" s="732"/>
      <c r="C79" s="75" t="s">
        <v>617</v>
      </c>
      <c r="D79" s="76"/>
      <c r="E79" s="77"/>
      <c r="F79" s="289"/>
      <c r="G79" s="295" t="s">
        <v>2345</v>
      </c>
      <c r="H79" s="731"/>
      <c r="I79" s="731"/>
      <c r="J79" s="734"/>
      <c r="K79" s="731"/>
      <c r="L79" s="731"/>
      <c r="M79" s="882"/>
    </row>
    <row r="80" spans="1:19" ht="22.5" x14ac:dyDescent="0.3">
      <c r="A80" s="883"/>
      <c r="B80" s="732"/>
      <c r="C80" s="72" t="s">
        <v>79</v>
      </c>
      <c r="D80" s="73"/>
      <c r="E80" s="74">
        <v>100</v>
      </c>
      <c r="F80" s="117">
        <f>SUM(1.5*E80)/100</f>
        <v>1.5</v>
      </c>
      <c r="G80" s="296"/>
      <c r="H80" s="731"/>
      <c r="I80" s="731"/>
      <c r="J80" s="734"/>
      <c r="K80" s="731"/>
      <c r="L80" s="731"/>
      <c r="M80" s="882"/>
    </row>
    <row r="81" spans="1:17" ht="21" x14ac:dyDescent="0.3">
      <c r="A81" s="883">
        <v>165</v>
      </c>
      <c r="B81" s="732" t="s">
        <v>245</v>
      </c>
      <c r="C81" s="226" t="s">
        <v>246</v>
      </c>
      <c r="D81" s="187">
        <v>3</v>
      </c>
      <c r="E81" s="208" t="s">
        <v>33</v>
      </c>
      <c r="F81" s="118"/>
      <c r="G81" s="225" t="s">
        <v>2346</v>
      </c>
      <c r="H81" s="731" t="s">
        <v>20</v>
      </c>
      <c r="I81" s="731" t="s">
        <v>212</v>
      </c>
      <c r="J81" s="734">
        <v>2</v>
      </c>
      <c r="K81" s="731" t="s">
        <v>133</v>
      </c>
      <c r="L81" s="731" t="s">
        <v>22</v>
      </c>
      <c r="M81" s="882"/>
      <c r="N81" s="56">
        <f>D81*J81</f>
        <v>6</v>
      </c>
      <c r="O81" s="57">
        <f>N81/18</f>
        <v>0.33333333333333331</v>
      </c>
      <c r="P81" s="66">
        <f>O81</f>
        <v>0.33333333333333331</v>
      </c>
      <c r="Q81" s="57">
        <v>0</v>
      </c>
    </row>
    <row r="82" spans="1:17" ht="22.5" x14ac:dyDescent="0.3">
      <c r="A82" s="883"/>
      <c r="B82" s="732"/>
      <c r="C82" s="72" t="s">
        <v>16</v>
      </c>
      <c r="D82" s="73"/>
      <c r="E82" s="74">
        <v>100</v>
      </c>
      <c r="F82" s="117">
        <f>SUM(1.5*E82)/100</f>
        <v>1.5</v>
      </c>
      <c r="G82" s="225" t="s">
        <v>2347</v>
      </c>
      <c r="H82" s="731"/>
      <c r="I82" s="731"/>
      <c r="J82" s="734"/>
      <c r="K82" s="731"/>
      <c r="L82" s="731"/>
      <c r="M82" s="882"/>
    </row>
    <row r="83" spans="1:17" ht="21" x14ac:dyDescent="0.3">
      <c r="A83" s="883">
        <v>166</v>
      </c>
      <c r="B83" s="732" t="s">
        <v>619</v>
      </c>
      <c r="C83" s="226" t="s">
        <v>620</v>
      </c>
      <c r="D83" s="187">
        <v>3</v>
      </c>
      <c r="E83" s="208" t="s">
        <v>33</v>
      </c>
      <c r="F83" s="118">
        <f>SUM(F85)</f>
        <v>1.5</v>
      </c>
      <c r="G83" s="294" t="s">
        <v>2348</v>
      </c>
      <c r="H83" s="731" t="s">
        <v>20</v>
      </c>
      <c r="I83" s="731" t="s">
        <v>20</v>
      </c>
      <c r="J83" s="734">
        <v>1</v>
      </c>
      <c r="K83" s="731" t="s">
        <v>73</v>
      </c>
      <c r="L83" s="731" t="s">
        <v>22</v>
      </c>
      <c r="M83" s="882"/>
      <c r="N83" s="56">
        <f>D83*J83</f>
        <v>3</v>
      </c>
      <c r="O83" s="57">
        <f>N83/18</f>
        <v>0.16666666666666666</v>
      </c>
      <c r="P83" s="66">
        <f>O83</f>
        <v>0.16666666666666666</v>
      </c>
      <c r="Q83" s="57">
        <v>0</v>
      </c>
    </row>
    <row r="84" spans="1:17" ht="42" x14ac:dyDescent="0.3">
      <c r="A84" s="883"/>
      <c r="B84" s="732"/>
      <c r="C84" s="75" t="s">
        <v>621</v>
      </c>
      <c r="D84" s="76"/>
      <c r="E84" s="77"/>
      <c r="F84" s="289"/>
      <c r="G84" s="295" t="s">
        <v>2349</v>
      </c>
      <c r="H84" s="731"/>
      <c r="I84" s="731"/>
      <c r="J84" s="734"/>
      <c r="K84" s="731"/>
      <c r="L84" s="731"/>
      <c r="M84" s="882"/>
    </row>
    <row r="85" spans="1:17" ht="22.5" x14ac:dyDescent="0.3">
      <c r="A85" s="883"/>
      <c r="B85" s="732"/>
      <c r="C85" s="72" t="s">
        <v>240</v>
      </c>
      <c r="D85" s="73"/>
      <c r="E85" s="74">
        <v>100</v>
      </c>
      <c r="F85" s="117">
        <f>SUM(1.5*E85)/100</f>
        <v>1.5</v>
      </c>
      <c r="G85" s="296"/>
      <c r="H85" s="731"/>
      <c r="I85" s="731"/>
      <c r="J85" s="734"/>
      <c r="K85" s="731"/>
      <c r="L85" s="731"/>
      <c r="M85" s="882"/>
    </row>
    <row r="86" spans="1:17" ht="21" x14ac:dyDescent="0.3">
      <c r="A86" s="883">
        <v>167</v>
      </c>
      <c r="B86" s="761" t="s">
        <v>255</v>
      </c>
      <c r="C86" s="181" t="s">
        <v>256</v>
      </c>
      <c r="D86" s="195">
        <v>3</v>
      </c>
      <c r="E86" s="173" t="s">
        <v>33</v>
      </c>
      <c r="F86" s="270">
        <f>SUM(F88:F90)</f>
        <v>0.74999999999999989</v>
      </c>
      <c r="G86" s="347" t="s">
        <v>2350</v>
      </c>
      <c r="H86" s="760" t="s">
        <v>20</v>
      </c>
      <c r="I86" s="760" t="s">
        <v>212</v>
      </c>
      <c r="J86" s="763">
        <v>19</v>
      </c>
      <c r="K86" s="760" t="s">
        <v>94</v>
      </c>
      <c r="L86" s="760" t="s">
        <v>22</v>
      </c>
      <c r="M86" s="896"/>
      <c r="N86" s="56">
        <f>D86*J86</f>
        <v>57</v>
      </c>
      <c r="O86" s="57">
        <f>N86/18</f>
        <v>3.1666666666666665</v>
      </c>
      <c r="P86" s="66">
        <f>O86</f>
        <v>3.1666666666666665</v>
      </c>
      <c r="Q86" s="57">
        <v>0</v>
      </c>
    </row>
    <row r="87" spans="1:17" ht="22.5" x14ac:dyDescent="0.3">
      <c r="A87" s="883"/>
      <c r="B87" s="761"/>
      <c r="C87" s="182" t="s">
        <v>171</v>
      </c>
      <c r="D87" s="175"/>
      <c r="E87" s="178"/>
      <c r="F87" s="279"/>
      <c r="G87" s="347" t="s">
        <v>2351</v>
      </c>
      <c r="H87" s="760"/>
      <c r="I87" s="760"/>
      <c r="J87" s="763"/>
      <c r="K87" s="760"/>
      <c r="L87" s="760"/>
      <c r="M87" s="896"/>
    </row>
    <row r="88" spans="1:17" ht="22.5" x14ac:dyDescent="0.3">
      <c r="A88" s="883"/>
      <c r="B88" s="761"/>
      <c r="C88" s="183" t="s">
        <v>75</v>
      </c>
      <c r="D88" s="177"/>
      <c r="E88" s="178">
        <v>40</v>
      </c>
      <c r="F88" s="279">
        <f t="shared" ref="F88:F90" si="10">SUM(1.5*E88)/100</f>
        <v>0.6</v>
      </c>
      <c r="G88" s="347"/>
      <c r="H88" s="760"/>
      <c r="I88" s="760"/>
      <c r="J88" s="763"/>
      <c r="K88" s="760"/>
      <c r="L88" s="760"/>
      <c r="M88" s="896"/>
    </row>
    <row r="89" spans="1:17" ht="22.5" x14ac:dyDescent="0.3">
      <c r="A89" s="883"/>
      <c r="B89" s="761"/>
      <c r="C89" s="183" t="s">
        <v>50</v>
      </c>
      <c r="D89" s="177"/>
      <c r="E89" s="178">
        <v>5</v>
      </c>
      <c r="F89" s="279">
        <f t="shared" si="10"/>
        <v>7.4999999999999997E-2</v>
      </c>
      <c r="G89" s="347"/>
      <c r="H89" s="760"/>
      <c r="I89" s="760"/>
      <c r="J89" s="763"/>
      <c r="K89" s="760"/>
      <c r="L89" s="760"/>
      <c r="M89" s="896"/>
    </row>
    <row r="90" spans="1:17" ht="22.5" x14ac:dyDescent="0.3">
      <c r="A90" s="883"/>
      <c r="B90" s="761"/>
      <c r="C90" s="183" t="s">
        <v>240</v>
      </c>
      <c r="D90" s="177"/>
      <c r="E90" s="178">
        <v>5</v>
      </c>
      <c r="F90" s="279">
        <f t="shared" si="10"/>
        <v>7.4999999999999997E-2</v>
      </c>
      <c r="G90" s="347"/>
      <c r="H90" s="760"/>
      <c r="I90" s="760"/>
      <c r="J90" s="763"/>
      <c r="K90" s="760"/>
      <c r="L90" s="760"/>
      <c r="M90" s="896"/>
    </row>
    <row r="91" spans="1:17" ht="21" x14ac:dyDescent="0.3">
      <c r="A91" s="883">
        <v>168</v>
      </c>
      <c r="B91" s="761" t="s">
        <v>255</v>
      </c>
      <c r="C91" s="181" t="s">
        <v>256</v>
      </c>
      <c r="D91" s="195">
        <v>3</v>
      </c>
      <c r="E91" s="173" t="s">
        <v>33</v>
      </c>
      <c r="F91" s="270">
        <f>SUM(F93)</f>
        <v>0.75</v>
      </c>
      <c r="G91" s="348" t="s">
        <v>2352</v>
      </c>
      <c r="H91" s="760" t="s">
        <v>23</v>
      </c>
      <c r="I91" s="760" t="s">
        <v>47</v>
      </c>
      <c r="J91" s="763">
        <v>8</v>
      </c>
      <c r="K91" s="760" t="s">
        <v>73</v>
      </c>
      <c r="L91" s="760" t="s">
        <v>22</v>
      </c>
      <c r="M91" s="896"/>
      <c r="N91" s="56">
        <f>D91*J91</f>
        <v>24</v>
      </c>
      <c r="O91" s="57">
        <f>N91/18</f>
        <v>1.3333333333333333</v>
      </c>
      <c r="P91" s="66">
        <f>O91</f>
        <v>1.3333333333333333</v>
      </c>
      <c r="Q91" s="57">
        <v>0</v>
      </c>
    </row>
    <row r="92" spans="1:17" ht="22.5" x14ac:dyDescent="0.3">
      <c r="A92" s="883"/>
      <c r="B92" s="761"/>
      <c r="C92" s="182" t="s">
        <v>623</v>
      </c>
      <c r="D92" s="175"/>
      <c r="E92" s="178"/>
      <c r="F92" s="279"/>
      <c r="G92" s="349" t="s">
        <v>2353</v>
      </c>
      <c r="H92" s="760"/>
      <c r="I92" s="760"/>
      <c r="J92" s="763"/>
      <c r="K92" s="760"/>
      <c r="L92" s="760"/>
      <c r="M92" s="896"/>
    </row>
    <row r="93" spans="1:17" ht="22.5" x14ac:dyDescent="0.3">
      <c r="A93" s="883"/>
      <c r="B93" s="761"/>
      <c r="C93" s="183" t="s">
        <v>77</v>
      </c>
      <c r="D93" s="177"/>
      <c r="E93" s="178">
        <v>50</v>
      </c>
      <c r="F93" s="279">
        <f>SUM(1.5*E93)/100</f>
        <v>0.75</v>
      </c>
      <c r="G93" s="350"/>
      <c r="H93" s="760"/>
      <c r="I93" s="760"/>
      <c r="J93" s="763"/>
      <c r="K93" s="760"/>
      <c r="L93" s="760"/>
      <c r="M93" s="896"/>
    </row>
    <row r="94" spans="1:17" ht="21" x14ac:dyDescent="0.3">
      <c r="A94" s="883">
        <v>169</v>
      </c>
      <c r="B94" s="758" t="s">
        <v>257</v>
      </c>
      <c r="C94" s="492" t="s">
        <v>258</v>
      </c>
      <c r="D94" s="483">
        <v>3</v>
      </c>
      <c r="E94" s="484" t="s">
        <v>33</v>
      </c>
      <c r="F94" s="271">
        <f>SUM(F96)</f>
        <v>1.5</v>
      </c>
      <c r="G94" s="335" t="s">
        <v>2354</v>
      </c>
      <c r="H94" s="757" t="s">
        <v>20</v>
      </c>
      <c r="I94" s="757" t="s">
        <v>93</v>
      </c>
      <c r="J94" s="744">
        <v>37</v>
      </c>
      <c r="K94" s="757" t="s">
        <v>47</v>
      </c>
      <c r="L94" s="757" t="s">
        <v>22</v>
      </c>
      <c r="M94" s="892"/>
      <c r="N94" s="56">
        <f>D94*J94</f>
        <v>111</v>
      </c>
      <c r="O94" s="57">
        <f>N94/18</f>
        <v>6.166666666666667</v>
      </c>
      <c r="P94" s="66">
        <f>O94</f>
        <v>6.166666666666667</v>
      </c>
      <c r="Q94" s="57">
        <v>0</v>
      </c>
    </row>
    <row r="95" spans="1:17" ht="22.5" x14ac:dyDescent="0.3">
      <c r="A95" s="883"/>
      <c r="B95" s="758"/>
      <c r="C95" s="272" t="s">
        <v>171</v>
      </c>
      <c r="D95" s="273"/>
      <c r="E95" s="147"/>
      <c r="F95" s="148"/>
      <c r="G95" s="335" t="s">
        <v>2355</v>
      </c>
      <c r="H95" s="757"/>
      <c r="I95" s="757"/>
      <c r="J95" s="744"/>
      <c r="K95" s="757"/>
      <c r="L95" s="757"/>
      <c r="M95" s="892"/>
    </row>
    <row r="96" spans="1:17" ht="22.5" x14ac:dyDescent="0.3">
      <c r="A96" s="883"/>
      <c r="B96" s="758"/>
      <c r="C96" s="254" t="s">
        <v>240</v>
      </c>
      <c r="D96" s="255"/>
      <c r="E96" s="147">
        <v>100</v>
      </c>
      <c r="F96" s="148">
        <f>SUM(1.5*E96)/100</f>
        <v>1.5</v>
      </c>
      <c r="G96" s="335"/>
      <c r="H96" s="757"/>
      <c r="I96" s="757"/>
      <c r="J96" s="744"/>
      <c r="K96" s="757"/>
      <c r="L96" s="757"/>
      <c r="M96" s="892"/>
    </row>
    <row r="97" spans="1:17" ht="21" hidden="1" x14ac:dyDescent="0.3">
      <c r="A97" s="883">
        <v>170</v>
      </c>
      <c r="B97" s="761" t="s">
        <v>257</v>
      </c>
      <c r="C97" s="181" t="s">
        <v>258</v>
      </c>
      <c r="D97" s="195">
        <v>3</v>
      </c>
      <c r="E97" s="173" t="s">
        <v>33</v>
      </c>
      <c r="F97" s="270"/>
      <c r="G97" s="351" t="s">
        <v>2356</v>
      </c>
      <c r="H97" s="760" t="s">
        <v>23</v>
      </c>
      <c r="I97" s="760" t="s">
        <v>20</v>
      </c>
      <c r="J97" s="763">
        <v>1</v>
      </c>
      <c r="K97" s="760" t="s">
        <v>73</v>
      </c>
      <c r="L97" s="760" t="s">
        <v>22</v>
      </c>
      <c r="M97" s="896"/>
      <c r="N97" s="56">
        <f>D97*J97</f>
        <v>3</v>
      </c>
      <c r="O97" s="57">
        <f>N97/18</f>
        <v>0.16666666666666666</v>
      </c>
      <c r="P97" s="66">
        <f>O97</f>
        <v>0.16666666666666666</v>
      </c>
      <c r="Q97" s="57">
        <v>0</v>
      </c>
    </row>
    <row r="98" spans="1:17" ht="21" hidden="1" x14ac:dyDescent="0.3">
      <c r="A98" s="883"/>
      <c r="B98" s="761"/>
      <c r="C98" s="183" t="s">
        <v>240</v>
      </c>
      <c r="D98" s="177"/>
      <c r="E98" s="178">
        <v>100</v>
      </c>
      <c r="F98" s="279"/>
      <c r="G98" s="352" t="s">
        <v>2354</v>
      </c>
      <c r="H98" s="760"/>
      <c r="I98" s="760"/>
      <c r="J98" s="763"/>
      <c r="K98" s="760"/>
      <c r="L98" s="760"/>
      <c r="M98" s="896"/>
    </row>
    <row r="99" spans="1:17" ht="22.5" x14ac:dyDescent="0.3">
      <c r="A99" s="883">
        <v>171</v>
      </c>
      <c r="B99" s="732" t="s">
        <v>259</v>
      </c>
      <c r="C99" s="226" t="s">
        <v>260</v>
      </c>
      <c r="D99" s="187">
        <v>1</v>
      </c>
      <c r="E99" s="208" t="s">
        <v>53</v>
      </c>
      <c r="F99" s="118">
        <f>SUM(F101)</f>
        <v>0.33</v>
      </c>
      <c r="G99" s="791" t="s">
        <v>2357</v>
      </c>
      <c r="H99" s="731" t="s">
        <v>20</v>
      </c>
      <c r="I99" s="731" t="s">
        <v>93</v>
      </c>
      <c r="J99" s="734">
        <v>37</v>
      </c>
      <c r="K99" s="731" t="s">
        <v>47</v>
      </c>
      <c r="L99" s="731" t="s">
        <v>22</v>
      </c>
      <c r="M99" s="882"/>
      <c r="N99" s="56">
        <f>D99*J99</f>
        <v>37</v>
      </c>
      <c r="O99" s="57">
        <f>N99/18</f>
        <v>2.0555555555555554</v>
      </c>
      <c r="P99" s="66">
        <f>O99</f>
        <v>2.0555555555555554</v>
      </c>
      <c r="Q99" s="57">
        <v>0</v>
      </c>
    </row>
    <row r="100" spans="1:17" ht="22.5" x14ac:dyDescent="0.3">
      <c r="A100" s="883"/>
      <c r="B100" s="732"/>
      <c r="C100" s="75" t="s">
        <v>171</v>
      </c>
      <c r="D100" s="76"/>
      <c r="E100" s="77"/>
      <c r="F100" s="289"/>
      <c r="G100" s="791"/>
      <c r="H100" s="731"/>
      <c r="I100" s="731"/>
      <c r="J100" s="734"/>
      <c r="K100" s="731"/>
      <c r="L100" s="731"/>
      <c r="M100" s="882"/>
    </row>
    <row r="101" spans="1:17" ht="22.5" x14ac:dyDescent="0.3">
      <c r="A101" s="883"/>
      <c r="B101" s="732"/>
      <c r="C101" s="72" t="s">
        <v>78</v>
      </c>
      <c r="D101" s="73"/>
      <c r="E101" s="74">
        <v>100</v>
      </c>
      <c r="F101" s="117">
        <f>SUM(0.33*E101)/100</f>
        <v>0.33</v>
      </c>
      <c r="G101" s="791"/>
      <c r="H101" s="731"/>
      <c r="I101" s="731"/>
      <c r="J101" s="734"/>
      <c r="K101" s="731"/>
      <c r="L101" s="731"/>
      <c r="M101" s="882"/>
    </row>
    <row r="102" spans="1:17" ht="21" hidden="1" x14ac:dyDescent="0.3">
      <c r="A102" s="745">
        <v>172</v>
      </c>
      <c r="B102" s="746" t="s">
        <v>274</v>
      </c>
      <c r="C102" s="209" t="s">
        <v>275</v>
      </c>
      <c r="D102" s="205"/>
      <c r="E102" s="84" t="s">
        <v>1953</v>
      </c>
      <c r="F102" s="157"/>
      <c r="G102" s="342" t="s">
        <v>2358</v>
      </c>
      <c r="H102" s="745" t="s">
        <v>20</v>
      </c>
      <c r="I102" s="745" t="s">
        <v>20</v>
      </c>
      <c r="J102" s="748">
        <v>0</v>
      </c>
      <c r="K102" s="745" t="s">
        <v>20</v>
      </c>
      <c r="L102" s="745" t="s">
        <v>22</v>
      </c>
      <c r="M102" s="748" t="s">
        <v>1799</v>
      </c>
      <c r="N102" s="56">
        <f>D102*J102</f>
        <v>0</v>
      </c>
      <c r="O102" s="57">
        <f>N102/18</f>
        <v>0</v>
      </c>
      <c r="P102" s="66">
        <f>O102</f>
        <v>0</v>
      </c>
      <c r="Q102" s="57">
        <v>0</v>
      </c>
    </row>
    <row r="103" spans="1:17" ht="21" hidden="1" x14ac:dyDescent="0.3">
      <c r="A103" s="745"/>
      <c r="B103" s="746"/>
      <c r="C103" s="209" t="s">
        <v>624</v>
      </c>
      <c r="D103" s="205"/>
      <c r="E103" s="77"/>
      <c r="F103" s="289"/>
      <c r="G103" s="343" t="s">
        <v>2359</v>
      </c>
      <c r="H103" s="745"/>
      <c r="I103" s="745"/>
      <c r="J103" s="748"/>
      <c r="K103" s="745"/>
      <c r="L103" s="745"/>
      <c r="M103" s="748"/>
    </row>
    <row r="104" spans="1:17" ht="21" hidden="1" x14ac:dyDescent="0.3">
      <c r="A104" s="745"/>
      <c r="B104" s="746"/>
      <c r="C104" s="209" t="s">
        <v>78</v>
      </c>
      <c r="D104" s="205"/>
      <c r="E104" s="77"/>
      <c r="F104" s="289"/>
      <c r="G104" s="344"/>
      <c r="H104" s="745"/>
      <c r="I104" s="745"/>
      <c r="J104" s="748"/>
      <c r="K104" s="745"/>
      <c r="L104" s="745"/>
      <c r="M104" s="748"/>
    </row>
    <row r="105" spans="1:17" ht="21" x14ac:dyDescent="0.3">
      <c r="A105" s="883">
        <v>173</v>
      </c>
      <c r="B105" s="758" t="s">
        <v>290</v>
      </c>
      <c r="C105" s="251" t="s">
        <v>291</v>
      </c>
      <c r="D105" s="252">
        <v>3</v>
      </c>
      <c r="E105" s="253" t="s">
        <v>33</v>
      </c>
      <c r="F105" s="271">
        <f>SUM(F106)</f>
        <v>1.5</v>
      </c>
      <c r="G105" s="345" t="s">
        <v>2360</v>
      </c>
      <c r="H105" s="757" t="s">
        <v>20</v>
      </c>
      <c r="I105" s="757" t="s">
        <v>159</v>
      </c>
      <c r="J105" s="744">
        <v>60</v>
      </c>
      <c r="K105" s="757" t="s">
        <v>73</v>
      </c>
      <c r="L105" s="757" t="s">
        <v>22</v>
      </c>
      <c r="M105" s="892"/>
      <c r="N105" s="56">
        <f>D105*J105</f>
        <v>180</v>
      </c>
      <c r="O105" s="57">
        <f>N105/18</f>
        <v>10</v>
      </c>
      <c r="P105" s="66">
        <f>O105</f>
        <v>10</v>
      </c>
      <c r="Q105" s="57">
        <v>0</v>
      </c>
    </row>
    <row r="106" spans="1:17" ht="22.5" x14ac:dyDescent="0.3">
      <c r="A106" s="883"/>
      <c r="B106" s="758"/>
      <c r="C106" s="254" t="s">
        <v>50</v>
      </c>
      <c r="D106" s="255"/>
      <c r="E106" s="147">
        <v>100</v>
      </c>
      <c r="F106" s="148">
        <f>SUM(1.5*E106)/100</f>
        <v>1.5</v>
      </c>
      <c r="G106" s="346" t="s">
        <v>2361</v>
      </c>
      <c r="H106" s="757"/>
      <c r="I106" s="757"/>
      <c r="J106" s="744"/>
      <c r="K106" s="757"/>
      <c r="L106" s="757"/>
      <c r="M106" s="892"/>
    </row>
    <row r="107" spans="1:17" ht="21" hidden="1" x14ac:dyDescent="0.3">
      <c r="A107" s="883">
        <v>174</v>
      </c>
      <c r="B107" s="732" t="s">
        <v>290</v>
      </c>
      <c r="C107" s="226" t="s">
        <v>291</v>
      </c>
      <c r="D107" s="187">
        <v>3</v>
      </c>
      <c r="E107" s="208" t="s">
        <v>33</v>
      </c>
      <c r="F107" s="118"/>
      <c r="G107" s="199" t="s">
        <v>2361</v>
      </c>
      <c r="H107" s="731" t="s">
        <v>23</v>
      </c>
      <c r="I107" s="731" t="s">
        <v>159</v>
      </c>
      <c r="J107" s="734">
        <v>60</v>
      </c>
      <c r="K107" s="731" t="s">
        <v>73</v>
      </c>
      <c r="L107" s="731" t="s">
        <v>22</v>
      </c>
      <c r="M107" s="882"/>
      <c r="N107" s="56">
        <f>D107*J107</f>
        <v>180</v>
      </c>
      <c r="O107" s="57">
        <f>N107/18</f>
        <v>10</v>
      </c>
      <c r="P107" s="66">
        <f>O107</f>
        <v>10</v>
      </c>
      <c r="Q107" s="57">
        <v>0</v>
      </c>
    </row>
    <row r="108" spans="1:17" ht="21" hidden="1" x14ac:dyDescent="0.3">
      <c r="A108" s="883"/>
      <c r="B108" s="732"/>
      <c r="C108" s="72" t="s">
        <v>50</v>
      </c>
      <c r="D108" s="73"/>
      <c r="E108" s="74">
        <v>100</v>
      </c>
      <c r="F108" s="117"/>
      <c r="G108" s="199" t="s">
        <v>2362</v>
      </c>
      <c r="H108" s="731"/>
      <c r="I108" s="731"/>
      <c r="J108" s="734"/>
      <c r="K108" s="731"/>
      <c r="L108" s="731"/>
      <c r="M108" s="882"/>
    </row>
    <row r="109" spans="1:17" ht="21" hidden="1" x14ac:dyDescent="0.3">
      <c r="A109" s="883">
        <v>175</v>
      </c>
      <c r="B109" s="732" t="s">
        <v>290</v>
      </c>
      <c r="C109" s="226" t="s">
        <v>291</v>
      </c>
      <c r="D109" s="187">
        <v>3</v>
      </c>
      <c r="E109" s="208" t="s">
        <v>33</v>
      </c>
      <c r="F109" s="118"/>
      <c r="G109" s="297" t="s">
        <v>2361</v>
      </c>
      <c r="H109" s="731" t="s">
        <v>21</v>
      </c>
      <c r="I109" s="731" t="s">
        <v>159</v>
      </c>
      <c r="J109" s="734">
        <v>27</v>
      </c>
      <c r="K109" s="731" t="s">
        <v>203</v>
      </c>
      <c r="L109" s="731" t="s">
        <v>22</v>
      </c>
      <c r="M109" s="882"/>
      <c r="N109" s="56">
        <f>D109*J109</f>
        <v>81</v>
      </c>
      <c r="O109" s="57">
        <f>N109/18</f>
        <v>4.5</v>
      </c>
      <c r="P109" s="66">
        <f>O109</f>
        <v>4.5</v>
      </c>
      <c r="Q109" s="57">
        <v>0</v>
      </c>
    </row>
    <row r="110" spans="1:17" ht="21" hidden="1" x14ac:dyDescent="0.3">
      <c r="A110" s="883"/>
      <c r="B110" s="732"/>
      <c r="C110" s="72" t="s">
        <v>50</v>
      </c>
      <c r="D110" s="73"/>
      <c r="E110" s="74">
        <v>100</v>
      </c>
      <c r="F110" s="117"/>
      <c r="G110" s="298" t="s">
        <v>2363</v>
      </c>
      <c r="H110" s="731"/>
      <c r="I110" s="731"/>
      <c r="J110" s="734"/>
      <c r="K110" s="731"/>
      <c r="L110" s="731"/>
      <c r="M110" s="882"/>
    </row>
    <row r="111" spans="1:17" ht="21" x14ac:dyDescent="0.3">
      <c r="A111" s="883">
        <v>176</v>
      </c>
      <c r="B111" s="761" t="s">
        <v>301</v>
      </c>
      <c r="C111" s="181" t="s">
        <v>156</v>
      </c>
      <c r="D111" s="195">
        <v>3</v>
      </c>
      <c r="E111" s="173" t="s">
        <v>302</v>
      </c>
      <c r="F111" s="270">
        <f>SUM(F113)</f>
        <v>0.5</v>
      </c>
      <c r="G111" s="890"/>
      <c r="H111" s="760" t="s">
        <v>23</v>
      </c>
      <c r="I111" s="760" t="s">
        <v>23</v>
      </c>
      <c r="J111" s="763">
        <v>2</v>
      </c>
      <c r="K111" s="760" t="s">
        <v>73</v>
      </c>
      <c r="L111" s="760" t="s">
        <v>22</v>
      </c>
      <c r="M111" s="896"/>
      <c r="N111" s="56">
        <f>D111*J111</f>
        <v>6</v>
      </c>
      <c r="O111" s="57">
        <f>N111/18</f>
        <v>0.33333333333333331</v>
      </c>
      <c r="P111" s="66">
        <f>O111</f>
        <v>0.33333333333333331</v>
      </c>
      <c r="Q111" s="57">
        <v>0</v>
      </c>
    </row>
    <row r="112" spans="1:17" ht="22.5" x14ac:dyDescent="0.3">
      <c r="A112" s="883"/>
      <c r="B112" s="761"/>
      <c r="C112" s="182" t="s">
        <v>629</v>
      </c>
      <c r="D112" s="175"/>
      <c r="E112" s="178"/>
      <c r="F112" s="279"/>
      <c r="G112" s="890"/>
      <c r="H112" s="760"/>
      <c r="I112" s="760"/>
      <c r="J112" s="763"/>
      <c r="K112" s="760"/>
      <c r="L112" s="760"/>
      <c r="M112" s="896"/>
    </row>
    <row r="113" spans="1:19" ht="22.5" x14ac:dyDescent="0.3">
      <c r="A113" s="883"/>
      <c r="B113" s="761"/>
      <c r="C113" s="183" t="s">
        <v>75</v>
      </c>
      <c r="D113" s="177"/>
      <c r="E113" s="178">
        <f>100/2</f>
        <v>50</v>
      </c>
      <c r="F113" s="279">
        <f>SUM(1*E113)/100</f>
        <v>0.5</v>
      </c>
      <c r="G113" s="890"/>
      <c r="H113" s="760"/>
      <c r="I113" s="760"/>
      <c r="J113" s="763"/>
      <c r="K113" s="760"/>
      <c r="L113" s="760"/>
      <c r="M113" s="896"/>
    </row>
    <row r="114" spans="1:19" ht="21" x14ac:dyDescent="0.3">
      <c r="A114" s="883">
        <v>177</v>
      </c>
      <c r="B114" s="761" t="s">
        <v>301</v>
      </c>
      <c r="C114" s="181" t="s">
        <v>156</v>
      </c>
      <c r="D114" s="195">
        <v>3</v>
      </c>
      <c r="E114" s="173" t="s">
        <v>302</v>
      </c>
      <c r="F114" s="270">
        <f>SUM(F115)</f>
        <v>0.5</v>
      </c>
      <c r="G114" s="888"/>
      <c r="H114" s="760" t="s">
        <v>21</v>
      </c>
      <c r="I114" s="760" t="s">
        <v>23</v>
      </c>
      <c r="J114" s="763">
        <v>1</v>
      </c>
      <c r="K114" s="760" t="s">
        <v>20</v>
      </c>
      <c r="L114" s="760" t="s">
        <v>22</v>
      </c>
      <c r="M114" s="896"/>
      <c r="N114" s="56">
        <f>D114*J114</f>
        <v>3</v>
      </c>
      <c r="O114" s="57">
        <f>N114/18</f>
        <v>0.16666666666666666</v>
      </c>
      <c r="P114" s="66">
        <f>O114</f>
        <v>0.16666666666666666</v>
      </c>
      <c r="Q114" s="57">
        <v>0</v>
      </c>
    </row>
    <row r="115" spans="1:19" ht="22.5" x14ac:dyDescent="0.3">
      <c r="A115" s="883"/>
      <c r="B115" s="761"/>
      <c r="C115" s="183" t="s">
        <v>79</v>
      </c>
      <c r="D115" s="177"/>
      <c r="E115" s="178">
        <f>100/2</f>
        <v>50</v>
      </c>
      <c r="F115" s="279">
        <f>SUM(1*E115)/100</f>
        <v>0.5</v>
      </c>
      <c r="G115" s="889"/>
      <c r="H115" s="760"/>
      <c r="I115" s="760"/>
      <c r="J115" s="763"/>
      <c r="K115" s="760"/>
      <c r="L115" s="760"/>
      <c r="M115" s="896"/>
    </row>
    <row r="116" spans="1:19" ht="21" x14ac:dyDescent="0.3">
      <c r="A116" s="883">
        <v>178</v>
      </c>
      <c r="B116" s="732" t="s">
        <v>303</v>
      </c>
      <c r="C116" s="226" t="s">
        <v>154</v>
      </c>
      <c r="D116" s="187">
        <v>1</v>
      </c>
      <c r="E116" s="208" t="s">
        <v>304</v>
      </c>
      <c r="F116" s="118">
        <f>SUM(F118:F120)</f>
        <v>0.25</v>
      </c>
      <c r="G116" s="791" t="s">
        <v>2364</v>
      </c>
      <c r="H116" s="731" t="s">
        <v>20</v>
      </c>
      <c r="I116" s="731" t="s">
        <v>212</v>
      </c>
      <c r="J116" s="734">
        <v>20</v>
      </c>
      <c r="K116" s="731" t="s">
        <v>76</v>
      </c>
      <c r="L116" s="731" t="s">
        <v>22</v>
      </c>
      <c r="M116" s="882"/>
      <c r="N116" s="56">
        <f>D116*J116</f>
        <v>20</v>
      </c>
      <c r="O116" s="57">
        <f>N116/18</f>
        <v>1.1111111111111112</v>
      </c>
      <c r="P116" s="66">
        <f>O116</f>
        <v>1.1111111111111112</v>
      </c>
      <c r="Q116" s="57">
        <v>0</v>
      </c>
    </row>
    <row r="117" spans="1:19" ht="22.5" x14ac:dyDescent="0.3">
      <c r="A117" s="883"/>
      <c r="B117" s="732"/>
      <c r="C117" s="75" t="s">
        <v>171</v>
      </c>
      <c r="D117" s="76"/>
      <c r="E117" s="77"/>
      <c r="F117" s="289"/>
      <c r="G117" s="791"/>
      <c r="H117" s="731"/>
      <c r="I117" s="731"/>
      <c r="J117" s="734"/>
      <c r="K117" s="731"/>
      <c r="L117" s="731"/>
      <c r="M117" s="882"/>
    </row>
    <row r="118" spans="1:19" ht="22.5" x14ac:dyDescent="0.3">
      <c r="A118" s="883"/>
      <c r="B118" s="732"/>
      <c r="C118" s="72" t="s">
        <v>75</v>
      </c>
      <c r="D118" s="73"/>
      <c r="E118" s="74">
        <v>40</v>
      </c>
      <c r="F118" s="117">
        <f>SUM(0.25*E118)/100</f>
        <v>0.1</v>
      </c>
      <c r="G118" s="791"/>
      <c r="H118" s="731"/>
      <c r="I118" s="731"/>
      <c r="J118" s="734"/>
      <c r="K118" s="731"/>
      <c r="L118" s="731"/>
      <c r="M118" s="882"/>
    </row>
    <row r="119" spans="1:19" ht="22.5" x14ac:dyDescent="0.3">
      <c r="A119" s="883"/>
      <c r="B119" s="732"/>
      <c r="C119" s="72" t="s">
        <v>50</v>
      </c>
      <c r="D119" s="73"/>
      <c r="E119" s="74">
        <v>30</v>
      </c>
      <c r="F119" s="117">
        <f t="shared" ref="F119:F120" si="11">SUM(0.25*E119)/100</f>
        <v>7.4999999999999997E-2</v>
      </c>
      <c r="G119" s="791"/>
      <c r="H119" s="731"/>
      <c r="I119" s="731"/>
      <c r="J119" s="734"/>
      <c r="K119" s="731"/>
      <c r="L119" s="731"/>
      <c r="M119" s="882"/>
    </row>
    <row r="120" spans="1:19" ht="22.5" x14ac:dyDescent="0.3">
      <c r="A120" s="901"/>
      <c r="B120" s="796"/>
      <c r="C120" s="101" t="s">
        <v>240</v>
      </c>
      <c r="D120" s="73"/>
      <c r="E120" s="74">
        <v>30</v>
      </c>
      <c r="F120" s="117">
        <f t="shared" si="11"/>
        <v>7.4999999999999997E-2</v>
      </c>
      <c r="G120" s="791"/>
      <c r="H120" s="731"/>
      <c r="I120" s="731"/>
      <c r="J120" s="734"/>
      <c r="K120" s="731"/>
      <c r="L120" s="731"/>
      <c r="M120" s="882"/>
    </row>
    <row r="121" spans="1:19" ht="24.75" customHeight="1" x14ac:dyDescent="0.15">
      <c r="A121" s="660" t="s">
        <v>857</v>
      </c>
      <c r="B121" s="660"/>
      <c r="C121" s="660"/>
      <c r="D121" s="660"/>
      <c r="E121" s="660"/>
      <c r="F121" s="660"/>
      <c r="G121" s="660"/>
      <c r="H121" s="660"/>
      <c r="I121" s="660"/>
      <c r="J121" s="660"/>
      <c r="K121" s="660"/>
      <c r="L121" s="660"/>
      <c r="M121" s="660"/>
      <c r="N121" s="124">
        <f>N122</f>
        <v>1731</v>
      </c>
      <c r="O121" s="65">
        <f t="shared" ref="O121:Q121" si="12">O122</f>
        <v>96.166666666666671</v>
      </c>
      <c r="P121" s="65">
        <f t="shared" si="12"/>
        <v>96.166666666666671</v>
      </c>
      <c r="Q121" s="65">
        <f t="shared" si="12"/>
        <v>0</v>
      </c>
      <c r="R121" s="125">
        <f>P121+Q121</f>
        <v>96.166666666666671</v>
      </c>
      <c r="S121" s="66">
        <f>P121/20</f>
        <v>4.8083333333333336</v>
      </c>
    </row>
    <row r="122" spans="1:19" ht="24.75" customHeight="1" x14ac:dyDescent="0.15">
      <c r="A122" s="881" t="s">
        <v>882</v>
      </c>
      <c r="B122" s="881"/>
      <c r="C122" s="881"/>
      <c r="D122" s="881"/>
      <c r="E122" s="881"/>
      <c r="F122" s="881"/>
      <c r="G122" s="881"/>
      <c r="H122" s="881"/>
      <c r="I122" s="881"/>
      <c r="J122" s="881"/>
      <c r="K122" s="881"/>
      <c r="L122" s="881"/>
      <c r="M122" s="881"/>
      <c r="N122" s="124">
        <f>SUM(N123:N193)</f>
        <v>1731</v>
      </c>
      <c r="O122" s="65">
        <f t="shared" ref="O122:Q122" si="13">SUM(O123:O193)</f>
        <v>96.166666666666671</v>
      </c>
      <c r="P122" s="65">
        <f t="shared" si="13"/>
        <v>96.166666666666671</v>
      </c>
      <c r="Q122" s="65">
        <f t="shared" si="13"/>
        <v>0</v>
      </c>
    </row>
    <row r="123" spans="1:19" ht="22.5" x14ac:dyDescent="0.3">
      <c r="A123" s="731">
        <v>179</v>
      </c>
      <c r="B123" s="732" t="s">
        <v>537</v>
      </c>
      <c r="C123" s="226" t="s">
        <v>239</v>
      </c>
      <c r="D123" s="187">
        <v>1</v>
      </c>
      <c r="E123" s="208" t="s">
        <v>53</v>
      </c>
      <c r="F123" s="118">
        <f>SUM(F125:F130)</f>
        <v>0.33006600000000008</v>
      </c>
      <c r="G123" s="791" t="s">
        <v>2365</v>
      </c>
      <c r="H123" s="731" t="s">
        <v>23</v>
      </c>
      <c r="I123" s="731" t="s">
        <v>540</v>
      </c>
      <c r="J123" s="734">
        <v>77</v>
      </c>
      <c r="K123" s="731" t="s">
        <v>20</v>
      </c>
      <c r="L123" s="731" t="s">
        <v>22</v>
      </c>
      <c r="M123" s="882"/>
      <c r="N123" s="56">
        <f>D123*J123</f>
        <v>77</v>
      </c>
      <c r="O123" s="57">
        <f>N123/18</f>
        <v>4.2777777777777777</v>
      </c>
      <c r="P123" s="66">
        <f>O123</f>
        <v>4.2777777777777777</v>
      </c>
      <c r="Q123" s="57">
        <v>0</v>
      </c>
    </row>
    <row r="124" spans="1:19" ht="22.5" x14ac:dyDescent="0.3">
      <c r="A124" s="731"/>
      <c r="B124" s="732"/>
      <c r="C124" s="75" t="s">
        <v>539</v>
      </c>
      <c r="D124" s="76"/>
      <c r="E124" s="77"/>
      <c r="F124" s="289"/>
      <c r="G124" s="791"/>
      <c r="H124" s="731"/>
      <c r="I124" s="731"/>
      <c r="J124" s="734"/>
      <c r="K124" s="731"/>
      <c r="L124" s="731"/>
      <c r="M124" s="882"/>
    </row>
    <row r="125" spans="1:19" ht="22.5" x14ac:dyDescent="0.3">
      <c r="A125" s="731"/>
      <c r="B125" s="732"/>
      <c r="C125" s="72" t="s">
        <v>52</v>
      </c>
      <c r="D125" s="73"/>
      <c r="E125" s="595">
        <v>16.670000000000002</v>
      </c>
      <c r="F125" s="117">
        <f>SUM(0.33*E125)/100</f>
        <v>5.5011000000000011E-2</v>
      </c>
      <c r="G125" s="791"/>
      <c r="H125" s="731"/>
      <c r="I125" s="731"/>
      <c r="J125" s="734"/>
      <c r="K125" s="731"/>
      <c r="L125" s="731"/>
      <c r="M125" s="882"/>
    </row>
    <row r="126" spans="1:19" ht="22.5" x14ac:dyDescent="0.3">
      <c r="A126" s="731"/>
      <c r="B126" s="732"/>
      <c r="C126" s="72" t="s">
        <v>77</v>
      </c>
      <c r="D126" s="73"/>
      <c r="E126" s="595">
        <v>16.670000000000002</v>
      </c>
      <c r="F126" s="117">
        <f t="shared" ref="F126:F130" si="14">SUM(0.33*E126)/100</f>
        <v>5.5011000000000011E-2</v>
      </c>
      <c r="G126" s="791"/>
      <c r="H126" s="731"/>
      <c r="I126" s="731"/>
      <c r="J126" s="734"/>
      <c r="K126" s="731"/>
      <c r="L126" s="731"/>
      <c r="M126" s="882"/>
    </row>
    <row r="127" spans="1:19" ht="22.5" x14ac:dyDescent="0.3">
      <c r="A127" s="731"/>
      <c r="B127" s="732"/>
      <c r="C127" s="72" t="s">
        <v>15</v>
      </c>
      <c r="D127" s="73"/>
      <c r="E127" s="595">
        <v>16.670000000000002</v>
      </c>
      <c r="F127" s="117">
        <f t="shared" si="14"/>
        <v>5.5011000000000011E-2</v>
      </c>
      <c r="G127" s="791"/>
      <c r="H127" s="731"/>
      <c r="I127" s="731"/>
      <c r="J127" s="734"/>
      <c r="K127" s="731"/>
      <c r="L127" s="731"/>
      <c r="M127" s="882"/>
    </row>
    <row r="128" spans="1:19" ht="22.5" x14ac:dyDescent="0.3">
      <c r="A128" s="731"/>
      <c r="B128" s="732"/>
      <c r="C128" s="72" t="s">
        <v>57</v>
      </c>
      <c r="D128" s="73"/>
      <c r="E128" s="595">
        <v>16.670000000000002</v>
      </c>
      <c r="F128" s="117">
        <f t="shared" si="14"/>
        <v>5.5011000000000011E-2</v>
      </c>
      <c r="G128" s="791"/>
      <c r="H128" s="731"/>
      <c r="I128" s="731"/>
      <c r="J128" s="734"/>
      <c r="K128" s="731"/>
      <c r="L128" s="731"/>
      <c r="M128" s="882"/>
    </row>
    <row r="129" spans="1:17" ht="22.5" x14ac:dyDescent="0.3">
      <c r="A129" s="731"/>
      <c r="B129" s="732"/>
      <c r="C129" s="72" t="s">
        <v>45</v>
      </c>
      <c r="D129" s="73"/>
      <c r="E129" s="595">
        <v>16.670000000000002</v>
      </c>
      <c r="F129" s="117">
        <f t="shared" si="14"/>
        <v>5.5011000000000011E-2</v>
      </c>
      <c r="G129" s="791"/>
      <c r="H129" s="731"/>
      <c r="I129" s="731"/>
      <c r="J129" s="734"/>
      <c r="K129" s="731"/>
      <c r="L129" s="731"/>
      <c r="M129" s="882"/>
    </row>
    <row r="130" spans="1:17" ht="22.5" x14ac:dyDescent="0.3">
      <c r="A130" s="731"/>
      <c r="B130" s="732"/>
      <c r="C130" s="72" t="s">
        <v>242</v>
      </c>
      <c r="D130" s="73"/>
      <c r="E130" s="595">
        <v>16.670000000000002</v>
      </c>
      <c r="F130" s="117">
        <f t="shared" si="14"/>
        <v>5.5011000000000011E-2</v>
      </c>
      <c r="G130" s="791"/>
      <c r="H130" s="731"/>
      <c r="I130" s="731"/>
      <c r="J130" s="734"/>
      <c r="K130" s="731"/>
      <c r="L130" s="731"/>
      <c r="M130" s="882"/>
    </row>
    <row r="131" spans="1:17" ht="21" x14ac:dyDescent="0.3">
      <c r="A131" s="883">
        <v>180</v>
      </c>
      <c r="B131" s="732" t="s">
        <v>546</v>
      </c>
      <c r="C131" s="226" t="s">
        <v>547</v>
      </c>
      <c r="D131" s="187">
        <v>3</v>
      </c>
      <c r="E131" s="208" t="s">
        <v>33</v>
      </c>
      <c r="F131" s="118">
        <f>SUM(F132)</f>
        <v>1.5</v>
      </c>
      <c r="G131" s="294" t="s">
        <v>2366</v>
      </c>
      <c r="H131" s="731" t="s">
        <v>20</v>
      </c>
      <c r="I131" s="731" t="s">
        <v>72</v>
      </c>
      <c r="J131" s="734">
        <v>16</v>
      </c>
      <c r="K131" s="731" t="s">
        <v>25</v>
      </c>
      <c r="L131" s="731" t="s">
        <v>22</v>
      </c>
      <c r="M131" s="882"/>
      <c r="N131" s="56">
        <f>D131*J131</f>
        <v>48</v>
      </c>
      <c r="O131" s="57">
        <f>N131/18</f>
        <v>2.6666666666666665</v>
      </c>
      <c r="P131" s="66">
        <f>O131</f>
        <v>2.6666666666666665</v>
      </c>
      <c r="Q131" s="57">
        <v>0</v>
      </c>
    </row>
    <row r="132" spans="1:17" ht="22.5" x14ac:dyDescent="0.3">
      <c r="A132" s="883"/>
      <c r="B132" s="732"/>
      <c r="C132" s="72" t="s">
        <v>52</v>
      </c>
      <c r="D132" s="73"/>
      <c r="E132" s="74">
        <v>100</v>
      </c>
      <c r="F132" s="117">
        <f>SUM(1.5*E132)/100</f>
        <v>1.5</v>
      </c>
      <c r="G132" s="296" t="s">
        <v>2367</v>
      </c>
      <c r="H132" s="731"/>
      <c r="I132" s="731"/>
      <c r="J132" s="734"/>
      <c r="K132" s="731"/>
      <c r="L132" s="731"/>
      <c r="M132" s="882"/>
    </row>
    <row r="133" spans="1:17" ht="21" x14ac:dyDescent="0.3">
      <c r="A133" s="883">
        <v>181</v>
      </c>
      <c r="B133" s="732" t="s">
        <v>548</v>
      </c>
      <c r="C133" s="226" t="s">
        <v>248</v>
      </c>
      <c r="D133" s="187">
        <v>3</v>
      </c>
      <c r="E133" s="208" t="s">
        <v>33</v>
      </c>
      <c r="F133" s="118">
        <f>SUM(F135)</f>
        <v>1.5</v>
      </c>
      <c r="G133" s="199" t="s">
        <v>2368</v>
      </c>
      <c r="H133" s="731" t="s">
        <v>20</v>
      </c>
      <c r="I133" s="731" t="s">
        <v>20</v>
      </c>
      <c r="J133" s="734">
        <v>1</v>
      </c>
      <c r="K133" s="731" t="s">
        <v>73</v>
      </c>
      <c r="L133" s="731" t="s">
        <v>22</v>
      </c>
      <c r="M133" s="882"/>
      <c r="N133" s="56">
        <f>D133*J133</f>
        <v>3</v>
      </c>
      <c r="O133" s="57">
        <f>N133/18</f>
        <v>0.16666666666666666</v>
      </c>
      <c r="P133" s="66">
        <f>O133</f>
        <v>0.16666666666666666</v>
      </c>
      <c r="Q133" s="57">
        <v>0</v>
      </c>
    </row>
    <row r="134" spans="1:17" ht="22.5" x14ac:dyDescent="0.3">
      <c r="A134" s="883"/>
      <c r="B134" s="732"/>
      <c r="C134" s="75" t="s">
        <v>545</v>
      </c>
      <c r="D134" s="76"/>
      <c r="E134" s="77"/>
      <c r="F134" s="289"/>
      <c r="G134" s="199" t="s">
        <v>2369</v>
      </c>
      <c r="H134" s="731"/>
      <c r="I134" s="731"/>
      <c r="J134" s="734"/>
      <c r="K134" s="731"/>
      <c r="L134" s="731"/>
      <c r="M134" s="882"/>
    </row>
    <row r="135" spans="1:17" ht="22.5" x14ac:dyDescent="0.3">
      <c r="A135" s="883"/>
      <c r="B135" s="732"/>
      <c r="C135" s="72" t="s">
        <v>52</v>
      </c>
      <c r="D135" s="73"/>
      <c r="E135" s="74">
        <v>100</v>
      </c>
      <c r="F135" s="117">
        <f>SUM(1.5*E135)/100</f>
        <v>1.5</v>
      </c>
      <c r="G135" s="199"/>
      <c r="H135" s="731"/>
      <c r="I135" s="731"/>
      <c r="J135" s="734"/>
      <c r="K135" s="731"/>
      <c r="L135" s="731"/>
      <c r="M135" s="882"/>
    </row>
    <row r="136" spans="1:17" ht="21" x14ac:dyDescent="0.3">
      <c r="A136" s="731">
        <v>182</v>
      </c>
      <c r="B136" s="732" t="s">
        <v>247</v>
      </c>
      <c r="C136" s="226" t="s">
        <v>248</v>
      </c>
      <c r="D136" s="187">
        <v>3</v>
      </c>
      <c r="E136" s="208" t="s">
        <v>33</v>
      </c>
      <c r="F136" s="118">
        <f>SUM(F137:F142)</f>
        <v>1.5003000000000004</v>
      </c>
      <c r="G136" s="297" t="s">
        <v>2368</v>
      </c>
      <c r="H136" s="731" t="s">
        <v>20</v>
      </c>
      <c r="I136" s="731" t="s">
        <v>507</v>
      </c>
      <c r="J136" s="734">
        <v>52</v>
      </c>
      <c r="K136" s="731" t="s">
        <v>73</v>
      </c>
      <c r="L136" s="731" t="s">
        <v>22</v>
      </c>
      <c r="M136" s="882"/>
      <c r="N136" s="56">
        <f>D136*J136</f>
        <v>156</v>
      </c>
      <c r="O136" s="57">
        <f>N136/18</f>
        <v>8.6666666666666661</v>
      </c>
      <c r="P136" s="66">
        <f>O136</f>
        <v>8.6666666666666661</v>
      </c>
      <c r="Q136" s="57">
        <v>0</v>
      </c>
    </row>
    <row r="137" spans="1:17" ht="22.5" x14ac:dyDescent="0.3">
      <c r="A137" s="731"/>
      <c r="B137" s="732"/>
      <c r="C137" s="72" t="s">
        <v>52</v>
      </c>
      <c r="D137" s="73"/>
      <c r="E137" s="595">
        <v>16.670000000000002</v>
      </c>
      <c r="F137" s="117">
        <f t="shared" ref="F137:F142" si="15">SUM(1.5*E137)/100</f>
        <v>0.25005000000000005</v>
      </c>
      <c r="G137" s="299" t="s">
        <v>2369</v>
      </c>
      <c r="H137" s="731"/>
      <c r="I137" s="731"/>
      <c r="J137" s="734"/>
      <c r="K137" s="731"/>
      <c r="L137" s="731"/>
      <c r="M137" s="882"/>
    </row>
    <row r="138" spans="1:17" ht="22.5" x14ac:dyDescent="0.3">
      <c r="A138" s="731"/>
      <c r="B138" s="732"/>
      <c r="C138" s="72" t="s">
        <v>45</v>
      </c>
      <c r="D138" s="73"/>
      <c r="E138" s="595">
        <v>16.670000000000002</v>
      </c>
      <c r="F138" s="117">
        <f t="shared" si="15"/>
        <v>0.25005000000000005</v>
      </c>
      <c r="G138" s="299"/>
      <c r="H138" s="731"/>
      <c r="I138" s="731"/>
      <c r="J138" s="734"/>
      <c r="K138" s="731"/>
      <c r="L138" s="731"/>
      <c r="M138" s="882"/>
    </row>
    <row r="139" spans="1:17" ht="22.5" x14ac:dyDescent="0.3">
      <c r="A139" s="731"/>
      <c r="B139" s="732"/>
      <c r="C139" s="72" t="s">
        <v>242</v>
      </c>
      <c r="D139" s="73"/>
      <c r="E139" s="595">
        <v>16.670000000000002</v>
      </c>
      <c r="F139" s="117">
        <f t="shared" si="15"/>
        <v>0.25005000000000005</v>
      </c>
      <c r="G139" s="299"/>
      <c r="H139" s="731"/>
      <c r="I139" s="731"/>
      <c r="J139" s="734"/>
      <c r="K139" s="731"/>
      <c r="L139" s="731"/>
      <c r="M139" s="882"/>
    </row>
    <row r="140" spans="1:17" ht="22.5" x14ac:dyDescent="0.3">
      <c r="A140" s="731"/>
      <c r="B140" s="732"/>
      <c r="C140" s="72" t="s">
        <v>57</v>
      </c>
      <c r="D140" s="73"/>
      <c r="E140" s="595">
        <v>16.670000000000002</v>
      </c>
      <c r="F140" s="117">
        <f t="shared" si="15"/>
        <v>0.25005000000000005</v>
      </c>
      <c r="G140" s="299"/>
      <c r="H140" s="731"/>
      <c r="I140" s="731"/>
      <c r="J140" s="734"/>
      <c r="K140" s="731"/>
      <c r="L140" s="731"/>
      <c r="M140" s="882"/>
    </row>
    <row r="141" spans="1:17" ht="22.5" x14ac:dyDescent="0.3">
      <c r="A141" s="731"/>
      <c r="B141" s="732"/>
      <c r="C141" s="72" t="s">
        <v>15</v>
      </c>
      <c r="D141" s="73"/>
      <c r="E141" s="595">
        <v>16.670000000000002</v>
      </c>
      <c r="F141" s="117">
        <f t="shared" si="15"/>
        <v>0.25005000000000005</v>
      </c>
      <c r="G141" s="299"/>
      <c r="H141" s="731"/>
      <c r="I141" s="731"/>
      <c r="J141" s="734"/>
      <c r="K141" s="731"/>
      <c r="L141" s="731"/>
      <c r="M141" s="882"/>
    </row>
    <row r="142" spans="1:17" ht="22.5" x14ac:dyDescent="0.3">
      <c r="A142" s="731"/>
      <c r="B142" s="732"/>
      <c r="C142" s="72" t="s">
        <v>77</v>
      </c>
      <c r="D142" s="73"/>
      <c r="E142" s="595">
        <v>16.670000000000002</v>
      </c>
      <c r="F142" s="117">
        <f t="shared" si="15"/>
        <v>0.25005000000000005</v>
      </c>
      <c r="G142" s="298"/>
      <c r="H142" s="731"/>
      <c r="I142" s="731"/>
      <c r="J142" s="734"/>
      <c r="K142" s="731"/>
      <c r="L142" s="731"/>
      <c r="M142" s="882"/>
    </row>
    <row r="143" spans="1:17" ht="21" x14ac:dyDescent="0.3">
      <c r="A143" s="731">
        <v>183</v>
      </c>
      <c r="B143" s="732" t="s">
        <v>622</v>
      </c>
      <c r="C143" s="226" t="s">
        <v>547</v>
      </c>
      <c r="D143" s="187">
        <v>3</v>
      </c>
      <c r="E143" s="208" t="s">
        <v>33</v>
      </c>
      <c r="F143" s="118">
        <f>SUM(F144)</f>
        <v>1.5</v>
      </c>
      <c r="G143" s="225" t="s">
        <v>2366</v>
      </c>
      <c r="H143" s="731" t="s">
        <v>20</v>
      </c>
      <c r="I143" s="731" t="s">
        <v>212</v>
      </c>
      <c r="J143" s="734">
        <v>2</v>
      </c>
      <c r="K143" s="731" t="s">
        <v>133</v>
      </c>
      <c r="L143" s="731" t="s">
        <v>22</v>
      </c>
      <c r="M143" s="882"/>
      <c r="N143" s="56">
        <f>D143*J143</f>
        <v>6</v>
      </c>
      <c r="O143" s="57">
        <f>N143/18</f>
        <v>0.33333333333333331</v>
      </c>
      <c r="P143" s="66">
        <f>O143</f>
        <v>0.33333333333333331</v>
      </c>
      <c r="Q143" s="57">
        <v>0</v>
      </c>
    </row>
    <row r="144" spans="1:17" ht="22.5" x14ac:dyDescent="0.3">
      <c r="A144" s="731"/>
      <c r="B144" s="732"/>
      <c r="C144" s="72" t="s">
        <v>52</v>
      </c>
      <c r="D144" s="73"/>
      <c r="E144" s="74">
        <v>100</v>
      </c>
      <c r="F144" s="117">
        <f>SUM(1.5*E144)/100</f>
        <v>1.5</v>
      </c>
      <c r="G144" s="225" t="s">
        <v>2367</v>
      </c>
      <c r="H144" s="731"/>
      <c r="I144" s="731"/>
      <c r="J144" s="734"/>
      <c r="K144" s="731"/>
      <c r="L144" s="731"/>
      <c r="M144" s="882"/>
    </row>
    <row r="145" spans="1:17" ht="21" x14ac:dyDescent="0.3">
      <c r="A145" s="757">
        <v>184</v>
      </c>
      <c r="B145" s="758" t="s">
        <v>268</v>
      </c>
      <c r="C145" s="251" t="s">
        <v>269</v>
      </c>
      <c r="D145" s="252">
        <v>3</v>
      </c>
      <c r="E145" s="253" t="s">
        <v>33</v>
      </c>
      <c r="F145" s="271">
        <f>SUM(F147:F150)</f>
        <v>1.5</v>
      </c>
      <c r="G145" s="335" t="s">
        <v>2370</v>
      </c>
      <c r="H145" s="757" t="s">
        <v>20</v>
      </c>
      <c r="I145" s="757" t="s">
        <v>236</v>
      </c>
      <c r="J145" s="744">
        <v>33</v>
      </c>
      <c r="K145" s="757" t="s">
        <v>223</v>
      </c>
      <c r="L145" s="757" t="s">
        <v>22</v>
      </c>
      <c r="M145" s="892"/>
      <c r="N145" s="56">
        <f>D145*J145</f>
        <v>99</v>
      </c>
      <c r="O145" s="57">
        <f>N145/18</f>
        <v>5.5</v>
      </c>
      <c r="P145" s="66">
        <f>O145</f>
        <v>5.5</v>
      </c>
      <c r="Q145" s="57">
        <v>0</v>
      </c>
    </row>
    <row r="146" spans="1:17" ht="22.5" x14ac:dyDescent="0.3">
      <c r="A146" s="757"/>
      <c r="B146" s="758"/>
      <c r="C146" s="272" t="s">
        <v>270</v>
      </c>
      <c r="D146" s="273"/>
      <c r="E146" s="147"/>
      <c r="F146" s="148"/>
      <c r="G146" s="335" t="s">
        <v>2371</v>
      </c>
      <c r="H146" s="757"/>
      <c r="I146" s="757"/>
      <c r="J146" s="744"/>
      <c r="K146" s="757"/>
      <c r="L146" s="757"/>
      <c r="M146" s="892"/>
      <c r="N146" s="56"/>
      <c r="O146" s="57"/>
      <c r="P146" s="66"/>
      <c r="Q146" s="57"/>
    </row>
    <row r="147" spans="1:17" ht="22.5" x14ac:dyDescent="0.3">
      <c r="A147" s="757"/>
      <c r="B147" s="758"/>
      <c r="C147" s="254" t="s">
        <v>45</v>
      </c>
      <c r="D147" s="255"/>
      <c r="E147" s="147">
        <v>25</v>
      </c>
      <c r="F147" s="148">
        <f>SUM(1.5*E147)/100</f>
        <v>0.375</v>
      </c>
      <c r="G147" s="335"/>
      <c r="H147" s="757"/>
      <c r="I147" s="757"/>
      <c r="J147" s="744"/>
      <c r="K147" s="757"/>
      <c r="L147" s="757"/>
      <c r="M147" s="892"/>
    </row>
    <row r="148" spans="1:17" ht="22.5" x14ac:dyDescent="0.3">
      <c r="A148" s="757"/>
      <c r="B148" s="758"/>
      <c r="C148" s="254" t="s">
        <v>240</v>
      </c>
      <c r="D148" s="255"/>
      <c r="E148" s="147">
        <v>25</v>
      </c>
      <c r="F148" s="148">
        <f t="shared" ref="F148:F150" si="16">SUM(1.5*E148)/100</f>
        <v>0.375</v>
      </c>
      <c r="G148" s="335"/>
      <c r="H148" s="757"/>
      <c r="I148" s="757"/>
      <c r="J148" s="744"/>
      <c r="K148" s="757"/>
      <c r="L148" s="757"/>
      <c r="M148" s="892"/>
    </row>
    <row r="149" spans="1:17" ht="22.5" x14ac:dyDescent="0.3">
      <c r="A149" s="757"/>
      <c r="B149" s="758"/>
      <c r="C149" s="254" t="s">
        <v>14</v>
      </c>
      <c r="D149" s="255"/>
      <c r="E149" s="147">
        <v>25</v>
      </c>
      <c r="F149" s="148">
        <f t="shared" si="16"/>
        <v>0.375</v>
      </c>
      <c r="G149" s="335"/>
      <c r="H149" s="757"/>
      <c r="I149" s="757"/>
      <c r="J149" s="744"/>
      <c r="K149" s="757"/>
      <c r="L149" s="757"/>
      <c r="M149" s="892"/>
    </row>
    <row r="150" spans="1:17" ht="22.5" x14ac:dyDescent="0.3">
      <c r="A150" s="757"/>
      <c r="B150" s="758"/>
      <c r="C150" s="254" t="s">
        <v>77</v>
      </c>
      <c r="D150" s="255"/>
      <c r="E150" s="147">
        <v>25</v>
      </c>
      <c r="F150" s="148">
        <f t="shared" si="16"/>
        <v>0.375</v>
      </c>
      <c r="G150" s="335"/>
      <c r="H150" s="757"/>
      <c r="I150" s="757"/>
      <c r="J150" s="744"/>
      <c r="K150" s="757"/>
      <c r="L150" s="757"/>
      <c r="M150" s="892"/>
    </row>
    <row r="151" spans="1:17" ht="21" hidden="1" x14ac:dyDescent="0.3">
      <c r="A151" s="731">
        <v>185</v>
      </c>
      <c r="B151" s="732" t="s">
        <v>268</v>
      </c>
      <c r="C151" s="226" t="s">
        <v>269</v>
      </c>
      <c r="D151" s="187">
        <v>3</v>
      </c>
      <c r="E151" s="208" t="s">
        <v>33</v>
      </c>
      <c r="F151" s="118"/>
      <c r="G151" s="297" t="s">
        <v>2372</v>
      </c>
      <c r="H151" s="731" t="s">
        <v>23</v>
      </c>
      <c r="I151" s="731" t="s">
        <v>182</v>
      </c>
      <c r="J151" s="734">
        <v>56</v>
      </c>
      <c r="K151" s="731" t="s">
        <v>73</v>
      </c>
      <c r="L151" s="731" t="s">
        <v>22</v>
      </c>
      <c r="M151" s="882"/>
      <c r="N151" s="56">
        <f>D151*J151</f>
        <v>168</v>
      </c>
      <c r="O151" s="57">
        <f>N151/18</f>
        <v>9.3333333333333339</v>
      </c>
      <c r="P151" s="66">
        <f>O151</f>
        <v>9.3333333333333339</v>
      </c>
      <c r="Q151" s="57">
        <v>0</v>
      </c>
    </row>
    <row r="152" spans="1:17" ht="21" hidden="1" x14ac:dyDescent="0.3">
      <c r="A152" s="731"/>
      <c r="B152" s="732"/>
      <c r="C152" s="75" t="s">
        <v>271</v>
      </c>
      <c r="D152" s="76"/>
      <c r="E152" s="77"/>
      <c r="F152" s="289"/>
      <c r="G152" s="299" t="s">
        <v>2370</v>
      </c>
      <c r="H152" s="731"/>
      <c r="I152" s="731"/>
      <c r="J152" s="734"/>
      <c r="K152" s="731"/>
      <c r="L152" s="731"/>
      <c r="M152" s="882"/>
    </row>
    <row r="153" spans="1:17" ht="21" hidden="1" x14ac:dyDescent="0.3">
      <c r="A153" s="731"/>
      <c r="B153" s="732"/>
      <c r="C153" s="72" t="s">
        <v>45</v>
      </c>
      <c r="D153" s="73"/>
      <c r="E153" s="74" t="s">
        <v>1794</v>
      </c>
      <c r="F153" s="117"/>
      <c r="G153" s="299"/>
      <c r="H153" s="731"/>
      <c r="I153" s="731"/>
      <c r="J153" s="734"/>
      <c r="K153" s="731"/>
      <c r="L153" s="731"/>
      <c r="M153" s="882"/>
    </row>
    <row r="154" spans="1:17" ht="21" hidden="1" x14ac:dyDescent="0.3">
      <c r="A154" s="731"/>
      <c r="B154" s="732"/>
      <c r="C154" s="72" t="s">
        <v>240</v>
      </c>
      <c r="D154" s="73"/>
      <c r="E154" s="74" t="s">
        <v>1794</v>
      </c>
      <c r="F154" s="117"/>
      <c r="G154" s="299"/>
      <c r="H154" s="731"/>
      <c r="I154" s="731"/>
      <c r="J154" s="734"/>
      <c r="K154" s="731"/>
      <c r="L154" s="731"/>
      <c r="M154" s="882"/>
    </row>
    <row r="155" spans="1:17" ht="21" hidden="1" x14ac:dyDescent="0.3">
      <c r="A155" s="731"/>
      <c r="B155" s="732"/>
      <c r="C155" s="72" t="s">
        <v>14</v>
      </c>
      <c r="D155" s="73"/>
      <c r="E155" s="74" t="s">
        <v>1794</v>
      </c>
      <c r="F155" s="117"/>
      <c r="G155" s="299"/>
      <c r="H155" s="731"/>
      <c r="I155" s="731"/>
      <c r="J155" s="734"/>
      <c r="K155" s="731"/>
      <c r="L155" s="731"/>
      <c r="M155" s="882"/>
    </row>
    <row r="156" spans="1:17" ht="21" hidden="1" x14ac:dyDescent="0.3">
      <c r="A156" s="731"/>
      <c r="B156" s="732"/>
      <c r="C156" s="72" t="s">
        <v>77</v>
      </c>
      <c r="D156" s="73"/>
      <c r="E156" s="74" t="s">
        <v>1794</v>
      </c>
      <c r="F156" s="117"/>
      <c r="G156" s="298"/>
      <c r="H156" s="731"/>
      <c r="I156" s="731"/>
      <c r="J156" s="734"/>
      <c r="K156" s="731"/>
      <c r="L156" s="731"/>
      <c r="M156" s="882"/>
    </row>
    <row r="157" spans="1:17" ht="22.5" x14ac:dyDescent="0.3">
      <c r="A157" s="731">
        <v>186</v>
      </c>
      <c r="B157" s="732" t="s">
        <v>259</v>
      </c>
      <c r="C157" s="226" t="s">
        <v>260</v>
      </c>
      <c r="D157" s="187">
        <v>1</v>
      </c>
      <c r="E157" s="208" t="s">
        <v>53</v>
      </c>
      <c r="F157" s="118">
        <f>SUM(F159:F164)</f>
        <v>0.33006600000000008</v>
      </c>
      <c r="G157" s="903" t="s">
        <v>2373</v>
      </c>
      <c r="H157" s="731" t="s">
        <v>23</v>
      </c>
      <c r="I157" s="731" t="s">
        <v>507</v>
      </c>
      <c r="J157" s="734">
        <v>52</v>
      </c>
      <c r="K157" s="731" t="s">
        <v>73</v>
      </c>
      <c r="L157" s="731" t="s">
        <v>22</v>
      </c>
      <c r="M157" s="882"/>
      <c r="N157" s="56">
        <f>D157*J157</f>
        <v>52</v>
      </c>
      <c r="O157" s="57">
        <f>N157/18</f>
        <v>2.8888888888888888</v>
      </c>
      <c r="P157" s="66">
        <f>O157</f>
        <v>2.8888888888888888</v>
      </c>
      <c r="Q157" s="57">
        <v>0</v>
      </c>
    </row>
    <row r="158" spans="1:17" ht="22.5" x14ac:dyDescent="0.3">
      <c r="A158" s="731"/>
      <c r="B158" s="732"/>
      <c r="C158" s="75" t="s">
        <v>241</v>
      </c>
      <c r="D158" s="76"/>
      <c r="E158" s="77"/>
      <c r="F158" s="289"/>
      <c r="G158" s="903"/>
      <c r="H158" s="731"/>
      <c r="I158" s="731"/>
      <c r="J158" s="734"/>
      <c r="K158" s="731"/>
      <c r="L158" s="731"/>
      <c r="M158" s="882"/>
    </row>
    <row r="159" spans="1:17" ht="22.5" x14ac:dyDescent="0.3">
      <c r="A159" s="731"/>
      <c r="B159" s="732"/>
      <c r="C159" s="72" t="s">
        <v>77</v>
      </c>
      <c r="D159" s="73"/>
      <c r="E159" s="595">
        <v>16.670000000000002</v>
      </c>
      <c r="F159" s="117">
        <f>SUM(0.33*E159)/100</f>
        <v>5.5011000000000011E-2</v>
      </c>
      <c r="G159" s="903"/>
      <c r="H159" s="731"/>
      <c r="I159" s="731"/>
      <c r="J159" s="734"/>
      <c r="K159" s="731"/>
      <c r="L159" s="731"/>
      <c r="M159" s="882"/>
    </row>
    <row r="160" spans="1:17" ht="22.5" x14ac:dyDescent="0.3">
      <c r="A160" s="731"/>
      <c r="B160" s="732"/>
      <c r="C160" s="72" t="s">
        <v>242</v>
      </c>
      <c r="D160" s="73"/>
      <c r="E160" s="595">
        <v>16.670000000000002</v>
      </c>
      <c r="F160" s="117">
        <f t="shared" ref="F160:F164" si="17">SUM(0.33*E160)/100</f>
        <v>5.5011000000000011E-2</v>
      </c>
      <c r="G160" s="903"/>
      <c r="H160" s="731"/>
      <c r="I160" s="731"/>
      <c r="J160" s="734"/>
      <c r="K160" s="731"/>
      <c r="L160" s="731"/>
      <c r="M160" s="882"/>
    </row>
    <row r="161" spans="1:17" ht="22.5" x14ac:dyDescent="0.3">
      <c r="A161" s="731"/>
      <c r="B161" s="732"/>
      <c r="C161" s="72" t="s">
        <v>45</v>
      </c>
      <c r="D161" s="73"/>
      <c r="E161" s="595">
        <v>16.670000000000002</v>
      </c>
      <c r="F161" s="117">
        <f t="shared" si="17"/>
        <v>5.5011000000000011E-2</v>
      </c>
      <c r="G161" s="903"/>
      <c r="H161" s="731"/>
      <c r="I161" s="731"/>
      <c r="J161" s="734"/>
      <c r="K161" s="731"/>
      <c r="L161" s="731"/>
      <c r="M161" s="882"/>
    </row>
    <row r="162" spans="1:17" ht="22.5" x14ac:dyDescent="0.3">
      <c r="A162" s="731"/>
      <c r="B162" s="732"/>
      <c r="C162" s="72" t="s">
        <v>52</v>
      </c>
      <c r="D162" s="73"/>
      <c r="E162" s="595">
        <v>16.670000000000002</v>
      </c>
      <c r="F162" s="117">
        <f t="shared" si="17"/>
        <v>5.5011000000000011E-2</v>
      </c>
      <c r="G162" s="903"/>
      <c r="H162" s="731"/>
      <c r="I162" s="731"/>
      <c r="J162" s="734"/>
      <c r="K162" s="731"/>
      <c r="L162" s="731"/>
      <c r="M162" s="882"/>
    </row>
    <row r="163" spans="1:17" ht="22.5" x14ac:dyDescent="0.3">
      <c r="A163" s="731"/>
      <c r="B163" s="732"/>
      <c r="C163" s="72" t="s">
        <v>15</v>
      </c>
      <c r="D163" s="73"/>
      <c r="E163" s="595">
        <v>16.670000000000002</v>
      </c>
      <c r="F163" s="117">
        <f t="shared" si="17"/>
        <v>5.5011000000000011E-2</v>
      </c>
      <c r="G163" s="903"/>
      <c r="H163" s="731"/>
      <c r="I163" s="731"/>
      <c r="J163" s="734"/>
      <c r="K163" s="731"/>
      <c r="L163" s="731"/>
      <c r="M163" s="882"/>
    </row>
    <row r="164" spans="1:17" ht="22.5" x14ac:dyDescent="0.3">
      <c r="A164" s="731"/>
      <c r="B164" s="732"/>
      <c r="C164" s="72" t="s">
        <v>57</v>
      </c>
      <c r="D164" s="73"/>
      <c r="E164" s="595">
        <v>16.670000000000002</v>
      </c>
      <c r="F164" s="117">
        <f t="shared" si="17"/>
        <v>5.5011000000000011E-2</v>
      </c>
      <c r="G164" s="903"/>
      <c r="H164" s="731"/>
      <c r="I164" s="731"/>
      <c r="J164" s="734"/>
      <c r="K164" s="731"/>
      <c r="L164" s="731"/>
      <c r="M164" s="882"/>
    </row>
    <row r="165" spans="1:17" ht="21" x14ac:dyDescent="0.3">
      <c r="A165" s="731">
        <v>187</v>
      </c>
      <c r="B165" s="732" t="s">
        <v>262</v>
      </c>
      <c r="C165" s="226" t="s">
        <v>263</v>
      </c>
      <c r="D165" s="187">
        <v>3</v>
      </c>
      <c r="E165" s="208" t="s">
        <v>33</v>
      </c>
      <c r="F165" s="118">
        <f>SUM(F166:F167)</f>
        <v>1.5</v>
      </c>
      <c r="G165" s="294" t="s">
        <v>2374</v>
      </c>
      <c r="H165" s="731" t="s">
        <v>20</v>
      </c>
      <c r="I165" s="731" t="s">
        <v>34</v>
      </c>
      <c r="J165" s="734">
        <v>27</v>
      </c>
      <c r="K165" s="731" t="s">
        <v>238</v>
      </c>
      <c r="L165" s="731" t="s">
        <v>22</v>
      </c>
      <c r="M165" s="882"/>
      <c r="N165" s="56">
        <f>D165*J165</f>
        <v>81</v>
      </c>
      <c r="O165" s="57">
        <f>N165/18</f>
        <v>4.5</v>
      </c>
      <c r="P165" s="66">
        <f>O165</f>
        <v>4.5</v>
      </c>
      <c r="Q165" s="57">
        <v>0</v>
      </c>
    </row>
    <row r="166" spans="1:17" ht="22.5" x14ac:dyDescent="0.3">
      <c r="A166" s="731"/>
      <c r="B166" s="732"/>
      <c r="C166" s="72" t="s">
        <v>15</v>
      </c>
      <c r="D166" s="73"/>
      <c r="E166" s="74">
        <v>50</v>
      </c>
      <c r="F166" s="117">
        <f t="shared" ref="F166:F167" si="18">SUM(1.5*E166)/100</f>
        <v>0.75</v>
      </c>
      <c r="G166" s="295" t="s">
        <v>2375</v>
      </c>
      <c r="H166" s="731"/>
      <c r="I166" s="731"/>
      <c r="J166" s="734"/>
      <c r="K166" s="731"/>
      <c r="L166" s="731"/>
      <c r="M166" s="882"/>
    </row>
    <row r="167" spans="1:17" ht="22.5" x14ac:dyDescent="0.3">
      <c r="A167" s="731"/>
      <c r="B167" s="732"/>
      <c r="C167" s="72" t="s">
        <v>242</v>
      </c>
      <c r="D167" s="73"/>
      <c r="E167" s="74">
        <v>50</v>
      </c>
      <c r="F167" s="117">
        <f t="shared" si="18"/>
        <v>0.75</v>
      </c>
      <c r="G167" s="296"/>
      <c r="H167" s="731"/>
      <c r="I167" s="731"/>
      <c r="J167" s="734"/>
      <c r="K167" s="731"/>
      <c r="L167" s="731"/>
      <c r="M167" s="882"/>
    </row>
    <row r="168" spans="1:17" ht="21" x14ac:dyDescent="0.3">
      <c r="A168" s="731">
        <v>188</v>
      </c>
      <c r="B168" s="732" t="s">
        <v>272</v>
      </c>
      <c r="C168" s="226" t="s">
        <v>273</v>
      </c>
      <c r="D168" s="187">
        <v>3</v>
      </c>
      <c r="E168" s="208" t="s">
        <v>33</v>
      </c>
      <c r="F168" s="118">
        <f>SUM(F169:F171)</f>
        <v>1.4998499999999999</v>
      </c>
      <c r="G168" s="199" t="s">
        <v>2376</v>
      </c>
      <c r="H168" s="731" t="s">
        <v>20</v>
      </c>
      <c r="I168" s="731" t="s">
        <v>220</v>
      </c>
      <c r="J168" s="734">
        <v>53</v>
      </c>
      <c r="K168" s="731" t="s">
        <v>73</v>
      </c>
      <c r="L168" s="731" t="s">
        <v>22</v>
      </c>
      <c r="M168" s="882"/>
      <c r="N168" s="56">
        <f>D168*J168</f>
        <v>159</v>
      </c>
      <c r="O168" s="57">
        <f>N168/18</f>
        <v>8.8333333333333339</v>
      </c>
      <c r="P168" s="66">
        <f>O168</f>
        <v>8.8333333333333339</v>
      </c>
      <c r="Q168" s="57">
        <v>0</v>
      </c>
    </row>
    <row r="169" spans="1:17" ht="22.5" x14ac:dyDescent="0.3">
      <c r="A169" s="731"/>
      <c r="B169" s="732"/>
      <c r="C169" s="72" t="s">
        <v>77</v>
      </c>
      <c r="D169" s="73"/>
      <c r="E169" s="595">
        <v>33.33</v>
      </c>
      <c r="F169" s="117">
        <f t="shared" ref="F169:F171" si="19">SUM(1.5*E169)/100</f>
        <v>0.49994999999999995</v>
      </c>
      <c r="G169" s="199" t="s">
        <v>2377</v>
      </c>
      <c r="H169" s="731"/>
      <c r="I169" s="731"/>
      <c r="J169" s="734"/>
      <c r="K169" s="731"/>
      <c r="L169" s="731"/>
      <c r="M169" s="882"/>
    </row>
    <row r="170" spans="1:17" ht="22.5" x14ac:dyDescent="0.3">
      <c r="A170" s="731"/>
      <c r="B170" s="732"/>
      <c r="C170" s="72" t="s">
        <v>15</v>
      </c>
      <c r="D170" s="73"/>
      <c r="E170" s="595">
        <v>33.33</v>
      </c>
      <c r="F170" s="117">
        <f t="shared" si="19"/>
        <v>0.49994999999999995</v>
      </c>
      <c r="G170" s="199"/>
      <c r="H170" s="731"/>
      <c r="I170" s="731"/>
      <c r="J170" s="734"/>
      <c r="K170" s="731"/>
      <c r="L170" s="731"/>
      <c r="M170" s="882"/>
    </row>
    <row r="171" spans="1:17" ht="22.5" x14ac:dyDescent="0.3">
      <c r="A171" s="731"/>
      <c r="B171" s="732"/>
      <c r="C171" s="72" t="s">
        <v>52</v>
      </c>
      <c r="D171" s="73"/>
      <c r="E171" s="595">
        <v>33.33</v>
      </c>
      <c r="F171" s="117">
        <f t="shared" si="19"/>
        <v>0.49994999999999995</v>
      </c>
      <c r="G171" s="199"/>
      <c r="H171" s="731"/>
      <c r="I171" s="731"/>
      <c r="J171" s="734"/>
      <c r="K171" s="731"/>
      <c r="L171" s="731"/>
      <c r="M171" s="882"/>
    </row>
    <row r="172" spans="1:17" ht="21" x14ac:dyDescent="0.3">
      <c r="A172" s="883">
        <v>189</v>
      </c>
      <c r="B172" s="732" t="s">
        <v>276</v>
      </c>
      <c r="C172" s="226" t="s">
        <v>277</v>
      </c>
      <c r="D172" s="187">
        <v>3</v>
      </c>
      <c r="E172" s="208" t="s">
        <v>33</v>
      </c>
      <c r="F172" s="118">
        <f>SUM(F174)</f>
        <v>1.5</v>
      </c>
      <c r="G172" s="297" t="s">
        <v>2378</v>
      </c>
      <c r="H172" s="731" t="s">
        <v>20</v>
      </c>
      <c r="I172" s="731" t="s">
        <v>34</v>
      </c>
      <c r="J172" s="734">
        <v>47</v>
      </c>
      <c r="K172" s="731" t="s">
        <v>21</v>
      </c>
      <c r="L172" s="731" t="s">
        <v>22</v>
      </c>
      <c r="M172" s="882"/>
      <c r="N172" s="56">
        <f>D172*J172</f>
        <v>141</v>
      </c>
      <c r="O172" s="57">
        <f>N172/18</f>
        <v>7.833333333333333</v>
      </c>
      <c r="P172" s="66">
        <f>O172</f>
        <v>7.833333333333333</v>
      </c>
      <c r="Q172" s="57">
        <v>0</v>
      </c>
    </row>
    <row r="173" spans="1:17" ht="22.5" x14ac:dyDescent="0.3">
      <c r="A173" s="883"/>
      <c r="B173" s="732"/>
      <c r="C173" s="75" t="s">
        <v>625</v>
      </c>
      <c r="D173" s="76"/>
      <c r="E173" s="77"/>
      <c r="F173" s="289"/>
      <c r="G173" s="299" t="s">
        <v>2379</v>
      </c>
      <c r="H173" s="731"/>
      <c r="I173" s="731"/>
      <c r="J173" s="734"/>
      <c r="K173" s="731"/>
      <c r="L173" s="731"/>
      <c r="M173" s="882"/>
    </row>
    <row r="174" spans="1:17" ht="22.5" x14ac:dyDescent="0.3">
      <c r="A174" s="883"/>
      <c r="B174" s="732"/>
      <c r="C174" s="72" t="s">
        <v>77</v>
      </c>
      <c r="D174" s="73"/>
      <c r="E174" s="74">
        <v>100</v>
      </c>
      <c r="F174" s="117">
        <f>SUM(1.5*E174)/100</f>
        <v>1.5</v>
      </c>
      <c r="G174" s="298"/>
      <c r="H174" s="731"/>
      <c r="I174" s="731"/>
      <c r="J174" s="734"/>
      <c r="K174" s="731"/>
      <c r="L174" s="731"/>
      <c r="M174" s="882"/>
    </row>
    <row r="175" spans="1:17" ht="21" x14ac:dyDescent="0.3">
      <c r="A175" s="883">
        <v>190</v>
      </c>
      <c r="B175" s="732" t="s">
        <v>278</v>
      </c>
      <c r="C175" s="226" t="s">
        <v>279</v>
      </c>
      <c r="D175" s="187">
        <v>3</v>
      </c>
      <c r="E175" s="208" t="s">
        <v>33</v>
      </c>
      <c r="F175" s="118">
        <f>SUM(F176)</f>
        <v>1.5</v>
      </c>
      <c r="G175" s="199" t="s">
        <v>2380</v>
      </c>
      <c r="H175" s="731" t="s">
        <v>20</v>
      </c>
      <c r="I175" s="731" t="s">
        <v>159</v>
      </c>
      <c r="J175" s="734">
        <v>55</v>
      </c>
      <c r="K175" s="731" t="s">
        <v>26</v>
      </c>
      <c r="L175" s="731" t="s">
        <v>22</v>
      </c>
      <c r="M175" s="882"/>
      <c r="N175" s="56">
        <f>D175*J175</f>
        <v>165</v>
      </c>
      <c r="O175" s="57">
        <f>N175/18</f>
        <v>9.1666666666666661</v>
      </c>
      <c r="P175" s="66">
        <f>O175</f>
        <v>9.1666666666666661</v>
      </c>
      <c r="Q175" s="57">
        <v>0</v>
      </c>
    </row>
    <row r="176" spans="1:17" ht="22.5" x14ac:dyDescent="0.3">
      <c r="A176" s="883"/>
      <c r="B176" s="732"/>
      <c r="C176" s="72" t="s">
        <v>57</v>
      </c>
      <c r="D176" s="73"/>
      <c r="E176" s="74">
        <v>100</v>
      </c>
      <c r="F176" s="117">
        <f>SUM(1.5*E176)/100</f>
        <v>1.5</v>
      </c>
      <c r="G176" s="199" t="s">
        <v>2381</v>
      </c>
      <c r="H176" s="731"/>
      <c r="I176" s="731"/>
      <c r="J176" s="734"/>
      <c r="K176" s="731"/>
      <c r="L176" s="731"/>
      <c r="M176" s="882"/>
    </row>
    <row r="177" spans="1:17" ht="21" x14ac:dyDescent="0.3">
      <c r="A177" s="883">
        <v>191</v>
      </c>
      <c r="B177" s="732" t="s">
        <v>284</v>
      </c>
      <c r="C177" s="226" t="s">
        <v>285</v>
      </c>
      <c r="D177" s="187">
        <v>3</v>
      </c>
      <c r="E177" s="208" t="s">
        <v>33</v>
      </c>
      <c r="F177" s="118">
        <f>SUM(F178)</f>
        <v>1.5</v>
      </c>
      <c r="G177" s="297" t="s">
        <v>2382</v>
      </c>
      <c r="H177" s="731" t="s">
        <v>20</v>
      </c>
      <c r="I177" s="731" t="s">
        <v>125</v>
      </c>
      <c r="J177" s="734">
        <v>54</v>
      </c>
      <c r="K177" s="731" t="s">
        <v>20</v>
      </c>
      <c r="L177" s="731" t="s">
        <v>22</v>
      </c>
      <c r="M177" s="882"/>
      <c r="N177" s="56">
        <f>D177*J177</f>
        <v>162</v>
      </c>
      <c r="O177" s="57">
        <f>N177/18</f>
        <v>9</v>
      </c>
      <c r="P177" s="66">
        <f>O177</f>
        <v>9</v>
      </c>
      <c r="Q177" s="57">
        <v>0</v>
      </c>
    </row>
    <row r="178" spans="1:17" ht="22.5" x14ac:dyDescent="0.3">
      <c r="A178" s="883"/>
      <c r="B178" s="732"/>
      <c r="C178" s="72" t="s">
        <v>52</v>
      </c>
      <c r="D178" s="73"/>
      <c r="E178" s="74">
        <v>100</v>
      </c>
      <c r="F178" s="117">
        <f>SUM(1.5*E178)/100</f>
        <v>1.5</v>
      </c>
      <c r="G178" s="298" t="s">
        <v>2383</v>
      </c>
      <c r="H178" s="731"/>
      <c r="I178" s="731"/>
      <c r="J178" s="734"/>
      <c r="K178" s="731"/>
      <c r="L178" s="731"/>
      <c r="M178" s="882"/>
    </row>
    <row r="179" spans="1:17" ht="21" x14ac:dyDescent="0.3">
      <c r="A179" s="883">
        <v>192</v>
      </c>
      <c r="B179" s="732" t="s">
        <v>292</v>
      </c>
      <c r="C179" s="226" t="s">
        <v>293</v>
      </c>
      <c r="D179" s="187">
        <v>3</v>
      </c>
      <c r="E179" s="208" t="s">
        <v>33</v>
      </c>
      <c r="F179" s="118">
        <f>SUM(F180)</f>
        <v>1.5</v>
      </c>
      <c r="G179" s="225" t="s">
        <v>2384</v>
      </c>
      <c r="H179" s="731" t="s">
        <v>20</v>
      </c>
      <c r="I179" s="731" t="s">
        <v>34</v>
      </c>
      <c r="J179" s="734">
        <v>18</v>
      </c>
      <c r="K179" s="731" t="s">
        <v>298</v>
      </c>
      <c r="L179" s="731" t="s">
        <v>22</v>
      </c>
      <c r="M179" s="882"/>
      <c r="N179" s="56">
        <f>D179*J179</f>
        <v>54</v>
      </c>
      <c r="O179" s="57">
        <f>N179/18</f>
        <v>3</v>
      </c>
      <c r="P179" s="66">
        <f>O179</f>
        <v>3</v>
      </c>
      <c r="Q179" s="57">
        <v>0</v>
      </c>
    </row>
    <row r="180" spans="1:17" ht="22.5" x14ac:dyDescent="0.3">
      <c r="A180" s="883"/>
      <c r="B180" s="732"/>
      <c r="C180" s="72" t="s">
        <v>15</v>
      </c>
      <c r="D180" s="73"/>
      <c r="E180" s="74">
        <v>100</v>
      </c>
      <c r="F180" s="117">
        <f>SUM(1.5*E180)/100</f>
        <v>1.5</v>
      </c>
      <c r="G180" s="225" t="s">
        <v>2353</v>
      </c>
      <c r="H180" s="731"/>
      <c r="I180" s="731"/>
      <c r="J180" s="734"/>
      <c r="K180" s="731"/>
      <c r="L180" s="731"/>
      <c r="M180" s="882"/>
    </row>
    <row r="181" spans="1:17" ht="21" x14ac:dyDescent="0.3">
      <c r="A181" s="883">
        <v>193</v>
      </c>
      <c r="B181" s="732" t="s">
        <v>300</v>
      </c>
      <c r="C181" s="226" t="s">
        <v>226</v>
      </c>
      <c r="D181" s="187">
        <v>3</v>
      </c>
      <c r="E181" s="208" t="s">
        <v>227</v>
      </c>
      <c r="F181" s="118">
        <f>SUM(F183)</f>
        <v>1</v>
      </c>
      <c r="G181" s="807"/>
      <c r="H181" s="731" t="s">
        <v>20</v>
      </c>
      <c r="I181" s="731" t="s">
        <v>125</v>
      </c>
      <c r="J181" s="734">
        <v>49</v>
      </c>
      <c r="K181" s="731" t="s">
        <v>28</v>
      </c>
      <c r="L181" s="731" t="s">
        <v>22</v>
      </c>
      <c r="M181" s="882"/>
      <c r="N181" s="56">
        <f>D181*J181</f>
        <v>147</v>
      </c>
      <c r="O181" s="57">
        <f>N181/18</f>
        <v>8.1666666666666661</v>
      </c>
      <c r="P181" s="66">
        <f>O181</f>
        <v>8.1666666666666661</v>
      </c>
      <c r="Q181" s="57">
        <v>0</v>
      </c>
    </row>
    <row r="182" spans="1:17" ht="22.5" x14ac:dyDescent="0.3">
      <c r="A182" s="883"/>
      <c r="B182" s="732"/>
      <c r="C182" s="75" t="s">
        <v>628</v>
      </c>
      <c r="D182" s="76"/>
      <c r="E182" s="77"/>
      <c r="F182" s="289"/>
      <c r="G182" s="904"/>
      <c r="H182" s="731"/>
      <c r="I182" s="731"/>
      <c r="J182" s="734"/>
      <c r="K182" s="731"/>
      <c r="L182" s="731"/>
      <c r="M182" s="882"/>
    </row>
    <row r="183" spans="1:17" ht="22.5" x14ac:dyDescent="0.3">
      <c r="A183" s="883"/>
      <c r="B183" s="732"/>
      <c r="C183" s="72" t="s">
        <v>77</v>
      </c>
      <c r="D183" s="73"/>
      <c r="E183" s="74">
        <v>100</v>
      </c>
      <c r="F183" s="117">
        <f>SUM(1*E183)/100</f>
        <v>1</v>
      </c>
      <c r="G183" s="808"/>
      <c r="H183" s="731"/>
      <c r="I183" s="731"/>
      <c r="J183" s="734"/>
      <c r="K183" s="731"/>
      <c r="L183" s="731"/>
      <c r="M183" s="882"/>
    </row>
    <row r="184" spans="1:17" ht="21" x14ac:dyDescent="0.3">
      <c r="A184" s="760">
        <v>194</v>
      </c>
      <c r="B184" s="761" t="s">
        <v>301</v>
      </c>
      <c r="C184" s="181" t="s">
        <v>156</v>
      </c>
      <c r="D184" s="195">
        <v>3</v>
      </c>
      <c r="E184" s="173" t="s">
        <v>302</v>
      </c>
      <c r="F184" s="270">
        <f>SUM(F186:F190)</f>
        <v>1</v>
      </c>
      <c r="G184" s="890"/>
      <c r="H184" s="760" t="s">
        <v>20</v>
      </c>
      <c r="I184" s="760" t="s">
        <v>125</v>
      </c>
      <c r="J184" s="763">
        <v>53</v>
      </c>
      <c r="K184" s="760" t="s">
        <v>23</v>
      </c>
      <c r="L184" s="760" t="s">
        <v>22</v>
      </c>
      <c r="M184" s="896"/>
      <c r="N184" s="56">
        <f>D184*J184</f>
        <v>159</v>
      </c>
      <c r="O184" s="57">
        <f>N184/18</f>
        <v>8.8333333333333339</v>
      </c>
      <c r="P184" s="66">
        <f>O184</f>
        <v>8.8333333333333339</v>
      </c>
      <c r="Q184" s="57">
        <v>0</v>
      </c>
    </row>
    <row r="185" spans="1:17" ht="22.5" x14ac:dyDescent="0.3">
      <c r="A185" s="760"/>
      <c r="B185" s="761"/>
      <c r="C185" s="182" t="s">
        <v>628</v>
      </c>
      <c r="D185" s="175"/>
      <c r="E185" s="178"/>
      <c r="F185" s="279"/>
      <c r="G185" s="890"/>
      <c r="H185" s="760"/>
      <c r="I185" s="760"/>
      <c r="J185" s="763"/>
      <c r="K185" s="760"/>
      <c r="L185" s="760"/>
      <c r="M185" s="896"/>
    </row>
    <row r="186" spans="1:17" ht="22.5" x14ac:dyDescent="0.3">
      <c r="A186" s="760"/>
      <c r="B186" s="761"/>
      <c r="C186" s="183" t="s">
        <v>77</v>
      </c>
      <c r="D186" s="177"/>
      <c r="E186" s="595">
        <v>20</v>
      </c>
      <c r="F186" s="279">
        <f>SUM(1*E186)/100</f>
        <v>0.2</v>
      </c>
      <c r="G186" s="890"/>
      <c r="H186" s="760"/>
      <c r="I186" s="760"/>
      <c r="J186" s="763"/>
      <c r="K186" s="760"/>
      <c r="L186" s="760"/>
      <c r="M186" s="896"/>
    </row>
    <row r="187" spans="1:17" ht="22.5" x14ac:dyDescent="0.3">
      <c r="A187" s="760"/>
      <c r="B187" s="761"/>
      <c r="C187" s="183" t="s">
        <v>45</v>
      </c>
      <c r="D187" s="177"/>
      <c r="E187" s="595">
        <v>20</v>
      </c>
      <c r="F187" s="279">
        <f t="shared" ref="F187:F190" si="20">SUM(1*E187)/100</f>
        <v>0.2</v>
      </c>
      <c r="G187" s="890"/>
      <c r="H187" s="760"/>
      <c r="I187" s="760"/>
      <c r="J187" s="763"/>
      <c r="K187" s="760"/>
      <c r="L187" s="760"/>
      <c r="M187" s="896"/>
    </row>
    <row r="188" spans="1:17" ht="22.5" x14ac:dyDescent="0.3">
      <c r="A188" s="760"/>
      <c r="B188" s="761"/>
      <c r="C188" s="183" t="s">
        <v>57</v>
      </c>
      <c r="D188" s="177"/>
      <c r="E188" s="595">
        <v>20</v>
      </c>
      <c r="F188" s="279">
        <f t="shared" si="20"/>
        <v>0.2</v>
      </c>
      <c r="G188" s="890"/>
      <c r="H188" s="760"/>
      <c r="I188" s="760"/>
      <c r="J188" s="763"/>
      <c r="K188" s="760"/>
      <c r="L188" s="760"/>
      <c r="M188" s="896"/>
    </row>
    <row r="189" spans="1:17" ht="22.5" x14ac:dyDescent="0.3">
      <c r="A189" s="760"/>
      <c r="B189" s="761"/>
      <c r="C189" s="183" t="s">
        <v>52</v>
      </c>
      <c r="D189" s="177"/>
      <c r="E189" s="595">
        <v>20</v>
      </c>
      <c r="F189" s="279">
        <f t="shared" si="20"/>
        <v>0.2</v>
      </c>
      <c r="G189" s="890"/>
      <c r="H189" s="760"/>
      <c r="I189" s="760"/>
      <c r="J189" s="763"/>
      <c r="K189" s="760"/>
      <c r="L189" s="760"/>
      <c r="M189" s="896"/>
    </row>
    <row r="190" spans="1:17" ht="22.5" x14ac:dyDescent="0.3">
      <c r="A190" s="760"/>
      <c r="B190" s="761"/>
      <c r="C190" s="183" t="s">
        <v>15</v>
      </c>
      <c r="D190" s="177"/>
      <c r="E190" s="595">
        <v>20</v>
      </c>
      <c r="F190" s="279">
        <f t="shared" si="20"/>
        <v>0.2</v>
      </c>
      <c r="G190" s="890"/>
      <c r="H190" s="760"/>
      <c r="I190" s="760"/>
      <c r="J190" s="763"/>
      <c r="K190" s="760"/>
      <c r="L190" s="760"/>
      <c r="M190" s="896"/>
    </row>
    <row r="191" spans="1:17" ht="21" x14ac:dyDescent="0.3">
      <c r="A191" s="883">
        <v>195</v>
      </c>
      <c r="B191" s="732" t="s">
        <v>303</v>
      </c>
      <c r="C191" s="226" t="s">
        <v>154</v>
      </c>
      <c r="D191" s="187">
        <v>1</v>
      </c>
      <c r="E191" s="208" t="s">
        <v>304</v>
      </c>
      <c r="F191" s="118">
        <f>SUM(F193)</f>
        <v>0.25</v>
      </c>
      <c r="G191" s="885" t="s">
        <v>2385</v>
      </c>
      <c r="H191" s="731" t="s">
        <v>23</v>
      </c>
      <c r="I191" s="731" t="s">
        <v>159</v>
      </c>
      <c r="J191" s="734">
        <v>54</v>
      </c>
      <c r="K191" s="731" t="s">
        <v>28</v>
      </c>
      <c r="L191" s="731" t="s">
        <v>22</v>
      </c>
      <c r="M191" s="882"/>
      <c r="N191" s="56">
        <f>D191*J191</f>
        <v>54</v>
      </c>
      <c r="O191" s="57">
        <f>N191/18</f>
        <v>3</v>
      </c>
      <c r="P191" s="66">
        <f>O191</f>
        <v>3</v>
      </c>
      <c r="Q191" s="57">
        <v>0</v>
      </c>
    </row>
    <row r="192" spans="1:17" ht="22.5" x14ac:dyDescent="0.3">
      <c r="A192" s="883"/>
      <c r="B192" s="732"/>
      <c r="C192" s="75" t="s">
        <v>241</v>
      </c>
      <c r="D192" s="76"/>
      <c r="E192" s="77"/>
      <c r="F192" s="289"/>
      <c r="G192" s="886"/>
      <c r="H192" s="731"/>
      <c r="I192" s="731"/>
      <c r="J192" s="734"/>
      <c r="K192" s="731"/>
      <c r="L192" s="731"/>
      <c r="M192" s="882"/>
    </row>
    <row r="193" spans="1:19" ht="22.5" x14ac:dyDescent="0.3">
      <c r="A193" s="901"/>
      <c r="B193" s="796"/>
      <c r="C193" s="101" t="s">
        <v>57</v>
      </c>
      <c r="D193" s="73"/>
      <c r="E193" s="74">
        <v>100</v>
      </c>
      <c r="F193" s="117">
        <f>SUM(0.25*E193)/100</f>
        <v>0.25</v>
      </c>
      <c r="G193" s="887"/>
      <c r="H193" s="731"/>
      <c r="I193" s="731"/>
      <c r="J193" s="734"/>
      <c r="K193" s="731"/>
      <c r="L193" s="731"/>
      <c r="M193" s="882"/>
    </row>
    <row r="194" spans="1:19" ht="24.75" customHeight="1" x14ac:dyDescent="0.15">
      <c r="A194" s="660" t="s">
        <v>858</v>
      </c>
      <c r="B194" s="660"/>
      <c r="C194" s="660"/>
      <c r="D194" s="660"/>
      <c r="E194" s="660"/>
      <c r="F194" s="660"/>
      <c r="G194" s="660"/>
      <c r="H194" s="660"/>
      <c r="I194" s="660"/>
      <c r="J194" s="660"/>
      <c r="K194" s="660"/>
      <c r="L194" s="660"/>
      <c r="M194" s="660"/>
      <c r="N194" s="124">
        <f>N195</f>
        <v>1861</v>
      </c>
      <c r="O194" s="65">
        <f t="shared" ref="O194:Q194" si="21">O195</f>
        <v>103.38888888888887</v>
      </c>
      <c r="P194" s="65">
        <f t="shared" si="21"/>
        <v>103.38888888888887</v>
      </c>
      <c r="Q194" s="65">
        <f t="shared" si="21"/>
        <v>0</v>
      </c>
      <c r="R194" s="125">
        <f>P194+Q194</f>
        <v>103.38888888888887</v>
      </c>
      <c r="S194" s="66">
        <f>P194/20</f>
        <v>5.1694444444444434</v>
      </c>
    </row>
    <row r="195" spans="1:19" ht="24.75" customHeight="1" x14ac:dyDescent="0.15">
      <c r="A195" s="881" t="s">
        <v>882</v>
      </c>
      <c r="B195" s="881"/>
      <c r="C195" s="881"/>
      <c r="D195" s="881"/>
      <c r="E195" s="881"/>
      <c r="F195" s="881"/>
      <c r="G195" s="881"/>
      <c r="H195" s="881"/>
      <c r="I195" s="881"/>
      <c r="J195" s="881"/>
      <c r="K195" s="881"/>
      <c r="L195" s="881"/>
      <c r="M195" s="881"/>
      <c r="N195" s="124">
        <f>SUM(N196:N251)</f>
        <v>1861</v>
      </c>
      <c r="O195" s="65">
        <f t="shared" ref="O195:Q195" si="22">SUM(O196:O251)</f>
        <v>103.38888888888887</v>
      </c>
      <c r="P195" s="65">
        <f t="shared" si="22"/>
        <v>103.38888888888887</v>
      </c>
      <c r="Q195" s="65">
        <f t="shared" si="22"/>
        <v>0</v>
      </c>
    </row>
    <row r="196" spans="1:19" ht="22.5" x14ac:dyDescent="0.3">
      <c r="A196" s="883">
        <v>196</v>
      </c>
      <c r="B196" s="732" t="s">
        <v>537</v>
      </c>
      <c r="C196" s="226" t="s">
        <v>239</v>
      </c>
      <c r="D196" s="187">
        <v>1</v>
      </c>
      <c r="E196" s="208" t="s">
        <v>53</v>
      </c>
      <c r="F196" s="118">
        <f>SUM(F198:F199)</f>
        <v>0.33</v>
      </c>
      <c r="G196" s="791" t="s">
        <v>2386</v>
      </c>
      <c r="H196" s="731" t="s">
        <v>21</v>
      </c>
      <c r="I196" s="731" t="s">
        <v>261</v>
      </c>
      <c r="J196" s="734">
        <v>85</v>
      </c>
      <c r="K196" s="731" t="s">
        <v>26</v>
      </c>
      <c r="L196" s="731" t="s">
        <v>22</v>
      </c>
      <c r="M196" s="882"/>
      <c r="N196" s="56">
        <f>D196*J196</f>
        <v>85</v>
      </c>
      <c r="O196" s="57">
        <f>N196/18</f>
        <v>4.7222222222222223</v>
      </c>
      <c r="P196" s="66">
        <f>O196</f>
        <v>4.7222222222222223</v>
      </c>
      <c r="Q196" s="57">
        <v>0</v>
      </c>
    </row>
    <row r="197" spans="1:19" ht="22.5" x14ac:dyDescent="0.3">
      <c r="A197" s="883"/>
      <c r="B197" s="732"/>
      <c r="C197" s="75" t="s">
        <v>542</v>
      </c>
      <c r="D197" s="76"/>
      <c r="E197" s="77"/>
      <c r="F197" s="289"/>
      <c r="G197" s="791"/>
      <c r="H197" s="731"/>
      <c r="I197" s="731"/>
      <c r="J197" s="734"/>
      <c r="K197" s="731"/>
      <c r="L197" s="731"/>
      <c r="M197" s="882"/>
    </row>
    <row r="198" spans="1:19" ht="22.5" x14ac:dyDescent="0.3">
      <c r="A198" s="883"/>
      <c r="B198" s="732"/>
      <c r="C198" s="72" t="s">
        <v>170</v>
      </c>
      <c r="D198" s="73"/>
      <c r="E198" s="74">
        <v>60</v>
      </c>
      <c r="F198" s="117">
        <f>SUM(0.33*E198)/100</f>
        <v>0.19800000000000001</v>
      </c>
      <c r="G198" s="791"/>
      <c r="H198" s="731"/>
      <c r="I198" s="731"/>
      <c r="J198" s="734"/>
      <c r="K198" s="731"/>
      <c r="L198" s="731"/>
      <c r="M198" s="882"/>
    </row>
    <row r="199" spans="1:19" ht="22.5" x14ac:dyDescent="0.3">
      <c r="A199" s="883"/>
      <c r="B199" s="732"/>
      <c r="C199" s="72" t="s">
        <v>500</v>
      </c>
      <c r="D199" s="73"/>
      <c r="E199" s="74">
        <v>40</v>
      </c>
      <c r="F199" s="117">
        <f>SUM(0.33*E199)/100</f>
        <v>0.13200000000000001</v>
      </c>
      <c r="G199" s="791"/>
      <c r="H199" s="731"/>
      <c r="I199" s="731"/>
      <c r="J199" s="734"/>
      <c r="K199" s="731"/>
      <c r="L199" s="731"/>
      <c r="M199" s="882"/>
    </row>
    <row r="200" spans="1:19" ht="22.5" x14ac:dyDescent="0.3">
      <c r="A200" s="883">
        <v>197</v>
      </c>
      <c r="B200" s="750" t="s">
        <v>175</v>
      </c>
      <c r="C200" s="256" t="s">
        <v>176</v>
      </c>
      <c r="D200" s="257">
        <v>9</v>
      </c>
      <c r="E200" s="258" t="s">
        <v>166</v>
      </c>
      <c r="F200" s="287">
        <f>SUM(F202)</f>
        <v>1</v>
      </c>
      <c r="G200" s="897"/>
      <c r="H200" s="749" t="s">
        <v>20</v>
      </c>
      <c r="I200" s="749" t="s">
        <v>23</v>
      </c>
      <c r="J200" s="753">
        <v>2</v>
      </c>
      <c r="K200" s="749" t="s">
        <v>73</v>
      </c>
      <c r="L200" s="749" t="s">
        <v>22</v>
      </c>
      <c r="M200" s="891"/>
      <c r="N200" s="56">
        <f>D200*J200</f>
        <v>18</v>
      </c>
      <c r="O200" s="57">
        <f>N200/18</f>
        <v>1</v>
      </c>
      <c r="P200" s="66">
        <f>O200</f>
        <v>1</v>
      </c>
      <c r="Q200" s="57">
        <v>0</v>
      </c>
    </row>
    <row r="201" spans="1:19" ht="22.5" x14ac:dyDescent="0.3">
      <c r="A201" s="883"/>
      <c r="B201" s="750"/>
      <c r="C201" s="340" t="s">
        <v>173</v>
      </c>
      <c r="D201" s="341"/>
      <c r="E201" s="261"/>
      <c r="F201" s="288"/>
      <c r="G201" s="898"/>
      <c r="H201" s="749"/>
      <c r="I201" s="749"/>
      <c r="J201" s="753"/>
      <c r="K201" s="749"/>
      <c r="L201" s="749"/>
      <c r="M201" s="891"/>
    </row>
    <row r="202" spans="1:19" ht="22.5" x14ac:dyDescent="0.3">
      <c r="A202" s="883"/>
      <c r="B202" s="750"/>
      <c r="C202" s="259" t="s">
        <v>13</v>
      </c>
      <c r="D202" s="260"/>
      <c r="E202" s="261">
        <v>100</v>
      </c>
      <c r="F202" s="288">
        <f>SUM(1*E202)/100</f>
        <v>1</v>
      </c>
      <c r="G202" s="899"/>
      <c r="H202" s="749"/>
      <c r="I202" s="749"/>
      <c r="J202" s="753"/>
      <c r="K202" s="749"/>
      <c r="L202" s="749"/>
      <c r="M202" s="891"/>
    </row>
    <row r="203" spans="1:19" ht="21" x14ac:dyDescent="0.3">
      <c r="A203" s="883">
        <v>198</v>
      </c>
      <c r="B203" s="758" t="s">
        <v>231</v>
      </c>
      <c r="C203" s="251" t="s">
        <v>232</v>
      </c>
      <c r="D203" s="252">
        <v>3</v>
      </c>
      <c r="E203" s="253" t="s">
        <v>33</v>
      </c>
      <c r="F203" s="271">
        <f>SUM(F204)</f>
        <v>1.5</v>
      </c>
      <c r="G203" s="335" t="s">
        <v>2387</v>
      </c>
      <c r="H203" s="757" t="s">
        <v>20</v>
      </c>
      <c r="I203" s="757" t="s">
        <v>233</v>
      </c>
      <c r="J203" s="744">
        <v>2</v>
      </c>
      <c r="K203" s="757" t="s">
        <v>540</v>
      </c>
      <c r="L203" s="757" t="s">
        <v>22</v>
      </c>
      <c r="M203" s="892"/>
      <c r="N203" s="56">
        <f>D203*J203</f>
        <v>6</v>
      </c>
      <c r="O203" s="57">
        <f>N203/18</f>
        <v>0.33333333333333331</v>
      </c>
      <c r="P203" s="66">
        <f>O203</f>
        <v>0.33333333333333331</v>
      </c>
      <c r="Q203" s="57">
        <v>0</v>
      </c>
    </row>
    <row r="204" spans="1:19" ht="22.5" x14ac:dyDescent="0.3">
      <c r="A204" s="883"/>
      <c r="B204" s="758"/>
      <c r="C204" s="254" t="s">
        <v>170</v>
      </c>
      <c r="D204" s="255"/>
      <c r="E204" s="147">
        <v>100</v>
      </c>
      <c r="F204" s="148">
        <f>SUM(1.5*E204)/100</f>
        <v>1.5</v>
      </c>
      <c r="G204" s="339" t="s">
        <v>2388</v>
      </c>
      <c r="H204" s="757"/>
      <c r="I204" s="757"/>
      <c r="J204" s="744"/>
      <c r="K204" s="757"/>
      <c r="L204" s="757"/>
      <c r="M204" s="892"/>
    </row>
    <row r="205" spans="1:19" ht="21" hidden="1" x14ac:dyDescent="0.3">
      <c r="A205" s="883">
        <v>199</v>
      </c>
      <c r="B205" s="732" t="s">
        <v>231</v>
      </c>
      <c r="C205" s="226" t="s">
        <v>232</v>
      </c>
      <c r="D205" s="187">
        <v>3</v>
      </c>
      <c r="E205" s="208" t="s">
        <v>33</v>
      </c>
      <c r="F205" s="118"/>
      <c r="G205" s="294" t="s">
        <v>2389</v>
      </c>
      <c r="H205" s="731" t="s">
        <v>23</v>
      </c>
      <c r="I205" s="731" t="s">
        <v>34</v>
      </c>
      <c r="J205" s="734">
        <v>20</v>
      </c>
      <c r="K205" s="731" t="s">
        <v>212</v>
      </c>
      <c r="L205" s="731" t="s">
        <v>22</v>
      </c>
      <c r="M205" s="882"/>
      <c r="N205" s="56">
        <f>D205*J205</f>
        <v>60</v>
      </c>
      <c r="O205" s="57">
        <f>N205/18</f>
        <v>3.3333333333333335</v>
      </c>
      <c r="P205" s="66">
        <f>O205</f>
        <v>3.3333333333333335</v>
      </c>
      <c r="Q205" s="57">
        <v>0</v>
      </c>
    </row>
    <row r="206" spans="1:19" ht="21" hidden="1" x14ac:dyDescent="0.3">
      <c r="A206" s="883"/>
      <c r="B206" s="732"/>
      <c r="C206" s="72" t="s">
        <v>170</v>
      </c>
      <c r="D206" s="73"/>
      <c r="E206" s="74">
        <v>100</v>
      </c>
      <c r="F206" s="117"/>
      <c r="G206" s="296" t="s">
        <v>2390</v>
      </c>
      <c r="H206" s="731"/>
      <c r="I206" s="731"/>
      <c r="J206" s="734"/>
      <c r="K206" s="731"/>
      <c r="L206" s="731"/>
      <c r="M206" s="882"/>
    </row>
    <row r="207" spans="1:19" ht="21" x14ac:dyDescent="0.3">
      <c r="A207" s="883">
        <v>200</v>
      </c>
      <c r="B207" s="732" t="s">
        <v>249</v>
      </c>
      <c r="C207" s="226" t="s">
        <v>250</v>
      </c>
      <c r="D207" s="187">
        <v>3</v>
      </c>
      <c r="E207" s="208" t="s">
        <v>33</v>
      </c>
      <c r="F207" s="118">
        <f>SUM(F209)</f>
        <v>1.5</v>
      </c>
      <c r="G207" s="199" t="s">
        <v>2391</v>
      </c>
      <c r="H207" s="731" t="s">
        <v>20</v>
      </c>
      <c r="I207" s="731" t="s">
        <v>244</v>
      </c>
      <c r="J207" s="734">
        <v>81</v>
      </c>
      <c r="K207" s="731" t="s">
        <v>95</v>
      </c>
      <c r="L207" s="731" t="s">
        <v>22</v>
      </c>
      <c r="M207" s="882"/>
      <c r="N207" s="56">
        <f>D207*J207</f>
        <v>243</v>
      </c>
      <c r="O207" s="57">
        <f>N207/18</f>
        <v>13.5</v>
      </c>
      <c r="P207" s="66">
        <f>O207</f>
        <v>13.5</v>
      </c>
      <c r="Q207" s="57">
        <v>0</v>
      </c>
    </row>
    <row r="208" spans="1:19" ht="22.5" x14ac:dyDescent="0.3">
      <c r="A208" s="883"/>
      <c r="B208" s="732"/>
      <c r="C208" s="75" t="s">
        <v>173</v>
      </c>
      <c r="D208" s="76"/>
      <c r="E208" s="77"/>
      <c r="F208" s="289"/>
      <c r="G208" s="199" t="s">
        <v>2392</v>
      </c>
      <c r="H208" s="731"/>
      <c r="I208" s="731"/>
      <c r="J208" s="734"/>
      <c r="K208" s="731"/>
      <c r="L208" s="731"/>
      <c r="M208" s="882"/>
    </row>
    <row r="209" spans="1:17" ht="22.5" x14ac:dyDescent="0.3">
      <c r="A209" s="883"/>
      <c r="B209" s="732"/>
      <c r="C209" s="72" t="s">
        <v>14</v>
      </c>
      <c r="D209" s="73"/>
      <c r="E209" s="74">
        <v>100</v>
      </c>
      <c r="F209" s="117">
        <f>SUM(1.5*E209)/100</f>
        <v>1.5</v>
      </c>
      <c r="G209" s="199"/>
      <c r="H209" s="731"/>
      <c r="I209" s="731"/>
      <c r="J209" s="734"/>
      <c r="K209" s="731"/>
      <c r="L209" s="731"/>
      <c r="M209" s="882"/>
    </row>
    <row r="210" spans="1:17" ht="21" x14ac:dyDescent="0.3">
      <c r="A210" s="883">
        <v>201</v>
      </c>
      <c r="B210" s="732" t="s">
        <v>253</v>
      </c>
      <c r="C210" s="226" t="s">
        <v>254</v>
      </c>
      <c r="D210" s="187">
        <v>3</v>
      </c>
      <c r="E210" s="208" t="s">
        <v>33</v>
      </c>
      <c r="F210" s="118">
        <f>SUM(F212)</f>
        <v>1.5</v>
      </c>
      <c r="G210" s="297" t="s">
        <v>2393</v>
      </c>
      <c r="H210" s="731" t="s">
        <v>20</v>
      </c>
      <c r="I210" s="731" t="s">
        <v>244</v>
      </c>
      <c r="J210" s="734">
        <v>81</v>
      </c>
      <c r="K210" s="731" t="s">
        <v>95</v>
      </c>
      <c r="L210" s="731" t="s">
        <v>22</v>
      </c>
      <c r="M210" s="882"/>
      <c r="N210" s="56">
        <f>D210*J210</f>
        <v>243</v>
      </c>
      <c r="O210" s="57">
        <f>N210/18</f>
        <v>13.5</v>
      </c>
      <c r="P210" s="66">
        <f>O210</f>
        <v>13.5</v>
      </c>
      <c r="Q210" s="57">
        <v>0</v>
      </c>
    </row>
    <row r="211" spans="1:17" ht="22.5" x14ac:dyDescent="0.3">
      <c r="A211" s="883"/>
      <c r="B211" s="732"/>
      <c r="C211" s="75" t="s">
        <v>173</v>
      </c>
      <c r="D211" s="76"/>
      <c r="E211" s="77"/>
      <c r="F211" s="289"/>
      <c r="G211" s="299" t="s">
        <v>2394</v>
      </c>
      <c r="H211" s="731"/>
      <c r="I211" s="731"/>
      <c r="J211" s="734"/>
      <c r="K211" s="731"/>
      <c r="L211" s="731"/>
      <c r="M211" s="882"/>
    </row>
    <row r="212" spans="1:17" ht="22.5" x14ac:dyDescent="0.3">
      <c r="A212" s="883"/>
      <c r="B212" s="732"/>
      <c r="C212" s="72" t="s">
        <v>13</v>
      </c>
      <c r="D212" s="73"/>
      <c r="E212" s="74">
        <v>100</v>
      </c>
      <c r="F212" s="117">
        <f>SUM(1.5*E212)/100</f>
        <v>1.5</v>
      </c>
      <c r="G212" s="298"/>
      <c r="H212" s="731"/>
      <c r="I212" s="731"/>
      <c r="J212" s="734"/>
      <c r="K212" s="731"/>
      <c r="L212" s="731"/>
      <c r="M212" s="882"/>
      <c r="N212" s="56"/>
      <c r="O212" s="57"/>
      <c r="P212" s="66"/>
      <c r="Q212" s="57"/>
    </row>
    <row r="213" spans="1:17" ht="21" x14ac:dyDescent="0.3">
      <c r="A213" s="883">
        <v>202</v>
      </c>
      <c r="B213" s="758" t="s">
        <v>251</v>
      </c>
      <c r="C213" s="251" t="s">
        <v>252</v>
      </c>
      <c r="D213" s="252">
        <v>3</v>
      </c>
      <c r="E213" s="253" t="s">
        <v>33</v>
      </c>
      <c r="F213" s="271">
        <f>SUM(F214:F216)</f>
        <v>1.5000000000000002</v>
      </c>
      <c r="G213" s="335" t="s">
        <v>2395</v>
      </c>
      <c r="H213" s="757" t="s">
        <v>20</v>
      </c>
      <c r="I213" s="757" t="s">
        <v>34</v>
      </c>
      <c r="J213" s="744">
        <v>43</v>
      </c>
      <c r="K213" s="757" t="s">
        <v>80</v>
      </c>
      <c r="L213" s="757" t="s">
        <v>22</v>
      </c>
      <c r="M213" s="892"/>
      <c r="N213" s="56">
        <f t="shared" ref="N213" si="23">D213*J213</f>
        <v>129</v>
      </c>
      <c r="O213" s="57">
        <f t="shared" ref="O213" si="24">N213/18</f>
        <v>7.166666666666667</v>
      </c>
      <c r="P213" s="66">
        <f t="shared" ref="P213" si="25">O213</f>
        <v>7.166666666666667</v>
      </c>
      <c r="Q213" s="57">
        <v>0</v>
      </c>
    </row>
    <row r="214" spans="1:17" ht="22.5" x14ac:dyDescent="0.3">
      <c r="A214" s="883"/>
      <c r="B214" s="758"/>
      <c r="C214" s="254" t="s">
        <v>79</v>
      </c>
      <c r="D214" s="255"/>
      <c r="E214" s="147">
        <v>70</v>
      </c>
      <c r="F214" s="148">
        <f>SUM(1.5*E214)/100</f>
        <v>1.05</v>
      </c>
      <c r="G214" s="335" t="s">
        <v>2396</v>
      </c>
      <c r="H214" s="757"/>
      <c r="I214" s="757"/>
      <c r="J214" s="744"/>
      <c r="K214" s="757"/>
      <c r="L214" s="757"/>
      <c r="M214" s="892"/>
    </row>
    <row r="215" spans="1:17" ht="22.5" x14ac:dyDescent="0.3">
      <c r="A215" s="883"/>
      <c r="B215" s="758"/>
      <c r="C215" s="254" t="s">
        <v>57</v>
      </c>
      <c r="D215" s="255"/>
      <c r="E215" s="147">
        <v>15</v>
      </c>
      <c r="F215" s="148">
        <f t="shared" ref="F215:F216" si="26">SUM(1.5*E215)/100</f>
        <v>0.22500000000000001</v>
      </c>
      <c r="G215" s="335" t="s">
        <v>2397</v>
      </c>
      <c r="H215" s="757"/>
      <c r="I215" s="757"/>
      <c r="J215" s="744"/>
      <c r="K215" s="757"/>
      <c r="L215" s="757"/>
      <c r="M215" s="892"/>
    </row>
    <row r="216" spans="1:17" ht="22.5" x14ac:dyDescent="0.3">
      <c r="A216" s="883"/>
      <c r="B216" s="758"/>
      <c r="C216" s="254" t="s">
        <v>13</v>
      </c>
      <c r="D216" s="255"/>
      <c r="E216" s="147">
        <v>15</v>
      </c>
      <c r="F216" s="148">
        <f t="shared" si="26"/>
        <v>0.22500000000000001</v>
      </c>
      <c r="G216" s="335"/>
      <c r="H216" s="757"/>
      <c r="I216" s="757"/>
      <c r="J216" s="744"/>
      <c r="K216" s="757"/>
      <c r="L216" s="757"/>
      <c r="M216" s="892"/>
    </row>
    <row r="217" spans="1:17" ht="21" hidden="1" x14ac:dyDescent="0.3">
      <c r="A217" s="883">
        <v>203</v>
      </c>
      <c r="B217" s="732" t="s">
        <v>251</v>
      </c>
      <c r="C217" s="226" t="s">
        <v>252</v>
      </c>
      <c r="D217" s="187">
        <v>3</v>
      </c>
      <c r="E217" s="208" t="s">
        <v>33</v>
      </c>
      <c r="F217" s="118"/>
      <c r="G217" s="297" t="s">
        <v>2396</v>
      </c>
      <c r="H217" s="731" t="s">
        <v>23</v>
      </c>
      <c r="I217" s="731" t="s">
        <v>507</v>
      </c>
      <c r="J217" s="734">
        <v>50</v>
      </c>
      <c r="K217" s="731" t="s">
        <v>23</v>
      </c>
      <c r="L217" s="731" t="s">
        <v>22</v>
      </c>
      <c r="M217" s="882"/>
      <c r="N217" s="56">
        <f t="shared" ref="N217" si="27">D217*J217</f>
        <v>150</v>
      </c>
      <c r="O217" s="57">
        <f t="shared" ref="O217" si="28">N217/18</f>
        <v>8.3333333333333339</v>
      </c>
      <c r="P217" s="66">
        <f t="shared" ref="P217" si="29">O217</f>
        <v>8.3333333333333339</v>
      </c>
      <c r="Q217" s="57">
        <v>0</v>
      </c>
    </row>
    <row r="218" spans="1:17" ht="21" hidden="1" x14ac:dyDescent="0.3">
      <c r="A218" s="883"/>
      <c r="B218" s="732"/>
      <c r="C218" s="72" t="s">
        <v>79</v>
      </c>
      <c r="D218" s="73"/>
      <c r="E218" s="74">
        <v>70</v>
      </c>
      <c r="F218" s="117"/>
      <c r="G218" s="299" t="s">
        <v>2398</v>
      </c>
      <c r="H218" s="731"/>
      <c r="I218" s="731"/>
      <c r="J218" s="734"/>
      <c r="K218" s="731"/>
      <c r="L218" s="731"/>
      <c r="M218" s="882"/>
    </row>
    <row r="219" spans="1:17" ht="21" hidden="1" x14ac:dyDescent="0.3">
      <c r="A219" s="883"/>
      <c r="B219" s="732"/>
      <c r="C219" s="72" t="s">
        <v>57</v>
      </c>
      <c r="D219" s="73"/>
      <c r="E219" s="74">
        <v>15</v>
      </c>
      <c r="F219" s="117"/>
      <c r="G219" s="299" t="s">
        <v>2397</v>
      </c>
      <c r="H219" s="731"/>
      <c r="I219" s="731"/>
      <c r="J219" s="734"/>
      <c r="K219" s="731"/>
      <c r="L219" s="731"/>
      <c r="M219" s="882"/>
    </row>
    <row r="220" spans="1:17" ht="21" hidden="1" x14ac:dyDescent="0.3">
      <c r="A220" s="883"/>
      <c r="B220" s="732"/>
      <c r="C220" s="72" t="s">
        <v>13</v>
      </c>
      <c r="D220" s="73"/>
      <c r="E220" s="74">
        <v>15</v>
      </c>
      <c r="F220" s="117"/>
      <c r="G220" s="298"/>
      <c r="H220" s="731"/>
      <c r="I220" s="731"/>
      <c r="J220" s="734"/>
      <c r="K220" s="731"/>
      <c r="L220" s="731"/>
      <c r="M220" s="882"/>
    </row>
    <row r="221" spans="1:17" ht="22.5" x14ac:dyDescent="0.3">
      <c r="A221" s="883">
        <v>204</v>
      </c>
      <c r="B221" s="732" t="s">
        <v>259</v>
      </c>
      <c r="C221" s="226" t="s">
        <v>260</v>
      </c>
      <c r="D221" s="187">
        <v>1</v>
      </c>
      <c r="E221" s="208" t="s">
        <v>53</v>
      </c>
      <c r="F221" s="118">
        <f>SUM(F223)</f>
        <v>0.33</v>
      </c>
      <c r="G221" s="791" t="s">
        <v>2399</v>
      </c>
      <c r="H221" s="731" t="s">
        <v>21</v>
      </c>
      <c r="I221" s="731" t="s">
        <v>244</v>
      </c>
      <c r="J221" s="734">
        <v>80</v>
      </c>
      <c r="K221" s="731" t="s">
        <v>39</v>
      </c>
      <c r="L221" s="731" t="s">
        <v>22</v>
      </c>
      <c r="M221" s="882"/>
      <c r="N221" s="56">
        <f t="shared" ref="N221" si="30">D221*J221</f>
        <v>80</v>
      </c>
      <c r="O221" s="57">
        <f t="shared" ref="O221" si="31">N221/18</f>
        <v>4.4444444444444446</v>
      </c>
      <c r="P221" s="66">
        <f t="shared" ref="P221" si="32">O221</f>
        <v>4.4444444444444446</v>
      </c>
      <c r="Q221" s="57">
        <v>0</v>
      </c>
    </row>
    <row r="222" spans="1:17" ht="22.5" x14ac:dyDescent="0.3">
      <c r="A222" s="883"/>
      <c r="B222" s="732"/>
      <c r="C222" s="75" t="s">
        <v>173</v>
      </c>
      <c r="D222" s="76"/>
      <c r="E222" s="77"/>
      <c r="F222" s="289"/>
      <c r="G222" s="791"/>
      <c r="H222" s="731"/>
      <c r="I222" s="731"/>
      <c r="J222" s="734"/>
      <c r="K222" s="731"/>
      <c r="L222" s="731"/>
      <c r="M222" s="882"/>
    </row>
    <row r="223" spans="1:17" ht="22.5" x14ac:dyDescent="0.3">
      <c r="A223" s="883"/>
      <c r="B223" s="732"/>
      <c r="C223" s="72" t="s">
        <v>13</v>
      </c>
      <c r="D223" s="73"/>
      <c r="E223" s="74">
        <v>100</v>
      </c>
      <c r="F223" s="117">
        <f>SUM(0.33*E223)/100</f>
        <v>0.33</v>
      </c>
      <c r="G223" s="791"/>
      <c r="H223" s="731"/>
      <c r="I223" s="731"/>
      <c r="J223" s="734"/>
      <c r="K223" s="731"/>
      <c r="L223" s="731"/>
      <c r="M223" s="882"/>
    </row>
    <row r="224" spans="1:17" ht="21" x14ac:dyDescent="0.3">
      <c r="A224" s="883">
        <v>205</v>
      </c>
      <c r="B224" s="732" t="s">
        <v>265</v>
      </c>
      <c r="C224" s="226" t="s">
        <v>266</v>
      </c>
      <c r="D224" s="187">
        <v>3</v>
      </c>
      <c r="E224" s="208" t="s">
        <v>33</v>
      </c>
      <c r="F224" s="118">
        <f>SUM(F226)</f>
        <v>1.5</v>
      </c>
      <c r="G224" s="294" t="s">
        <v>2400</v>
      </c>
      <c r="H224" s="731" t="s">
        <v>20</v>
      </c>
      <c r="I224" s="731" t="s">
        <v>244</v>
      </c>
      <c r="J224" s="734">
        <v>66</v>
      </c>
      <c r="K224" s="731" t="s">
        <v>132</v>
      </c>
      <c r="L224" s="731" t="s">
        <v>22</v>
      </c>
      <c r="M224" s="882"/>
      <c r="N224" s="56">
        <f t="shared" ref="N224" si="33">D224*J224</f>
        <v>198</v>
      </c>
      <c r="O224" s="57">
        <f t="shared" ref="O224" si="34">N224/18</f>
        <v>11</v>
      </c>
      <c r="P224" s="66">
        <f t="shared" ref="P224" si="35">O224</f>
        <v>11</v>
      </c>
      <c r="Q224" s="57">
        <v>0</v>
      </c>
    </row>
    <row r="225" spans="1:17" ht="22.5" x14ac:dyDescent="0.3">
      <c r="A225" s="883"/>
      <c r="B225" s="732"/>
      <c r="C225" s="75" t="s">
        <v>173</v>
      </c>
      <c r="D225" s="76"/>
      <c r="E225" s="77"/>
      <c r="F225" s="289"/>
      <c r="G225" s="295" t="s">
        <v>2401</v>
      </c>
      <c r="H225" s="731"/>
      <c r="I225" s="731"/>
      <c r="J225" s="734"/>
      <c r="K225" s="731"/>
      <c r="L225" s="731"/>
      <c r="M225" s="882"/>
    </row>
    <row r="226" spans="1:17" ht="22.5" x14ac:dyDescent="0.3">
      <c r="A226" s="883"/>
      <c r="B226" s="732"/>
      <c r="C226" s="72" t="s">
        <v>500</v>
      </c>
      <c r="D226" s="73"/>
      <c r="E226" s="74">
        <v>100</v>
      </c>
      <c r="F226" s="117">
        <f>SUM(1.5*E226)/100</f>
        <v>1.5</v>
      </c>
      <c r="G226" s="296"/>
      <c r="H226" s="731"/>
      <c r="I226" s="731"/>
      <c r="J226" s="734"/>
      <c r="K226" s="731"/>
      <c r="L226" s="731"/>
      <c r="M226" s="882"/>
    </row>
    <row r="227" spans="1:17" ht="21" x14ac:dyDescent="0.3">
      <c r="A227" s="883">
        <v>206</v>
      </c>
      <c r="B227" s="758" t="s">
        <v>280</v>
      </c>
      <c r="C227" s="251" t="s">
        <v>281</v>
      </c>
      <c r="D227" s="252">
        <v>3</v>
      </c>
      <c r="E227" s="253" t="s">
        <v>33</v>
      </c>
      <c r="F227" s="271">
        <f>SUM(F228:F229)</f>
        <v>1.5</v>
      </c>
      <c r="G227" s="335" t="s">
        <v>2402</v>
      </c>
      <c r="H227" s="757" t="s">
        <v>20</v>
      </c>
      <c r="I227" s="757" t="s">
        <v>34</v>
      </c>
      <c r="J227" s="744">
        <v>29</v>
      </c>
      <c r="K227" s="757" t="s">
        <v>99</v>
      </c>
      <c r="L227" s="757" t="s">
        <v>22</v>
      </c>
      <c r="M227" s="892"/>
      <c r="N227" s="56">
        <f t="shared" ref="N227" si="36">D227*J227</f>
        <v>87</v>
      </c>
      <c r="O227" s="57">
        <f t="shared" ref="O227" si="37">N227/18</f>
        <v>4.833333333333333</v>
      </c>
      <c r="P227" s="66">
        <f t="shared" ref="P227" si="38">O227</f>
        <v>4.833333333333333</v>
      </c>
      <c r="Q227" s="57">
        <v>0</v>
      </c>
    </row>
    <row r="228" spans="1:17" ht="22.5" x14ac:dyDescent="0.3">
      <c r="A228" s="883"/>
      <c r="B228" s="758"/>
      <c r="C228" s="254" t="s">
        <v>10</v>
      </c>
      <c r="D228" s="255"/>
      <c r="E228" s="147">
        <v>40</v>
      </c>
      <c r="F228" s="148">
        <f>SUM(1.5*E228)/100</f>
        <v>0.6</v>
      </c>
      <c r="G228" s="335" t="s">
        <v>2151</v>
      </c>
      <c r="H228" s="757"/>
      <c r="I228" s="757"/>
      <c r="J228" s="744"/>
      <c r="K228" s="757"/>
      <c r="L228" s="757"/>
      <c r="M228" s="892"/>
    </row>
    <row r="229" spans="1:17" ht="22.5" x14ac:dyDescent="0.3">
      <c r="A229" s="883"/>
      <c r="B229" s="758"/>
      <c r="C229" s="254" t="s">
        <v>78</v>
      </c>
      <c r="D229" s="255"/>
      <c r="E229" s="147">
        <v>60</v>
      </c>
      <c r="F229" s="148">
        <f>SUM(1.5*E229)/100</f>
        <v>0.9</v>
      </c>
      <c r="G229" s="335"/>
      <c r="H229" s="757"/>
      <c r="I229" s="757"/>
      <c r="J229" s="744"/>
      <c r="K229" s="757"/>
      <c r="L229" s="757"/>
      <c r="M229" s="892"/>
    </row>
    <row r="230" spans="1:17" ht="21" hidden="1" x14ac:dyDescent="0.3">
      <c r="A230" s="883">
        <v>207</v>
      </c>
      <c r="B230" s="782" t="s">
        <v>280</v>
      </c>
      <c r="C230" s="280" t="s">
        <v>281</v>
      </c>
      <c r="D230" s="281">
        <v>3</v>
      </c>
      <c r="E230" s="282" t="s">
        <v>33</v>
      </c>
      <c r="F230" s="290"/>
      <c r="G230" s="336" t="s">
        <v>2403</v>
      </c>
      <c r="H230" s="779" t="s">
        <v>23</v>
      </c>
      <c r="I230" s="779" t="s">
        <v>34</v>
      </c>
      <c r="J230" s="786">
        <v>27</v>
      </c>
      <c r="K230" s="779" t="s">
        <v>238</v>
      </c>
      <c r="L230" s="779" t="s">
        <v>22</v>
      </c>
      <c r="M230" s="902"/>
      <c r="N230" s="56">
        <f t="shared" ref="N230" si="39">D230*J230</f>
        <v>81</v>
      </c>
      <c r="O230" s="57">
        <f t="shared" ref="O230" si="40">N230/18</f>
        <v>4.5</v>
      </c>
      <c r="P230" s="66">
        <f t="shared" ref="P230" si="41">O230</f>
        <v>4.5</v>
      </c>
      <c r="Q230" s="57">
        <v>0</v>
      </c>
    </row>
    <row r="231" spans="1:17" ht="21" hidden="1" x14ac:dyDescent="0.3">
      <c r="A231" s="883"/>
      <c r="B231" s="782"/>
      <c r="C231" s="283" t="s">
        <v>10</v>
      </c>
      <c r="D231" s="284"/>
      <c r="E231" s="285">
        <v>40</v>
      </c>
      <c r="F231" s="291"/>
      <c r="G231" s="337" t="s">
        <v>2151</v>
      </c>
      <c r="H231" s="779"/>
      <c r="I231" s="779"/>
      <c r="J231" s="786"/>
      <c r="K231" s="779"/>
      <c r="L231" s="779"/>
      <c r="M231" s="902"/>
    </row>
    <row r="232" spans="1:17" ht="21" hidden="1" x14ac:dyDescent="0.3">
      <c r="A232" s="883"/>
      <c r="B232" s="782"/>
      <c r="C232" s="283" t="s">
        <v>78</v>
      </c>
      <c r="D232" s="284"/>
      <c r="E232" s="285">
        <v>60</v>
      </c>
      <c r="F232" s="291"/>
      <c r="G232" s="338"/>
      <c r="H232" s="779"/>
      <c r="I232" s="779"/>
      <c r="J232" s="786"/>
      <c r="K232" s="779"/>
      <c r="L232" s="779"/>
      <c r="M232" s="902"/>
    </row>
    <row r="233" spans="1:17" ht="21" hidden="1" x14ac:dyDescent="0.3">
      <c r="A233" s="883">
        <v>208</v>
      </c>
      <c r="B233" s="732" t="s">
        <v>280</v>
      </c>
      <c r="C233" s="226" t="s">
        <v>281</v>
      </c>
      <c r="D233" s="187">
        <v>3</v>
      </c>
      <c r="E233" s="208" t="s">
        <v>33</v>
      </c>
      <c r="F233" s="118"/>
      <c r="G233" s="199" t="s">
        <v>2404</v>
      </c>
      <c r="H233" s="731" t="s">
        <v>21</v>
      </c>
      <c r="I233" s="731" t="s">
        <v>34</v>
      </c>
      <c r="J233" s="734">
        <v>21</v>
      </c>
      <c r="K233" s="731" t="s">
        <v>132</v>
      </c>
      <c r="L233" s="731" t="s">
        <v>22</v>
      </c>
      <c r="M233" s="882"/>
      <c r="N233" s="56">
        <f t="shared" ref="N233" si="42">D233*J233</f>
        <v>63</v>
      </c>
      <c r="O233" s="57">
        <f t="shared" ref="O233" si="43">N233/18</f>
        <v>3.5</v>
      </c>
      <c r="P233" s="66">
        <f t="shared" ref="P233" si="44">O233</f>
        <v>3.5</v>
      </c>
      <c r="Q233" s="57">
        <v>0</v>
      </c>
    </row>
    <row r="234" spans="1:17" ht="21" hidden="1" x14ac:dyDescent="0.3">
      <c r="A234" s="883"/>
      <c r="B234" s="732"/>
      <c r="C234" s="72" t="s">
        <v>10</v>
      </c>
      <c r="D234" s="73"/>
      <c r="E234" s="74">
        <v>40</v>
      </c>
      <c r="F234" s="117"/>
      <c r="G234" s="199" t="s">
        <v>2151</v>
      </c>
      <c r="H234" s="731"/>
      <c r="I234" s="731"/>
      <c r="J234" s="734"/>
      <c r="K234" s="731"/>
      <c r="L234" s="731"/>
      <c r="M234" s="882"/>
    </row>
    <row r="235" spans="1:17" ht="21" hidden="1" x14ac:dyDescent="0.3">
      <c r="A235" s="883"/>
      <c r="B235" s="732"/>
      <c r="C235" s="72" t="s">
        <v>78</v>
      </c>
      <c r="D235" s="73"/>
      <c r="E235" s="74">
        <v>60</v>
      </c>
      <c r="F235" s="117"/>
      <c r="G235" s="199"/>
      <c r="H235" s="731"/>
      <c r="I235" s="731"/>
      <c r="J235" s="734"/>
      <c r="K235" s="731"/>
      <c r="L235" s="731"/>
      <c r="M235" s="882"/>
    </row>
    <row r="236" spans="1:17" ht="21" x14ac:dyDescent="0.3">
      <c r="A236" s="883">
        <v>209</v>
      </c>
      <c r="B236" s="732" t="s">
        <v>282</v>
      </c>
      <c r="C236" s="226" t="s">
        <v>283</v>
      </c>
      <c r="D236" s="187">
        <v>3</v>
      </c>
      <c r="E236" s="208" t="s">
        <v>33</v>
      </c>
      <c r="F236" s="118">
        <f>SUM(F237)</f>
        <v>1.5</v>
      </c>
      <c r="G236" s="297" t="s">
        <v>2405</v>
      </c>
      <c r="H236" s="731" t="s">
        <v>20</v>
      </c>
      <c r="I236" s="731" t="s">
        <v>212</v>
      </c>
      <c r="J236" s="734">
        <v>3</v>
      </c>
      <c r="K236" s="731" t="s">
        <v>27</v>
      </c>
      <c r="L236" s="731" t="s">
        <v>22</v>
      </c>
      <c r="M236" s="882"/>
      <c r="N236" s="56">
        <f t="shared" ref="N236" si="45">D236*J236</f>
        <v>9</v>
      </c>
      <c r="O236" s="57">
        <f t="shared" ref="O236" si="46">N236/18</f>
        <v>0.5</v>
      </c>
      <c r="P236" s="66">
        <f t="shared" ref="P236" si="47">O236</f>
        <v>0.5</v>
      </c>
      <c r="Q236" s="57">
        <v>0</v>
      </c>
    </row>
    <row r="237" spans="1:17" ht="22.5" x14ac:dyDescent="0.3">
      <c r="A237" s="883"/>
      <c r="B237" s="732"/>
      <c r="C237" s="72" t="s">
        <v>45</v>
      </c>
      <c r="D237" s="73"/>
      <c r="E237" s="74">
        <v>100</v>
      </c>
      <c r="F237" s="117">
        <f>SUM(1.5*E237)/100</f>
        <v>1.5</v>
      </c>
      <c r="G237" s="298" t="s">
        <v>2406</v>
      </c>
      <c r="H237" s="731"/>
      <c r="I237" s="731"/>
      <c r="J237" s="734"/>
      <c r="K237" s="731"/>
      <c r="L237" s="731"/>
      <c r="M237" s="882"/>
    </row>
    <row r="238" spans="1:17" ht="21" x14ac:dyDescent="0.3">
      <c r="A238" s="883">
        <v>210</v>
      </c>
      <c r="B238" s="732" t="s">
        <v>286</v>
      </c>
      <c r="C238" s="226" t="s">
        <v>287</v>
      </c>
      <c r="D238" s="187">
        <v>3</v>
      </c>
      <c r="E238" s="208" t="s">
        <v>33</v>
      </c>
      <c r="F238" s="118">
        <f>SUM(F239)</f>
        <v>1.5</v>
      </c>
      <c r="G238" s="225" t="s">
        <v>2407</v>
      </c>
      <c r="H238" s="731" t="s">
        <v>23</v>
      </c>
      <c r="I238" s="731" t="s">
        <v>23</v>
      </c>
      <c r="J238" s="734">
        <v>2</v>
      </c>
      <c r="K238" s="731" t="s">
        <v>73</v>
      </c>
      <c r="L238" s="731" t="s">
        <v>22</v>
      </c>
      <c r="M238" s="882"/>
      <c r="N238" s="56">
        <f t="shared" ref="N238" si="48">D238*J238</f>
        <v>6</v>
      </c>
      <c r="O238" s="57">
        <f t="shared" ref="O238" si="49">N238/18</f>
        <v>0.33333333333333331</v>
      </c>
      <c r="P238" s="66">
        <f t="shared" ref="P238" si="50">O238</f>
        <v>0.33333333333333331</v>
      </c>
      <c r="Q238" s="57">
        <v>0</v>
      </c>
    </row>
    <row r="239" spans="1:17" ht="22.5" x14ac:dyDescent="0.3">
      <c r="A239" s="883"/>
      <c r="B239" s="732"/>
      <c r="C239" s="72" t="s">
        <v>14</v>
      </c>
      <c r="D239" s="73"/>
      <c r="E239" s="74">
        <v>100</v>
      </c>
      <c r="F239" s="117">
        <f>SUM(1.5*E239)/100</f>
        <v>1.5</v>
      </c>
      <c r="G239" s="225" t="s">
        <v>2408</v>
      </c>
      <c r="H239" s="731"/>
      <c r="I239" s="731"/>
      <c r="J239" s="734"/>
      <c r="K239" s="731"/>
      <c r="L239" s="731"/>
      <c r="M239" s="882"/>
    </row>
    <row r="240" spans="1:17" ht="22.5" x14ac:dyDescent="0.3">
      <c r="A240" s="883">
        <v>211</v>
      </c>
      <c r="B240" s="732" t="s">
        <v>288</v>
      </c>
      <c r="C240" s="226" t="s">
        <v>289</v>
      </c>
      <c r="D240" s="187">
        <v>3</v>
      </c>
      <c r="E240" s="208" t="s">
        <v>33</v>
      </c>
      <c r="F240" s="118">
        <f>SUM(F241)</f>
        <v>1.5</v>
      </c>
      <c r="G240" s="294" t="s">
        <v>2409</v>
      </c>
      <c r="H240" s="731" t="s">
        <v>20</v>
      </c>
      <c r="I240" s="731" t="s">
        <v>233</v>
      </c>
      <c r="J240" s="734">
        <v>39</v>
      </c>
      <c r="K240" s="731" t="s">
        <v>162</v>
      </c>
      <c r="L240" s="731" t="s">
        <v>22</v>
      </c>
      <c r="M240" s="882"/>
      <c r="N240" s="56">
        <f t="shared" ref="N240" si="51">D240*J240</f>
        <v>117</v>
      </c>
      <c r="O240" s="57">
        <f t="shared" ref="O240" si="52">N240/18</f>
        <v>6.5</v>
      </c>
      <c r="P240" s="66">
        <f t="shared" ref="P240" si="53">O240</f>
        <v>6.5</v>
      </c>
      <c r="Q240" s="57">
        <v>0</v>
      </c>
    </row>
    <row r="241" spans="1:19" ht="22.5" x14ac:dyDescent="0.3">
      <c r="A241" s="883"/>
      <c r="B241" s="732"/>
      <c r="C241" s="72" t="s">
        <v>500</v>
      </c>
      <c r="D241" s="73"/>
      <c r="E241" s="74">
        <v>100</v>
      </c>
      <c r="F241" s="117">
        <f>SUM(1.5*E241)/100</f>
        <v>1.5</v>
      </c>
      <c r="G241" s="296" t="s">
        <v>2410</v>
      </c>
      <c r="H241" s="731"/>
      <c r="I241" s="731"/>
      <c r="J241" s="734"/>
      <c r="K241" s="731"/>
      <c r="L241" s="731"/>
      <c r="M241" s="882"/>
    </row>
    <row r="242" spans="1:19" ht="21" x14ac:dyDescent="0.3">
      <c r="A242" s="731">
        <v>212</v>
      </c>
      <c r="B242" s="732" t="s">
        <v>294</v>
      </c>
      <c r="C242" s="226" t="s">
        <v>295</v>
      </c>
      <c r="D242" s="187">
        <v>3</v>
      </c>
      <c r="E242" s="208" t="s">
        <v>33</v>
      </c>
      <c r="F242" s="118">
        <f>SUM(F243:F244)</f>
        <v>1.5</v>
      </c>
      <c r="G242" s="225" t="s">
        <v>2411</v>
      </c>
      <c r="H242" s="731" t="s">
        <v>20</v>
      </c>
      <c r="I242" s="731" t="s">
        <v>233</v>
      </c>
      <c r="J242" s="734">
        <v>30</v>
      </c>
      <c r="K242" s="731" t="s">
        <v>34</v>
      </c>
      <c r="L242" s="731" t="s">
        <v>22</v>
      </c>
      <c r="M242" s="882"/>
      <c r="N242" s="56">
        <f t="shared" ref="N242" si="54">D242*J242</f>
        <v>90</v>
      </c>
      <c r="O242" s="57">
        <f t="shared" ref="O242" si="55">N242/18</f>
        <v>5</v>
      </c>
      <c r="P242" s="66">
        <f t="shared" ref="P242" si="56">O242</f>
        <v>5</v>
      </c>
      <c r="Q242" s="57">
        <v>0</v>
      </c>
    </row>
    <row r="243" spans="1:19" ht="22.5" x14ac:dyDescent="0.3">
      <c r="A243" s="731"/>
      <c r="B243" s="732"/>
      <c r="C243" s="72" t="s">
        <v>170</v>
      </c>
      <c r="D243" s="73"/>
      <c r="E243" s="595">
        <v>50</v>
      </c>
      <c r="F243" s="117">
        <f t="shared" ref="F243:F244" si="57">SUM(1.5*E243)/100</f>
        <v>0.75</v>
      </c>
      <c r="G243" s="199" t="s">
        <v>2412</v>
      </c>
      <c r="H243" s="731"/>
      <c r="I243" s="731"/>
      <c r="J243" s="734"/>
      <c r="K243" s="731"/>
      <c r="L243" s="731"/>
      <c r="M243" s="882"/>
    </row>
    <row r="244" spans="1:19" ht="22.5" x14ac:dyDescent="0.3">
      <c r="A244" s="731"/>
      <c r="B244" s="732"/>
      <c r="C244" s="72" t="s">
        <v>500</v>
      </c>
      <c r="D244" s="73"/>
      <c r="E244" s="595">
        <v>50</v>
      </c>
      <c r="F244" s="117">
        <f t="shared" si="57"/>
        <v>0.75</v>
      </c>
      <c r="G244" s="199"/>
      <c r="H244" s="731"/>
      <c r="I244" s="731"/>
      <c r="J244" s="734"/>
      <c r="K244" s="731"/>
      <c r="L244" s="731"/>
      <c r="M244" s="882"/>
    </row>
    <row r="245" spans="1:19" ht="21" x14ac:dyDescent="0.3">
      <c r="A245" s="883">
        <v>213</v>
      </c>
      <c r="B245" s="732" t="s">
        <v>296</v>
      </c>
      <c r="C245" s="226" t="s">
        <v>297</v>
      </c>
      <c r="D245" s="187">
        <v>3</v>
      </c>
      <c r="E245" s="208" t="s">
        <v>33</v>
      </c>
      <c r="F245" s="118">
        <f>SUM(F246:F247)</f>
        <v>1.5</v>
      </c>
      <c r="G245" s="297" t="s">
        <v>2413</v>
      </c>
      <c r="H245" s="731" t="s">
        <v>20</v>
      </c>
      <c r="I245" s="731" t="s">
        <v>233</v>
      </c>
      <c r="J245" s="734">
        <v>45</v>
      </c>
      <c r="K245" s="731" t="s">
        <v>40</v>
      </c>
      <c r="L245" s="731" t="s">
        <v>22</v>
      </c>
      <c r="M245" s="882"/>
      <c r="N245" s="56">
        <f t="shared" ref="N245" si="58">D245*J245</f>
        <v>135</v>
      </c>
      <c r="O245" s="57">
        <f t="shared" ref="O245" si="59">N245/18</f>
        <v>7.5</v>
      </c>
      <c r="P245" s="66">
        <f t="shared" ref="P245" si="60">O245</f>
        <v>7.5</v>
      </c>
      <c r="Q245" s="57">
        <v>0</v>
      </c>
    </row>
    <row r="246" spans="1:19" ht="22.5" x14ac:dyDescent="0.3">
      <c r="A246" s="883"/>
      <c r="B246" s="732"/>
      <c r="C246" s="72" t="s">
        <v>170</v>
      </c>
      <c r="D246" s="73"/>
      <c r="E246" s="74">
        <v>50</v>
      </c>
      <c r="F246" s="117">
        <f t="shared" ref="F246:F247" si="61">SUM(1.5*E246)/100</f>
        <v>0.75</v>
      </c>
      <c r="G246" s="299" t="s">
        <v>2414</v>
      </c>
      <c r="H246" s="731"/>
      <c r="I246" s="731"/>
      <c r="J246" s="734"/>
      <c r="K246" s="731"/>
      <c r="L246" s="731"/>
      <c r="M246" s="882"/>
    </row>
    <row r="247" spans="1:19" ht="22.5" x14ac:dyDescent="0.3">
      <c r="A247" s="883"/>
      <c r="B247" s="732"/>
      <c r="C247" s="72" t="s">
        <v>14</v>
      </c>
      <c r="D247" s="73"/>
      <c r="E247" s="74">
        <v>50</v>
      </c>
      <c r="F247" s="117">
        <f t="shared" si="61"/>
        <v>0.75</v>
      </c>
      <c r="G247" s="298"/>
      <c r="H247" s="731"/>
      <c r="I247" s="731"/>
      <c r="J247" s="734"/>
      <c r="K247" s="731"/>
      <c r="L247" s="731"/>
      <c r="M247" s="882"/>
    </row>
    <row r="248" spans="1:19" ht="21" x14ac:dyDescent="0.3">
      <c r="A248" s="883">
        <v>214</v>
      </c>
      <c r="B248" s="732" t="s">
        <v>303</v>
      </c>
      <c r="C248" s="226" t="s">
        <v>154</v>
      </c>
      <c r="D248" s="187">
        <v>1</v>
      </c>
      <c r="E248" s="208" t="s">
        <v>304</v>
      </c>
      <c r="F248" s="118">
        <f>SUM(F250:F251)</f>
        <v>0.25</v>
      </c>
      <c r="G248" s="791" t="s">
        <v>2415</v>
      </c>
      <c r="H248" s="731" t="s">
        <v>21</v>
      </c>
      <c r="I248" s="731" t="s">
        <v>233</v>
      </c>
      <c r="J248" s="734">
        <v>61</v>
      </c>
      <c r="K248" s="731" t="s">
        <v>127</v>
      </c>
      <c r="L248" s="731" t="s">
        <v>22</v>
      </c>
      <c r="M248" s="882"/>
      <c r="N248" s="56">
        <f t="shared" ref="N248" si="62">D248*J248</f>
        <v>61</v>
      </c>
      <c r="O248" s="57">
        <f t="shared" ref="O248" si="63">N248/18</f>
        <v>3.3888888888888888</v>
      </c>
      <c r="P248" s="66">
        <f t="shared" ref="P248" si="64">O248</f>
        <v>3.3888888888888888</v>
      </c>
      <c r="Q248" s="57">
        <v>0</v>
      </c>
    </row>
    <row r="249" spans="1:19" ht="22.5" x14ac:dyDescent="0.3">
      <c r="A249" s="883"/>
      <c r="B249" s="732"/>
      <c r="C249" s="75" t="s">
        <v>173</v>
      </c>
      <c r="D249" s="76"/>
      <c r="E249" s="77"/>
      <c r="F249" s="289"/>
      <c r="G249" s="791"/>
      <c r="H249" s="731"/>
      <c r="I249" s="731"/>
      <c r="J249" s="734"/>
      <c r="K249" s="731"/>
      <c r="L249" s="731"/>
      <c r="M249" s="882"/>
    </row>
    <row r="250" spans="1:19" ht="22.5" x14ac:dyDescent="0.3">
      <c r="A250" s="883"/>
      <c r="B250" s="732"/>
      <c r="C250" s="72" t="s">
        <v>13</v>
      </c>
      <c r="D250" s="73"/>
      <c r="E250" s="74">
        <v>50</v>
      </c>
      <c r="F250" s="117">
        <f>SUM(0.25*E250)/100</f>
        <v>0.125</v>
      </c>
      <c r="G250" s="791"/>
      <c r="H250" s="731"/>
      <c r="I250" s="731"/>
      <c r="J250" s="734"/>
      <c r="K250" s="731"/>
      <c r="L250" s="731"/>
      <c r="M250" s="882"/>
    </row>
    <row r="251" spans="1:19" ht="22.5" x14ac:dyDescent="0.3">
      <c r="A251" s="901"/>
      <c r="B251" s="796"/>
      <c r="C251" s="101" t="s">
        <v>500</v>
      </c>
      <c r="D251" s="73"/>
      <c r="E251" s="74">
        <v>50</v>
      </c>
      <c r="F251" s="117">
        <f>SUM(0.25*E251)/100</f>
        <v>0.125</v>
      </c>
      <c r="G251" s="791"/>
      <c r="H251" s="731"/>
      <c r="I251" s="731"/>
      <c r="J251" s="734"/>
      <c r="K251" s="731"/>
      <c r="L251" s="731"/>
      <c r="M251" s="882"/>
    </row>
    <row r="252" spans="1:19" ht="24.75" customHeight="1" x14ac:dyDescent="0.15">
      <c r="A252" s="659" t="s">
        <v>860</v>
      </c>
      <c r="B252" s="659"/>
      <c r="C252" s="659"/>
      <c r="D252" s="659"/>
      <c r="E252" s="659"/>
      <c r="F252" s="659"/>
      <c r="G252" s="659"/>
      <c r="H252" s="659"/>
      <c r="I252" s="659"/>
      <c r="J252" s="659"/>
      <c r="K252" s="659"/>
      <c r="L252" s="659"/>
      <c r="M252" s="659"/>
      <c r="N252" s="124">
        <f>N253</f>
        <v>229</v>
      </c>
      <c r="O252" s="65">
        <f t="shared" ref="O252:Q252" si="65">O253</f>
        <v>19.083333333333336</v>
      </c>
      <c r="P252" s="65">
        <f t="shared" si="65"/>
        <v>0</v>
      </c>
      <c r="Q252" s="65">
        <f t="shared" si="65"/>
        <v>38.166666666666671</v>
      </c>
      <c r="R252" s="125">
        <f>P252+Q252</f>
        <v>38.166666666666671</v>
      </c>
      <c r="S252" s="66">
        <f>Q252/20</f>
        <v>1.9083333333333337</v>
      </c>
    </row>
    <row r="253" spans="1:19" ht="24.75" customHeight="1" x14ac:dyDescent="0.15">
      <c r="A253" s="660" t="s">
        <v>1523</v>
      </c>
      <c r="B253" s="660"/>
      <c r="C253" s="660"/>
      <c r="D253" s="660"/>
      <c r="E253" s="660"/>
      <c r="F253" s="660"/>
      <c r="G253" s="660"/>
      <c r="H253" s="660"/>
      <c r="I253" s="660"/>
      <c r="J253" s="660"/>
      <c r="K253" s="660"/>
      <c r="L253" s="660"/>
      <c r="M253" s="660"/>
      <c r="N253" s="124">
        <f>SUM(N254:N305)</f>
        <v>229</v>
      </c>
      <c r="O253" s="65">
        <f t="shared" ref="O253:P253" si="66">SUM(O254:O305)</f>
        <v>19.083333333333336</v>
      </c>
      <c r="P253" s="65">
        <f t="shared" si="66"/>
        <v>0</v>
      </c>
      <c r="Q253" s="65">
        <f>SUM(Q254:Q305)</f>
        <v>38.166666666666671</v>
      </c>
      <c r="R253" s="125"/>
    </row>
    <row r="254" spans="1:19" s="52" customFormat="1" ht="21" x14ac:dyDescent="0.3">
      <c r="A254" s="883">
        <v>215</v>
      </c>
      <c r="B254" s="732" t="s">
        <v>1288</v>
      </c>
      <c r="C254" s="109" t="s">
        <v>1289</v>
      </c>
      <c r="D254" s="187">
        <v>3</v>
      </c>
      <c r="E254" s="208" t="s">
        <v>33</v>
      </c>
      <c r="F254" s="290">
        <f>SUM(F255)</f>
        <v>1.5</v>
      </c>
      <c r="G254" s="802"/>
      <c r="H254" s="731" t="s">
        <v>20</v>
      </c>
      <c r="I254" s="731" t="s">
        <v>81</v>
      </c>
      <c r="J254" s="734">
        <v>9</v>
      </c>
      <c r="K254" s="731" t="s">
        <v>73</v>
      </c>
      <c r="L254" s="731" t="s">
        <v>22</v>
      </c>
      <c r="M254" s="900"/>
      <c r="N254" s="56">
        <f>D254*J254</f>
        <v>27</v>
      </c>
      <c r="O254" s="57">
        <f>N254/12</f>
        <v>2.25</v>
      </c>
      <c r="P254" s="57">
        <v>0</v>
      </c>
      <c r="Q254" s="110">
        <f>O254*2</f>
        <v>4.5</v>
      </c>
    </row>
    <row r="255" spans="1:19" s="52" customFormat="1" ht="22.5" x14ac:dyDescent="0.3">
      <c r="A255" s="883"/>
      <c r="B255" s="732"/>
      <c r="C255" s="111" t="s">
        <v>10</v>
      </c>
      <c r="D255" s="73"/>
      <c r="E255" s="74">
        <v>100</v>
      </c>
      <c r="F255" s="117">
        <f>SUM(1.5*E255)/100</f>
        <v>1.5</v>
      </c>
      <c r="G255" s="802"/>
      <c r="H255" s="731"/>
      <c r="I255" s="731"/>
      <c r="J255" s="734"/>
      <c r="K255" s="731"/>
      <c r="L255" s="731"/>
      <c r="M255" s="900"/>
    </row>
    <row r="256" spans="1:19" s="52" customFormat="1" ht="21" x14ac:dyDescent="0.3">
      <c r="A256" s="883">
        <v>216</v>
      </c>
      <c r="B256" s="782" t="s">
        <v>1290</v>
      </c>
      <c r="C256" s="358" t="s">
        <v>1291</v>
      </c>
      <c r="D256" s="487">
        <v>3</v>
      </c>
      <c r="E256" s="282" t="s">
        <v>33</v>
      </c>
      <c r="F256" s="290">
        <f>SUM(F257)</f>
        <v>1.5</v>
      </c>
      <c r="G256" s="907"/>
      <c r="H256" s="779" t="s">
        <v>20</v>
      </c>
      <c r="I256" s="779" t="s">
        <v>81</v>
      </c>
      <c r="J256" s="786">
        <v>9</v>
      </c>
      <c r="K256" s="779" t="s">
        <v>73</v>
      </c>
      <c r="L256" s="779" t="s">
        <v>22</v>
      </c>
      <c r="M256" s="906"/>
      <c r="N256" s="56">
        <f>D256*J256</f>
        <v>27</v>
      </c>
      <c r="O256" s="57">
        <f>N256/12</f>
        <v>2.25</v>
      </c>
      <c r="P256" s="57">
        <v>0</v>
      </c>
      <c r="Q256" s="110">
        <f>O256*2</f>
        <v>4.5</v>
      </c>
    </row>
    <row r="257" spans="1:17" s="52" customFormat="1" ht="22.5" x14ac:dyDescent="0.3">
      <c r="A257" s="883"/>
      <c r="B257" s="782"/>
      <c r="C257" s="361" t="s">
        <v>57</v>
      </c>
      <c r="D257" s="284"/>
      <c r="E257" s="285">
        <v>100</v>
      </c>
      <c r="F257" s="291">
        <f>SUM(1.5*E257)/100</f>
        <v>1.5</v>
      </c>
      <c r="G257" s="907"/>
      <c r="H257" s="779"/>
      <c r="I257" s="779"/>
      <c r="J257" s="786"/>
      <c r="K257" s="779"/>
      <c r="L257" s="779"/>
      <c r="M257" s="906"/>
    </row>
    <row r="258" spans="1:17" s="52" customFormat="1" ht="21" hidden="1" x14ac:dyDescent="0.3">
      <c r="A258" s="745">
        <v>217</v>
      </c>
      <c r="B258" s="908" t="s">
        <v>1292</v>
      </c>
      <c r="C258" s="517" t="s">
        <v>1293</v>
      </c>
      <c r="D258" s="518">
        <v>3</v>
      </c>
      <c r="E258" s="519" t="s">
        <v>33</v>
      </c>
      <c r="F258" s="520"/>
      <c r="G258" s="909"/>
      <c r="H258" s="910" t="s">
        <v>20</v>
      </c>
      <c r="I258" s="910" t="s">
        <v>26</v>
      </c>
      <c r="J258" s="911">
        <v>0</v>
      </c>
      <c r="K258" s="910" t="s">
        <v>26</v>
      </c>
      <c r="L258" s="910" t="s">
        <v>22</v>
      </c>
      <c r="M258" s="911" t="s">
        <v>1799</v>
      </c>
      <c r="N258" s="56">
        <f>D258*J258</f>
        <v>0</v>
      </c>
      <c r="O258" s="57">
        <f>N258/12</f>
        <v>0</v>
      </c>
      <c r="P258" s="57">
        <v>0</v>
      </c>
      <c r="Q258" s="110">
        <f>O258*2</f>
        <v>0</v>
      </c>
    </row>
    <row r="259" spans="1:17" s="52" customFormat="1" ht="21" hidden="1" x14ac:dyDescent="0.3">
      <c r="A259" s="745"/>
      <c r="B259" s="908"/>
      <c r="C259" s="517" t="s">
        <v>57</v>
      </c>
      <c r="D259" s="518"/>
      <c r="E259" s="285"/>
      <c r="F259" s="291"/>
      <c r="G259" s="909"/>
      <c r="H259" s="910"/>
      <c r="I259" s="910"/>
      <c r="J259" s="911"/>
      <c r="K259" s="910"/>
      <c r="L259" s="910"/>
      <c r="M259" s="911"/>
    </row>
    <row r="260" spans="1:17" s="52" customFormat="1" ht="21" x14ac:dyDescent="0.3">
      <c r="A260" s="883">
        <v>218</v>
      </c>
      <c r="B260" s="782" t="s">
        <v>1294</v>
      </c>
      <c r="C260" s="358" t="s">
        <v>1295</v>
      </c>
      <c r="D260" s="487">
        <v>3</v>
      </c>
      <c r="E260" s="282" t="s">
        <v>33</v>
      </c>
      <c r="F260" s="290">
        <f>SUM(F261)</f>
        <v>1.5</v>
      </c>
      <c r="G260" s="907"/>
      <c r="H260" s="779" t="s">
        <v>20</v>
      </c>
      <c r="I260" s="779" t="s">
        <v>26</v>
      </c>
      <c r="J260" s="786">
        <v>3</v>
      </c>
      <c r="K260" s="779" t="s">
        <v>23</v>
      </c>
      <c r="L260" s="779" t="s">
        <v>22</v>
      </c>
      <c r="M260" s="906"/>
      <c r="N260" s="56">
        <f>D260*J260</f>
        <v>9</v>
      </c>
      <c r="O260" s="57">
        <f>N260/12</f>
        <v>0.75</v>
      </c>
      <c r="P260" s="57">
        <v>0</v>
      </c>
      <c r="Q260" s="110">
        <f>O260*2</f>
        <v>1.5</v>
      </c>
    </row>
    <row r="261" spans="1:17" s="52" customFormat="1" ht="22.5" x14ac:dyDescent="0.3">
      <c r="A261" s="883"/>
      <c r="B261" s="782"/>
      <c r="C261" s="361" t="s">
        <v>14</v>
      </c>
      <c r="D261" s="284"/>
      <c r="E261" s="285">
        <v>100</v>
      </c>
      <c r="F261" s="291">
        <f>SUM(1.5*E261)/100</f>
        <v>1.5</v>
      </c>
      <c r="G261" s="907"/>
      <c r="H261" s="779"/>
      <c r="I261" s="779"/>
      <c r="J261" s="786"/>
      <c r="K261" s="779"/>
      <c r="L261" s="779"/>
      <c r="M261" s="906"/>
    </row>
    <row r="262" spans="1:17" s="52" customFormat="1" ht="21" x14ac:dyDescent="0.3">
      <c r="A262" s="731">
        <v>219</v>
      </c>
      <c r="B262" s="732" t="s">
        <v>1296</v>
      </c>
      <c r="C262" s="109" t="s">
        <v>1297</v>
      </c>
      <c r="D262" s="187">
        <v>3</v>
      </c>
      <c r="E262" s="208" t="s">
        <v>33</v>
      </c>
      <c r="F262" s="118">
        <f>SUM(F263:F264)</f>
        <v>1.5</v>
      </c>
      <c r="G262" s="802"/>
      <c r="H262" s="731" t="s">
        <v>20</v>
      </c>
      <c r="I262" s="731" t="s">
        <v>26</v>
      </c>
      <c r="J262" s="734">
        <v>3</v>
      </c>
      <c r="K262" s="731" t="s">
        <v>23</v>
      </c>
      <c r="L262" s="731" t="s">
        <v>22</v>
      </c>
      <c r="M262" s="900"/>
      <c r="N262" s="56">
        <f>D262*J262</f>
        <v>9</v>
      </c>
      <c r="O262" s="57">
        <f>N262/12</f>
        <v>0.75</v>
      </c>
      <c r="P262" s="57">
        <v>0</v>
      </c>
      <c r="Q262" s="110">
        <f>O262*2</f>
        <v>1.5</v>
      </c>
    </row>
    <row r="263" spans="1:17" s="52" customFormat="1" ht="22.5" x14ac:dyDescent="0.3">
      <c r="A263" s="731"/>
      <c r="B263" s="732"/>
      <c r="C263" s="111" t="s">
        <v>50</v>
      </c>
      <c r="D263" s="73"/>
      <c r="E263" s="595">
        <v>50</v>
      </c>
      <c r="F263" s="117">
        <f t="shared" ref="F263:F264" si="67">SUM(1.5*E263)/100</f>
        <v>0.75</v>
      </c>
      <c r="G263" s="802"/>
      <c r="H263" s="731"/>
      <c r="I263" s="731"/>
      <c r="J263" s="734"/>
      <c r="K263" s="731"/>
      <c r="L263" s="731"/>
      <c r="M263" s="900"/>
    </row>
    <row r="264" spans="1:17" s="52" customFormat="1" ht="22.5" x14ac:dyDescent="0.3">
      <c r="A264" s="731"/>
      <c r="B264" s="732"/>
      <c r="C264" s="111" t="s">
        <v>240</v>
      </c>
      <c r="D264" s="73"/>
      <c r="E264" s="595">
        <v>50</v>
      </c>
      <c r="F264" s="117">
        <f t="shared" si="67"/>
        <v>0.75</v>
      </c>
      <c r="G264" s="802"/>
      <c r="H264" s="731"/>
      <c r="I264" s="731"/>
      <c r="J264" s="734"/>
      <c r="K264" s="731"/>
      <c r="L264" s="731"/>
      <c r="M264" s="900"/>
    </row>
    <row r="265" spans="1:17" s="52" customFormat="1" ht="22.5" x14ac:dyDescent="0.3">
      <c r="A265" s="731">
        <v>220</v>
      </c>
      <c r="B265" s="732" t="s">
        <v>1298</v>
      </c>
      <c r="C265" s="109" t="s">
        <v>1299</v>
      </c>
      <c r="D265" s="187">
        <v>3</v>
      </c>
      <c r="E265" s="208" t="s">
        <v>33</v>
      </c>
      <c r="F265" s="118">
        <f>SUM(F267:F268)</f>
        <v>1.5</v>
      </c>
      <c r="G265" s="802"/>
      <c r="H265" s="731" t="s">
        <v>20</v>
      </c>
      <c r="I265" s="731" t="s">
        <v>26</v>
      </c>
      <c r="J265" s="734">
        <v>3</v>
      </c>
      <c r="K265" s="731" t="s">
        <v>23</v>
      </c>
      <c r="L265" s="731" t="s">
        <v>22</v>
      </c>
      <c r="M265" s="900"/>
      <c r="N265" s="56">
        <f>D265*J265</f>
        <v>9</v>
      </c>
      <c r="O265" s="57">
        <f>N265/12</f>
        <v>0.75</v>
      </c>
      <c r="P265" s="57">
        <v>0</v>
      </c>
      <c r="Q265" s="110">
        <f>O265*2</f>
        <v>1.5</v>
      </c>
    </row>
    <row r="266" spans="1:17" s="52" customFormat="1" ht="22.5" x14ac:dyDescent="0.3">
      <c r="A266" s="731"/>
      <c r="B266" s="732"/>
      <c r="C266" s="126" t="s">
        <v>1798</v>
      </c>
      <c r="D266" s="76"/>
      <c r="E266" s="77"/>
      <c r="F266" s="289"/>
      <c r="G266" s="802"/>
      <c r="H266" s="731"/>
      <c r="I266" s="731"/>
      <c r="J266" s="734"/>
      <c r="K266" s="731"/>
      <c r="L266" s="731"/>
      <c r="M266" s="900"/>
    </row>
    <row r="267" spans="1:17" s="52" customFormat="1" ht="22.5" x14ac:dyDescent="0.3">
      <c r="A267" s="731"/>
      <c r="B267" s="732"/>
      <c r="C267" s="111" t="s">
        <v>75</v>
      </c>
      <c r="D267" s="73"/>
      <c r="E267" s="595">
        <v>50</v>
      </c>
      <c r="F267" s="117">
        <f t="shared" ref="F267:F268" si="68">SUM(1.5*E267)/100</f>
        <v>0.75</v>
      </c>
      <c r="G267" s="802"/>
      <c r="H267" s="731"/>
      <c r="I267" s="731"/>
      <c r="J267" s="734"/>
      <c r="K267" s="731"/>
      <c r="L267" s="731"/>
      <c r="M267" s="900"/>
    </row>
    <row r="268" spans="1:17" s="52" customFormat="1" ht="22.5" x14ac:dyDescent="0.3">
      <c r="A268" s="731"/>
      <c r="B268" s="732"/>
      <c r="C268" s="111" t="s">
        <v>50</v>
      </c>
      <c r="D268" s="73"/>
      <c r="E268" s="595">
        <v>50</v>
      </c>
      <c r="F268" s="117">
        <f t="shared" si="68"/>
        <v>0.75</v>
      </c>
      <c r="G268" s="802"/>
      <c r="H268" s="731"/>
      <c r="I268" s="731"/>
      <c r="J268" s="734"/>
      <c r="K268" s="731"/>
      <c r="L268" s="731"/>
      <c r="M268" s="900"/>
    </row>
    <row r="269" spans="1:17" s="52" customFormat="1" ht="21" hidden="1" x14ac:dyDescent="0.3">
      <c r="A269" s="745">
        <v>221</v>
      </c>
      <c r="B269" s="746" t="s">
        <v>1301</v>
      </c>
      <c r="C269" s="213" t="s">
        <v>1302</v>
      </c>
      <c r="D269" s="205">
        <v>3</v>
      </c>
      <c r="E269" s="84" t="s">
        <v>33</v>
      </c>
      <c r="F269" s="157"/>
      <c r="G269" s="912"/>
      <c r="H269" s="745" t="s">
        <v>20</v>
      </c>
      <c r="I269" s="745" t="s">
        <v>26</v>
      </c>
      <c r="J269" s="748">
        <v>0</v>
      </c>
      <c r="K269" s="745" t="s">
        <v>26</v>
      </c>
      <c r="L269" s="745" t="s">
        <v>22</v>
      </c>
      <c r="M269" s="748" t="s">
        <v>1799</v>
      </c>
      <c r="N269" s="56">
        <f>D269*J269</f>
        <v>0</v>
      </c>
      <c r="O269" s="57">
        <f>N269/12</f>
        <v>0</v>
      </c>
      <c r="P269" s="57">
        <v>0</v>
      </c>
      <c r="Q269" s="110">
        <f>O269*2</f>
        <v>0</v>
      </c>
    </row>
    <row r="270" spans="1:17" s="52" customFormat="1" ht="21" hidden="1" x14ac:dyDescent="0.3">
      <c r="A270" s="745"/>
      <c r="B270" s="746"/>
      <c r="C270" s="213" t="s">
        <v>14</v>
      </c>
      <c r="D270" s="205"/>
      <c r="E270" s="77"/>
      <c r="F270" s="289"/>
      <c r="G270" s="912"/>
      <c r="H270" s="745"/>
      <c r="I270" s="745"/>
      <c r="J270" s="748"/>
      <c r="K270" s="745"/>
      <c r="L270" s="745"/>
      <c r="M270" s="748"/>
    </row>
    <row r="271" spans="1:17" s="52" customFormat="1" ht="21" x14ac:dyDescent="0.3">
      <c r="A271" s="883">
        <v>222</v>
      </c>
      <c r="B271" s="732" t="s">
        <v>1303</v>
      </c>
      <c r="C271" s="109" t="s">
        <v>1304</v>
      </c>
      <c r="D271" s="187">
        <v>3</v>
      </c>
      <c r="E271" s="208" t="s">
        <v>33</v>
      </c>
      <c r="F271" s="118">
        <f>SUM(F272)</f>
        <v>1.5</v>
      </c>
      <c r="G271" s="802"/>
      <c r="H271" s="731" t="s">
        <v>20</v>
      </c>
      <c r="I271" s="731" t="s">
        <v>81</v>
      </c>
      <c r="J271" s="734">
        <v>8</v>
      </c>
      <c r="K271" s="731" t="s">
        <v>20</v>
      </c>
      <c r="L271" s="731" t="s">
        <v>22</v>
      </c>
      <c r="M271" s="900"/>
      <c r="N271" s="56">
        <f>D271*J271</f>
        <v>24</v>
      </c>
      <c r="O271" s="57">
        <f>N271/12</f>
        <v>2</v>
      </c>
      <c r="P271" s="57">
        <v>0</v>
      </c>
      <c r="Q271" s="110">
        <f>O271*2</f>
        <v>4</v>
      </c>
    </row>
    <row r="272" spans="1:17" s="52" customFormat="1" ht="22.5" x14ac:dyDescent="0.3">
      <c r="A272" s="883"/>
      <c r="B272" s="732"/>
      <c r="C272" s="111" t="s">
        <v>10</v>
      </c>
      <c r="D272" s="73"/>
      <c r="E272" s="74">
        <v>100</v>
      </c>
      <c r="F272" s="117">
        <f>SUM(1.5*E272)/100</f>
        <v>1.5</v>
      </c>
      <c r="G272" s="802"/>
      <c r="H272" s="731"/>
      <c r="I272" s="731"/>
      <c r="J272" s="734"/>
      <c r="K272" s="731"/>
      <c r="L272" s="731"/>
      <c r="M272" s="900"/>
    </row>
    <row r="273" spans="1:17" s="52" customFormat="1" ht="22.5" x14ac:dyDescent="0.3">
      <c r="A273" s="883">
        <v>223</v>
      </c>
      <c r="B273" s="732" t="s">
        <v>1305</v>
      </c>
      <c r="C273" s="109" t="s">
        <v>1306</v>
      </c>
      <c r="D273" s="187">
        <v>1</v>
      </c>
      <c r="E273" s="208" t="s">
        <v>82</v>
      </c>
      <c r="F273" s="118">
        <f>SUM(F274)</f>
        <v>0.25</v>
      </c>
      <c r="G273" s="802"/>
      <c r="H273" s="731" t="s">
        <v>20</v>
      </c>
      <c r="I273" s="731" t="s">
        <v>81</v>
      </c>
      <c r="J273" s="734">
        <v>9</v>
      </c>
      <c r="K273" s="731" t="s">
        <v>73</v>
      </c>
      <c r="L273" s="731" t="s">
        <v>22</v>
      </c>
      <c r="M273" s="900"/>
      <c r="N273" s="56">
        <f>D273*J273</f>
        <v>9</v>
      </c>
      <c r="O273" s="57">
        <f>N273/12</f>
        <v>0.75</v>
      </c>
      <c r="P273" s="57">
        <v>0</v>
      </c>
      <c r="Q273" s="110">
        <f>O273*2</f>
        <v>1.5</v>
      </c>
    </row>
    <row r="274" spans="1:17" s="52" customFormat="1" ht="22.5" x14ac:dyDescent="0.3">
      <c r="A274" s="883"/>
      <c r="B274" s="732"/>
      <c r="C274" s="111" t="s">
        <v>57</v>
      </c>
      <c r="D274" s="73"/>
      <c r="E274" s="74">
        <v>100</v>
      </c>
      <c r="F274" s="117">
        <f>SUM(0.25*E274)/100</f>
        <v>0.25</v>
      </c>
      <c r="G274" s="802"/>
      <c r="H274" s="731"/>
      <c r="I274" s="731"/>
      <c r="J274" s="734"/>
      <c r="K274" s="731"/>
      <c r="L274" s="731"/>
      <c r="M274" s="900"/>
    </row>
    <row r="275" spans="1:17" s="52" customFormat="1" ht="22.5" x14ac:dyDescent="0.3">
      <c r="A275" s="883">
        <v>224</v>
      </c>
      <c r="B275" s="732" t="s">
        <v>1307</v>
      </c>
      <c r="C275" s="109" t="s">
        <v>1308</v>
      </c>
      <c r="D275" s="187">
        <v>1</v>
      </c>
      <c r="E275" s="208" t="s">
        <v>82</v>
      </c>
      <c r="F275" s="118">
        <f>SUM(F276)</f>
        <v>0.25</v>
      </c>
      <c r="G275" s="802"/>
      <c r="H275" s="731" t="s">
        <v>20</v>
      </c>
      <c r="I275" s="731" t="s">
        <v>20</v>
      </c>
      <c r="J275" s="734">
        <v>1</v>
      </c>
      <c r="K275" s="731" t="s">
        <v>73</v>
      </c>
      <c r="L275" s="731" t="s">
        <v>22</v>
      </c>
      <c r="M275" s="900"/>
      <c r="N275" s="56">
        <f>D275*J275</f>
        <v>1</v>
      </c>
      <c r="O275" s="57">
        <f>N275/12</f>
        <v>8.3333333333333329E-2</v>
      </c>
      <c r="P275" s="57">
        <v>0</v>
      </c>
      <c r="Q275" s="110">
        <f>O275*2</f>
        <v>0.16666666666666666</v>
      </c>
    </row>
    <row r="276" spans="1:17" s="52" customFormat="1" ht="22.5" x14ac:dyDescent="0.3">
      <c r="A276" s="883"/>
      <c r="B276" s="732"/>
      <c r="C276" s="111" t="s">
        <v>57</v>
      </c>
      <c r="D276" s="73"/>
      <c r="E276" s="74">
        <v>100</v>
      </c>
      <c r="F276" s="117">
        <f>SUM(0.25*E276)/100</f>
        <v>0.25</v>
      </c>
      <c r="G276" s="802"/>
      <c r="H276" s="731"/>
      <c r="I276" s="731"/>
      <c r="J276" s="734"/>
      <c r="K276" s="731"/>
      <c r="L276" s="731"/>
      <c r="M276" s="900"/>
    </row>
    <row r="277" spans="1:17" s="52" customFormat="1" ht="22.5" x14ac:dyDescent="0.3">
      <c r="A277" s="883">
        <v>225</v>
      </c>
      <c r="B277" s="732" t="s">
        <v>1309</v>
      </c>
      <c r="C277" s="109" t="s">
        <v>1310</v>
      </c>
      <c r="D277" s="187">
        <v>1</v>
      </c>
      <c r="E277" s="208" t="s">
        <v>82</v>
      </c>
      <c r="F277" s="118">
        <f>SUM(F279)</f>
        <v>0.25</v>
      </c>
      <c r="G277" s="802"/>
      <c r="H277" s="731" t="s">
        <v>20</v>
      </c>
      <c r="I277" s="731" t="s">
        <v>26</v>
      </c>
      <c r="J277" s="734">
        <v>3</v>
      </c>
      <c r="K277" s="731" t="s">
        <v>23</v>
      </c>
      <c r="L277" s="731" t="s">
        <v>22</v>
      </c>
      <c r="M277" s="900"/>
      <c r="N277" s="56">
        <f>D277*J277</f>
        <v>3</v>
      </c>
      <c r="O277" s="57">
        <f>N277/12</f>
        <v>0.25</v>
      </c>
      <c r="P277" s="57">
        <v>0</v>
      </c>
      <c r="Q277" s="110">
        <f>O277*2</f>
        <v>0.5</v>
      </c>
    </row>
    <row r="278" spans="1:17" s="52" customFormat="1" ht="22.5" x14ac:dyDescent="0.3">
      <c r="A278" s="883"/>
      <c r="B278" s="732"/>
      <c r="C278" s="126" t="s">
        <v>1798</v>
      </c>
      <c r="D278" s="76"/>
      <c r="E278" s="77"/>
      <c r="F278" s="289"/>
      <c r="G278" s="802"/>
      <c r="H278" s="731"/>
      <c r="I278" s="731"/>
      <c r="J278" s="734"/>
      <c r="K278" s="731"/>
      <c r="L278" s="731"/>
      <c r="M278" s="900"/>
    </row>
    <row r="279" spans="1:17" s="52" customFormat="1" ht="22.5" x14ac:dyDescent="0.3">
      <c r="A279" s="883"/>
      <c r="B279" s="732"/>
      <c r="C279" s="111" t="s">
        <v>57</v>
      </c>
      <c r="D279" s="73"/>
      <c r="E279" s="74">
        <v>100</v>
      </c>
      <c r="F279" s="117">
        <f>SUM(0.25*E279)/100</f>
        <v>0.25</v>
      </c>
      <c r="G279" s="802"/>
      <c r="H279" s="731"/>
      <c r="I279" s="731"/>
      <c r="J279" s="734"/>
      <c r="K279" s="731"/>
      <c r="L279" s="731"/>
      <c r="M279" s="900"/>
    </row>
    <row r="280" spans="1:17" s="52" customFormat="1" ht="22.5" x14ac:dyDescent="0.3">
      <c r="A280" s="883">
        <v>226</v>
      </c>
      <c r="B280" s="761" t="s">
        <v>1311</v>
      </c>
      <c r="C280" s="172" t="s">
        <v>1312</v>
      </c>
      <c r="D280" s="195">
        <v>6</v>
      </c>
      <c r="E280" s="173" t="s">
        <v>1313</v>
      </c>
      <c r="F280" s="270">
        <f>SUM(F282)</f>
        <v>1</v>
      </c>
      <c r="G280" s="810"/>
      <c r="H280" s="760" t="s">
        <v>20</v>
      </c>
      <c r="I280" s="760" t="s">
        <v>26</v>
      </c>
      <c r="J280" s="763">
        <v>3</v>
      </c>
      <c r="K280" s="760" t="s">
        <v>23</v>
      </c>
      <c r="L280" s="760" t="s">
        <v>22</v>
      </c>
      <c r="M280" s="913"/>
      <c r="N280" s="56">
        <f>D280*J280</f>
        <v>18</v>
      </c>
      <c r="O280" s="57">
        <f>N280/12</f>
        <v>1.5</v>
      </c>
      <c r="P280" s="57">
        <v>0</v>
      </c>
      <c r="Q280" s="110">
        <f>O280*2</f>
        <v>3</v>
      </c>
    </row>
    <row r="281" spans="1:17" s="52" customFormat="1" ht="22.5" x14ac:dyDescent="0.3">
      <c r="A281" s="883"/>
      <c r="B281" s="761"/>
      <c r="C281" s="174" t="s">
        <v>1798</v>
      </c>
      <c r="D281" s="175"/>
      <c r="E281" s="178"/>
      <c r="F281" s="279"/>
      <c r="G281" s="810"/>
      <c r="H281" s="760"/>
      <c r="I281" s="760"/>
      <c r="J281" s="763"/>
      <c r="K281" s="760"/>
      <c r="L281" s="760"/>
      <c r="M281" s="913"/>
    </row>
    <row r="282" spans="1:17" s="52" customFormat="1" ht="22.5" x14ac:dyDescent="0.3">
      <c r="A282" s="883"/>
      <c r="B282" s="761"/>
      <c r="C282" s="176" t="s">
        <v>14</v>
      </c>
      <c r="D282" s="177"/>
      <c r="E282" s="178">
        <v>100</v>
      </c>
      <c r="F282" s="279">
        <f>SUM(1*E282)/100</f>
        <v>1</v>
      </c>
      <c r="G282" s="810"/>
      <c r="H282" s="760"/>
      <c r="I282" s="760"/>
      <c r="J282" s="763"/>
      <c r="K282" s="760"/>
      <c r="L282" s="760"/>
      <c r="M282" s="913"/>
    </row>
    <row r="283" spans="1:17" s="52" customFormat="1" ht="22.5" x14ac:dyDescent="0.3">
      <c r="A283" s="883">
        <v>227</v>
      </c>
      <c r="B283" s="761" t="s">
        <v>1314</v>
      </c>
      <c r="C283" s="172" t="s">
        <v>1315</v>
      </c>
      <c r="D283" s="195">
        <v>6</v>
      </c>
      <c r="E283" s="173" t="s">
        <v>1313</v>
      </c>
      <c r="F283" s="270">
        <f>SUM(F284)</f>
        <v>1</v>
      </c>
      <c r="G283" s="810"/>
      <c r="H283" s="760" t="s">
        <v>20</v>
      </c>
      <c r="I283" s="760" t="s">
        <v>20</v>
      </c>
      <c r="J283" s="763">
        <v>1</v>
      </c>
      <c r="K283" s="760" t="s">
        <v>73</v>
      </c>
      <c r="L283" s="760" t="s">
        <v>22</v>
      </c>
      <c r="M283" s="913"/>
      <c r="N283" s="56">
        <f>D283*J283</f>
        <v>6</v>
      </c>
      <c r="O283" s="57">
        <f>N283/12</f>
        <v>0.5</v>
      </c>
      <c r="P283" s="57">
        <v>0</v>
      </c>
      <c r="Q283" s="110">
        <f>O283*2</f>
        <v>1</v>
      </c>
    </row>
    <row r="284" spans="1:17" s="52" customFormat="1" ht="22.5" x14ac:dyDescent="0.3">
      <c r="A284" s="883"/>
      <c r="B284" s="761"/>
      <c r="C284" s="176" t="s">
        <v>14</v>
      </c>
      <c r="D284" s="177"/>
      <c r="E284" s="178">
        <v>100</v>
      </c>
      <c r="F284" s="279">
        <f>SUM(1*E284)/100</f>
        <v>1</v>
      </c>
      <c r="G284" s="810"/>
      <c r="H284" s="760"/>
      <c r="I284" s="760"/>
      <c r="J284" s="763"/>
      <c r="K284" s="760"/>
      <c r="L284" s="760"/>
      <c r="M284" s="913"/>
    </row>
    <row r="285" spans="1:17" s="52" customFormat="1" ht="22.5" x14ac:dyDescent="0.3">
      <c r="A285" s="883">
        <v>228</v>
      </c>
      <c r="B285" s="761" t="s">
        <v>1316</v>
      </c>
      <c r="C285" s="172" t="s">
        <v>1317</v>
      </c>
      <c r="D285" s="195">
        <v>12</v>
      </c>
      <c r="E285" s="173" t="s">
        <v>1318</v>
      </c>
      <c r="F285" s="270">
        <f>SUM(F287)</f>
        <v>1</v>
      </c>
      <c r="G285" s="914"/>
      <c r="H285" s="760" t="s">
        <v>20</v>
      </c>
      <c r="I285" s="760" t="s">
        <v>26</v>
      </c>
      <c r="J285" s="763">
        <v>2</v>
      </c>
      <c r="K285" s="760" t="s">
        <v>21</v>
      </c>
      <c r="L285" s="760" t="s">
        <v>22</v>
      </c>
      <c r="M285" s="913"/>
      <c r="N285" s="56">
        <f>D285*J285</f>
        <v>24</v>
      </c>
      <c r="O285" s="57">
        <f>N285/12</f>
        <v>2</v>
      </c>
      <c r="P285" s="57">
        <v>0</v>
      </c>
      <c r="Q285" s="110">
        <f>O285*2</f>
        <v>4</v>
      </c>
    </row>
    <row r="286" spans="1:17" s="52" customFormat="1" ht="22.5" x14ac:dyDescent="0.3">
      <c r="A286" s="883"/>
      <c r="B286" s="761"/>
      <c r="C286" s="174" t="s">
        <v>1798</v>
      </c>
      <c r="D286" s="175"/>
      <c r="E286" s="178"/>
      <c r="F286" s="279"/>
      <c r="G286" s="914"/>
      <c r="H286" s="760"/>
      <c r="I286" s="760"/>
      <c r="J286" s="763"/>
      <c r="K286" s="760"/>
      <c r="L286" s="760"/>
      <c r="M286" s="913"/>
    </row>
    <row r="287" spans="1:17" s="52" customFormat="1" ht="22.5" x14ac:dyDescent="0.3">
      <c r="A287" s="883"/>
      <c r="B287" s="761"/>
      <c r="C287" s="176" t="s">
        <v>14</v>
      </c>
      <c r="D287" s="177"/>
      <c r="E287" s="178">
        <v>100</v>
      </c>
      <c r="F287" s="279">
        <f>SUM(1*E287)/100</f>
        <v>1</v>
      </c>
      <c r="G287" s="914"/>
      <c r="H287" s="760"/>
      <c r="I287" s="760"/>
      <c r="J287" s="763"/>
      <c r="K287" s="760"/>
      <c r="L287" s="760"/>
      <c r="M287" s="913"/>
    </row>
    <row r="288" spans="1:17" s="52" customFormat="1" ht="21" x14ac:dyDescent="0.3">
      <c r="A288" s="731">
        <v>229</v>
      </c>
      <c r="B288" s="732" t="s">
        <v>251</v>
      </c>
      <c r="C288" s="109" t="s">
        <v>252</v>
      </c>
      <c r="D288" s="187">
        <v>3</v>
      </c>
      <c r="E288" s="208" t="s">
        <v>33</v>
      </c>
      <c r="F288" s="118">
        <f>SUM(F289:F292)</f>
        <v>1.4998499999999999</v>
      </c>
      <c r="G288" s="217" t="s">
        <v>2395</v>
      </c>
      <c r="H288" s="731" t="s">
        <v>21</v>
      </c>
      <c r="I288" s="731" t="s">
        <v>20</v>
      </c>
      <c r="J288" s="734">
        <v>1</v>
      </c>
      <c r="K288" s="731" t="s">
        <v>73</v>
      </c>
      <c r="L288" s="731" t="s">
        <v>22</v>
      </c>
      <c r="M288" s="900"/>
      <c r="N288" s="56">
        <f>D288*J288</f>
        <v>3</v>
      </c>
      <c r="O288" s="57">
        <f>N288/12</f>
        <v>0.25</v>
      </c>
      <c r="P288" s="57">
        <v>0</v>
      </c>
      <c r="Q288" s="110">
        <f>O288*2</f>
        <v>0.5</v>
      </c>
    </row>
    <row r="289" spans="1:17" s="52" customFormat="1" ht="22.5" x14ac:dyDescent="0.3">
      <c r="A289" s="731"/>
      <c r="B289" s="732"/>
      <c r="C289" s="126" t="s">
        <v>1393</v>
      </c>
      <c r="D289" s="76"/>
      <c r="E289" s="77"/>
      <c r="F289" s="289"/>
      <c r="G289" s="217" t="s">
        <v>2396</v>
      </c>
      <c r="H289" s="731"/>
      <c r="I289" s="731"/>
      <c r="J289" s="734"/>
      <c r="K289" s="731"/>
      <c r="L289" s="731"/>
      <c r="M289" s="900"/>
    </row>
    <row r="290" spans="1:17" s="52" customFormat="1" ht="22.5" x14ac:dyDescent="0.3">
      <c r="A290" s="731"/>
      <c r="B290" s="732"/>
      <c r="C290" s="111" t="s">
        <v>79</v>
      </c>
      <c r="D290" s="73"/>
      <c r="E290" s="595">
        <v>33.33</v>
      </c>
      <c r="F290" s="117">
        <f t="shared" ref="F290:F292" si="69">SUM(1.5*E290)/100</f>
        <v>0.49994999999999995</v>
      </c>
      <c r="G290" s="217" t="s">
        <v>2397</v>
      </c>
      <c r="H290" s="731"/>
      <c r="I290" s="731"/>
      <c r="J290" s="734"/>
      <c r="K290" s="731"/>
      <c r="L290" s="731"/>
      <c r="M290" s="900"/>
    </row>
    <row r="291" spans="1:17" s="52" customFormat="1" ht="22.5" x14ac:dyDescent="0.3">
      <c r="A291" s="731"/>
      <c r="B291" s="732"/>
      <c r="C291" s="111" t="s">
        <v>57</v>
      </c>
      <c r="D291" s="73"/>
      <c r="E291" s="595">
        <v>33.33</v>
      </c>
      <c r="F291" s="117">
        <f t="shared" si="69"/>
        <v>0.49994999999999995</v>
      </c>
      <c r="G291" s="217"/>
      <c r="H291" s="731"/>
      <c r="I291" s="731"/>
      <c r="J291" s="734"/>
      <c r="K291" s="731"/>
      <c r="L291" s="731"/>
      <c r="M291" s="900"/>
    </row>
    <row r="292" spans="1:17" s="52" customFormat="1" ht="22.5" x14ac:dyDescent="0.3">
      <c r="A292" s="731"/>
      <c r="B292" s="732"/>
      <c r="C292" s="111" t="s">
        <v>13</v>
      </c>
      <c r="D292" s="73"/>
      <c r="E292" s="595">
        <v>33.33</v>
      </c>
      <c r="F292" s="117">
        <f t="shared" si="69"/>
        <v>0.49994999999999995</v>
      </c>
      <c r="G292" s="217"/>
      <c r="H292" s="731"/>
      <c r="I292" s="731"/>
      <c r="J292" s="734"/>
      <c r="K292" s="731"/>
      <c r="L292" s="731"/>
      <c r="M292" s="900"/>
    </row>
    <row r="293" spans="1:17" s="52" customFormat="1" ht="21" hidden="1" x14ac:dyDescent="0.3">
      <c r="A293" s="745">
        <v>230</v>
      </c>
      <c r="B293" s="746" t="s">
        <v>290</v>
      </c>
      <c r="C293" s="213" t="s">
        <v>291</v>
      </c>
      <c r="D293" s="205">
        <v>3</v>
      </c>
      <c r="E293" s="84" t="s">
        <v>33</v>
      </c>
      <c r="F293" s="157"/>
      <c r="G293" s="302" t="s">
        <v>2416</v>
      </c>
      <c r="H293" s="745" t="s">
        <v>25</v>
      </c>
      <c r="I293" s="745" t="s">
        <v>20</v>
      </c>
      <c r="J293" s="748">
        <v>0</v>
      </c>
      <c r="K293" s="745" t="s">
        <v>20</v>
      </c>
      <c r="L293" s="745" t="s">
        <v>22</v>
      </c>
      <c r="M293" s="748" t="s">
        <v>1799</v>
      </c>
      <c r="N293" s="56">
        <f>D293*J293</f>
        <v>0</v>
      </c>
      <c r="O293" s="57">
        <f>N293/12</f>
        <v>0</v>
      </c>
      <c r="P293" s="57">
        <v>0</v>
      </c>
      <c r="Q293" s="110">
        <f>O293*2</f>
        <v>0</v>
      </c>
    </row>
    <row r="294" spans="1:17" s="52" customFormat="1" ht="21" hidden="1" x14ac:dyDescent="0.3">
      <c r="A294" s="745"/>
      <c r="B294" s="746"/>
      <c r="C294" s="213" t="s">
        <v>1393</v>
      </c>
      <c r="D294" s="205"/>
      <c r="E294" s="77"/>
      <c r="F294" s="289"/>
      <c r="G294" s="304" t="s">
        <v>2417</v>
      </c>
      <c r="H294" s="745"/>
      <c r="I294" s="745"/>
      <c r="J294" s="748"/>
      <c r="K294" s="745"/>
      <c r="L294" s="745"/>
      <c r="M294" s="748"/>
    </row>
    <row r="295" spans="1:17" s="52" customFormat="1" ht="21" hidden="1" x14ac:dyDescent="0.3">
      <c r="A295" s="745"/>
      <c r="B295" s="746"/>
      <c r="C295" s="213" t="s">
        <v>50</v>
      </c>
      <c r="D295" s="205"/>
      <c r="E295" s="77"/>
      <c r="F295" s="289"/>
      <c r="G295" s="303"/>
      <c r="H295" s="745"/>
      <c r="I295" s="745"/>
      <c r="J295" s="748"/>
      <c r="K295" s="745"/>
      <c r="L295" s="745"/>
      <c r="M295" s="748"/>
    </row>
    <row r="296" spans="1:17" s="52" customFormat="1" ht="21" x14ac:dyDescent="0.3">
      <c r="A296" s="731">
        <v>231</v>
      </c>
      <c r="B296" s="732" t="s">
        <v>1394</v>
      </c>
      <c r="C296" s="109" t="s">
        <v>1395</v>
      </c>
      <c r="D296" s="187">
        <v>3</v>
      </c>
      <c r="E296" s="208" t="s">
        <v>33</v>
      </c>
      <c r="F296" s="118">
        <f>SUM(F297)</f>
        <v>1.5</v>
      </c>
      <c r="G296" s="859"/>
      <c r="H296" s="731" t="s">
        <v>20</v>
      </c>
      <c r="I296" s="731" t="s">
        <v>26</v>
      </c>
      <c r="J296" s="734">
        <v>2</v>
      </c>
      <c r="K296" s="731" t="s">
        <v>21</v>
      </c>
      <c r="L296" s="731" t="s">
        <v>22</v>
      </c>
      <c r="M296" s="900"/>
      <c r="N296" s="56">
        <f>D296*J296</f>
        <v>6</v>
      </c>
      <c r="O296" s="57">
        <f>N296/12</f>
        <v>0.5</v>
      </c>
      <c r="P296" s="57">
        <v>0</v>
      </c>
      <c r="Q296" s="110">
        <f>O296*2</f>
        <v>1</v>
      </c>
    </row>
    <row r="297" spans="1:17" s="52" customFormat="1" ht="22.5" x14ac:dyDescent="0.3">
      <c r="A297" s="731"/>
      <c r="B297" s="732"/>
      <c r="C297" s="111" t="s">
        <v>13</v>
      </c>
      <c r="D297" s="73"/>
      <c r="E297" s="74">
        <v>100</v>
      </c>
      <c r="F297" s="117">
        <f>SUM(1.5*E297)/100</f>
        <v>1.5</v>
      </c>
      <c r="G297" s="859"/>
      <c r="H297" s="731"/>
      <c r="I297" s="731"/>
      <c r="J297" s="734"/>
      <c r="K297" s="731"/>
      <c r="L297" s="731"/>
      <c r="M297" s="900"/>
    </row>
    <row r="298" spans="1:17" s="52" customFormat="1" ht="21" hidden="1" customHeight="1" x14ac:dyDescent="0.3">
      <c r="A298" s="745">
        <v>232</v>
      </c>
      <c r="B298" s="746" t="s">
        <v>1396</v>
      </c>
      <c r="C298" s="213" t="s">
        <v>1330</v>
      </c>
      <c r="D298" s="205">
        <v>1</v>
      </c>
      <c r="E298" s="84" t="s">
        <v>82</v>
      </c>
      <c r="F298" s="157"/>
      <c r="G298" s="847"/>
      <c r="H298" s="745" t="s">
        <v>20</v>
      </c>
      <c r="I298" s="745" t="s">
        <v>26</v>
      </c>
      <c r="J298" s="748">
        <v>0</v>
      </c>
      <c r="K298" s="745" t="s">
        <v>26</v>
      </c>
      <c r="L298" s="745" t="s">
        <v>22</v>
      </c>
      <c r="M298" s="748" t="s">
        <v>1799</v>
      </c>
      <c r="N298" s="56">
        <f>D298*J298</f>
        <v>0</v>
      </c>
      <c r="O298" s="57">
        <f>N298/12</f>
        <v>0</v>
      </c>
      <c r="P298" s="57">
        <v>0</v>
      </c>
      <c r="Q298" s="110">
        <f>O298*2</f>
        <v>0</v>
      </c>
    </row>
    <row r="299" spans="1:17" s="52" customFormat="1" ht="21" hidden="1" x14ac:dyDescent="0.3">
      <c r="A299" s="745"/>
      <c r="B299" s="746"/>
      <c r="C299" s="213" t="s">
        <v>1798</v>
      </c>
      <c r="D299" s="205"/>
      <c r="E299" s="77"/>
      <c r="F299" s="289"/>
      <c r="G299" s="915"/>
      <c r="H299" s="745"/>
      <c r="I299" s="745"/>
      <c r="J299" s="748"/>
      <c r="K299" s="745"/>
      <c r="L299" s="745"/>
      <c r="M299" s="748"/>
    </row>
    <row r="300" spans="1:17" s="52" customFormat="1" ht="21" hidden="1" x14ac:dyDescent="0.3">
      <c r="A300" s="745"/>
      <c r="B300" s="746"/>
      <c r="C300" s="213" t="s">
        <v>57</v>
      </c>
      <c r="D300" s="205"/>
      <c r="E300" s="77"/>
      <c r="F300" s="289"/>
      <c r="G300" s="848"/>
      <c r="H300" s="745"/>
      <c r="I300" s="745"/>
      <c r="J300" s="748"/>
      <c r="K300" s="745"/>
      <c r="L300" s="745"/>
      <c r="M300" s="748"/>
    </row>
    <row r="301" spans="1:17" s="52" customFormat="1" ht="22.5" x14ac:dyDescent="0.3">
      <c r="A301" s="883">
        <v>233</v>
      </c>
      <c r="B301" s="761" t="s">
        <v>1397</v>
      </c>
      <c r="C301" s="172" t="s">
        <v>1315</v>
      </c>
      <c r="D301" s="195">
        <v>6</v>
      </c>
      <c r="E301" s="173" t="s">
        <v>1313</v>
      </c>
      <c r="F301" s="270">
        <f>SUM(F303)</f>
        <v>1</v>
      </c>
      <c r="G301" s="850"/>
      <c r="H301" s="760" t="s">
        <v>20</v>
      </c>
      <c r="I301" s="760" t="s">
        <v>76</v>
      </c>
      <c r="J301" s="763">
        <v>7</v>
      </c>
      <c r="K301" s="760" t="s">
        <v>21</v>
      </c>
      <c r="L301" s="760" t="s">
        <v>22</v>
      </c>
      <c r="M301" s="913"/>
      <c r="N301" s="56">
        <f>D301*J301</f>
        <v>42</v>
      </c>
      <c r="O301" s="57">
        <f>N301/12</f>
        <v>3.5</v>
      </c>
      <c r="P301" s="57">
        <v>0</v>
      </c>
      <c r="Q301" s="110">
        <f>O301*2</f>
        <v>7</v>
      </c>
    </row>
    <row r="302" spans="1:17" s="52" customFormat="1" ht="22.5" x14ac:dyDescent="0.3">
      <c r="A302" s="883"/>
      <c r="B302" s="761"/>
      <c r="C302" s="174" t="s">
        <v>1798</v>
      </c>
      <c r="D302" s="175"/>
      <c r="E302" s="178"/>
      <c r="F302" s="279"/>
      <c r="G302" s="851"/>
      <c r="H302" s="760"/>
      <c r="I302" s="760"/>
      <c r="J302" s="763"/>
      <c r="K302" s="760"/>
      <c r="L302" s="760"/>
      <c r="M302" s="913"/>
    </row>
    <row r="303" spans="1:17" s="52" customFormat="1" ht="22.5" x14ac:dyDescent="0.3">
      <c r="A303" s="883"/>
      <c r="B303" s="761"/>
      <c r="C303" s="176" t="s">
        <v>14</v>
      </c>
      <c r="D303" s="177"/>
      <c r="E303" s="178">
        <v>100</v>
      </c>
      <c r="F303" s="279">
        <f>SUM(1*E303)/100</f>
        <v>1</v>
      </c>
      <c r="G303" s="852"/>
      <c r="H303" s="760"/>
      <c r="I303" s="760"/>
      <c r="J303" s="763"/>
      <c r="K303" s="760"/>
      <c r="L303" s="760"/>
      <c r="M303" s="913"/>
    </row>
    <row r="304" spans="1:17" s="52" customFormat="1" ht="22.5" x14ac:dyDescent="0.3">
      <c r="A304" s="883">
        <v>234</v>
      </c>
      <c r="B304" s="761" t="s">
        <v>1398</v>
      </c>
      <c r="C304" s="172" t="s">
        <v>1368</v>
      </c>
      <c r="D304" s="195">
        <v>12</v>
      </c>
      <c r="E304" s="173" t="s">
        <v>1318</v>
      </c>
      <c r="F304" s="270">
        <f>SUM(F305)</f>
        <v>1</v>
      </c>
      <c r="G304" s="850"/>
      <c r="H304" s="760" t="s">
        <v>20</v>
      </c>
      <c r="I304" s="760" t="s">
        <v>20</v>
      </c>
      <c r="J304" s="763">
        <v>1</v>
      </c>
      <c r="K304" s="760" t="s">
        <v>73</v>
      </c>
      <c r="L304" s="760" t="s">
        <v>22</v>
      </c>
      <c r="M304" s="913"/>
      <c r="N304" s="56">
        <f>D304*J304</f>
        <v>12</v>
      </c>
      <c r="O304" s="57">
        <f>N304/12</f>
        <v>1</v>
      </c>
      <c r="P304" s="57">
        <v>0</v>
      </c>
      <c r="Q304" s="110">
        <f>O304*2</f>
        <v>2</v>
      </c>
    </row>
    <row r="305" spans="1:13" s="52" customFormat="1" ht="22.5" x14ac:dyDescent="0.3">
      <c r="A305" s="883"/>
      <c r="B305" s="761"/>
      <c r="C305" s="176" t="s">
        <v>14</v>
      </c>
      <c r="D305" s="177"/>
      <c r="E305" s="178">
        <v>100</v>
      </c>
      <c r="F305" s="279">
        <f>SUM(1*E305)/100</f>
        <v>1</v>
      </c>
      <c r="G305" s="852"/>
      <c r="H305" s="760"/>
      <c r="I305" s="760"/>
      <c r="J305" s="763"/>
      <c r="K305" s="760"/>
      <c r="L305" s="760"/>
      <c r="M305" s="913"/>
    </row>
  </sheetData>
  <mergeCells count="732">
    <mergeCell ref="K236:K237"/>
    <mergeCell ref="L236:L237"/>
    <mergeCell ref="A240:A241"/>
    <mergeCell ref="B240:B241"/>
    <mergeCell ref="H240:H241"/>
    <mergeCell ref="I240:I241"/>
    <mergeCell ref="A248:A251"/>
    <mergeCell ref="B248:B251"/>
    <mergeCell ref="G248:G251"/>
    <mergeCell ref="H248:H251"/>
    <mergeCell ref="I248:I251"/>
    <mergeCell ref="J248:J251"/>
    <mergeCell ref="K248:K251"/>
    <mergeCell ref="B238:B239"/>
    <mergeCell ref="H238:H239"/>
    <mergeCell ref="I238:I239"/>
    <mergeCell ref="J240:J241"/>
    <mergeCell ref="K240:K241"/>
    <mergeCell ref="L240:L241"/>
    <mergeCell ref="M301:M303"/>
    <mergeCell ref="A304:A305"/>
    <mergeCell ref="B304:B305"/>
    <mergeCell ref="G304:G305"/>
    <mergeCell ref="H304:H305"/>
    <mergeCell ref="I304:I305"/>
    <mergeCell ref="J304:J305"/>
    <mergeCell ref="K304:K305"/>
    <mergeCell ref="L304:L305"/>
    <mergeCell ref="M304:M305"/>
    <mergeCell ref="A301:A303"/>
    <mergeCell ref="B301:B303"/>
    <mergeCell ref="G301:G303"/>
    <mergeCell ref="H301:H303"/>
    <mergeCell ref="I301:I303"/>
    <mergeCell ref="J301:J303"/>
    <mergeCell ref="K301:K303"/>
    <mergeCell ref="L301:L303"/>
    <mergeCell ref="M296:M297"/>
    <mergeCell ref="A298:A300"/>
    <mergeCell ref="B298:B300"/>
    <mergeCell ref="G298:G300"/>
    <mergeCell ref="H298:H300"/>
    <mergeCell ref="I298:I300"/>
    <mergeCell ref="J298:J300"/>
    <mergeCell ref="K298:K300"/>
    <mergeCell ref="L298:L300"/>
    <mergeCell ref="M298:M300"/>
    <mergeCell ref="A296:A297"/>
    <mergeCell ref="B296:B297"/>
    <mergeCell ref="G296:G297"/>
    <mergeCell ref="H296:H297"/>
    <mergeCell ref="I296:I297"/>
    <mergeCell ref="J296:J297"/>
    <mergeCell ref="K296:K297"/>
    <mergeCell ref="L296:L297"/>
    <mergeCell ref="A288:A292"/>
    <mergeCell ref="B288:B292"/>
    <mergeCell ref="H288:H292"/>
    <mergeCell ref="I288:I292"/>
    <mergeCell ref="J288:J292"/>
    <mergeCell ref="K288:K292"/>
    <mergeCell ref="L288:L292"/>
    <mergeCell ref="M288:M292"/>
    <mergeCell ref="A293:A295"/>
    <mergeCell ref="B293:B295"/>
    <mergeCell ref="H293:H295"/>
    <mergeCell ref="I293:I295"/>
    <mergeCell ref="J293:J295"/>
    <mergeCell ref="K293:K295"/>
    <mergeCell ref="L293:L295"/>
    <mergeCell ref="M293:M295"/>
    <mergeCell ref="M283:M284"/>
    <mergeCell ref="A285:A287"/>
    <mergeCell ref="B285:B287"/>
    <mergeCell ref="G285:G287"/>
    <mergeCell ref="H285:H287"/>
    <mergeCell ref="I285:I287"/>
    <mergeCell ref="J285:J287"/>
    <mergeCell ref="K285:K287"/>
    <mergeCell ref="L285:L287"/>
    <mergeCell ref="M285:M287"/>
    <mergeCell ref="A283:A284"/>
    <mergeCell ref="B283:B284"/>
    <mergeCell ref="G283:G284"/>
    <mergeCell ref="H283:H284"/>
    <mergeCell ref="I283:I284"/>
    <mergeCell ref="J283:J284"/>
    <mergeCell ref="K283:K284"/>
    <mergeCell ref="L283:L284"/>
    <mergeCell ref="M277:M279"/>
    <mergeCell ref="A280:A282"/>
    <mergeCell ref="B280:B282"/>
    <mergeCell ref="G280:G282"/>
    <mergeCell ref="H280:H282"/>
    <mergeCell ref="I280:I282"/>
    <mergeCell ref="J280:J282"/>
    <mergeCell ref="K280:K282"/>
    <mergeCell ref="L280:L282"/>
    <mergeCell ref="M280:M282"/>
    <mergeCell ref="A277:A279"/>
    <mergeCell ref="B277:B279"/>
    <mergeCell ref="G277:G279"/>
    <mergeCell ref="H277:H279"/>
    <mergeCell ref="I277:I279"/>
    <mergeCell ref="J277:J279"/>
    <mergeCell ref="K277:K279"/>
    <mergeCell ref="L277:L279"/>
    <mergeCell ref="M273:M274"/>
    <mergeCell ref="A275:A276"/>
    <mergeCell ref="B275:B276"/>
    <mergeCell ref="G275:G276"/>
    <mergeCell ref="H275:H276"/>
    <mergeCell ref="I275:I276"/>
    <mergeCell ref="J275:J276"/>
    <mergeCell ref="K275:K276"/>
    <mergeCell ref="L275:L276"/>
    <mergeCell ref="M275:M276"/>
    <mergeCell ref="A273:A274"/>
    <mergeCell ref="B273:B274"/>
    <mergeCell ref="G273:G274"/>
    <mergeCell ref="H273:H274"/>
    <mergeCell ref="I273:I274"/>
    <mergeCell ref="J273:J274"/>
    <mergeCell ref="K273:K274"/>
    <mergeCell ref="L273:L274"/>
    <mergeCell ref="M269:M270"/>
    <mergeCell ref="A271:A272"/>
    <mergeCell ref="B271:B272"/>
    <mergeCell ref="G271:G272"/>
    <mergeCell ref="H271:H272"/>
    <mergeCell ref="I271:I272"/>
    <mergeCell ref="J271:J272"/>
    <mergeCell ref="K271:K272"/>
    <mergeCell ref="L271:L272"/>
    <mergeCell ref="M271:M272"/>
    <mergeCell ref="A269:A270"/>
    <mergeCell ref="B269:B270"/>
    <mergeCell ref="G269:G270"/>
    <mergeCell ref="H269:H270"/>
    <mergeCell ref="I269:I270"/>
    <mergeCell ref="J269:J270"/>
    <mergeCell ref="K269:K270"/>
    <mergeCell ref="L269:L270"/>
    <mergeCell ref="A256:A257"/>
    <mergeCell ref="B256:B257"/>
    <mergeCell ref="G256:G257"/>
    <mergeCell ref="H256:H257"/>
    <mergeCell ref="M262:M264"/>
    <mergeCell ref="A265:A268"/>
    <mergeCell ref="B265:B268"/>
    <mergeCell ref="G265:G268"/>
    <mergeCell ref="H265:H268"/>
    <mergeCell ref="I265:I268"/>
    <mergeCell ref="J265:J268"/>
    <mergeCell ref="K265:K268"/>
    <mergeCell ref="L265:L268"/>
    <mergeCell ref="M265:M268"/>
    <mergeCell ref="A262:A264"/>
    <mergeCell ref="B262:B264"/>
    <mergeCell ref="G262:G264"/>
    <mergeCell ref="H262:H264"/>
    <mergeCell ref="I262:I264"/>
    <mergeCell ref="J262:J264"/>
    <mergeCell ref="K262:K264"/>
    <mergeCell ref="L262:L264"/>
    <mergeCell ref="M258:M259"/>
    <mergeCell ref="A260:A261"/>
    <mergeCell ref="B260:B261"/>
    <mergeCell ref="G260:G261"/>
    <mergeCell ref="H260:H261"/>
    <mergeCell ref="I260:I261"/>
    <mergeCell ref="J260:J261"/>
    <mergeCell ref="K260:K261"/>
    <mergeCell ref="L260:L261"/>
    <mergeCell ref="M260:M261"/>
    <mergeCell ref="A258:A259"/>
    <mergeCell ref="B258:B259"/>
    <mergeCell ref="G258:G259"/>
    <mergeCell ref="H258:H259"/>
    <mergeCell ref="I258:I259"/>
    <mergeCell ref="J258:J259"/>
    <mergeCell ref="K258:K259"/>
    <mergeCell ref="L258:L259"/>
    <mergeCell ref="A254:A255"/>
    <mergeCell ref="B254:B255"/>
    <mergeCell ref="G254:G255"/>
    <mergeCell ref="H254:H255"/>
    <mergeCell ref="I254:I255"/>
    <mergeCell ref="J254:J255"/>
    <mergeCell ref="K254:K255"/>
    <mergeCell ref="L254:L255"/>
    <mergeCell ref="A253:M253"/>
    <mergeCell ref="M254:M255"/>
    <mergeCell ref="L54:L56"/>
    <mergeCell ref="M54:M56"/>
    <mergeCell ref="M184:M190"/>
    <mergeCell ref="M179:M180"/>
    <mergeCell ref="K105:K106"/>
    <mergeCell ref="J109:J110"/>
    <mergeCell ref="L184:L190"/>
    <mergeCell ref="I256:I257"/>
    <mergeCell ref="J256:J257"/>
    <mergeCell ref="K256:K257"/>
    <mergeCell ref="L256:L257"/>
    <mergeCell ref="M256:M257"/>
    <mergeCell ref="L248:L251"/>
    <mergeCell ref="M248:M251"/>
    <mergeCell ref="M191:M193"/>
    <mergeCell ref="L245:L247"/>
    <mergeCell ref="M245:M247"/>
    <mergeCell ref="M217:M220"/>
    <mergeCell ref="J179:J180"/>
    <mergeCell ref="K179:K180"/>
    <mergeCell ref="K230:K232"/>
    <mergeCell ref="K227:K229"/>
    <mergeCell ref="K196:K199"/>
    <mergeCell ref="L196:L199"/>
    <mergeCell ref="B47:B53"/>
    <mergeCell ref="H47:H53"/>
    <mergeCell ref="I47:I53"/>
    <mergeCell ref="J47:J53"/>
    <mergeCell ref="K47:K53"/>
    <mergeCell ref="A54:A56"/>
    <mergeCell ref="B54:B56"/>
    <mergeCell ref="G54:G56"/>
    <mergeCell ref="H54:H56"/>
    <mergeCell ref="I54:I56"/>
    <mergeCell ref="J54:J56"/>
    <mergeCell ref="K54:K56"/>
    <mergeCell ref="B230:B232"/>
    <mergeCell ref="J157:J164"/>
    <mergeCell ref="B175:B176"/>
    <mergeCell ref="B131:B132"/>
    <mergeCell ref="K143:K144"/>
    <mergeCell ref="H133:H135"/>
    <mergeCell ref="I133:I135"/>
    <mergeCell ref="K145:K150"/>
    <mergeCell ref="L145:L150"/>
    <mergeCell ref="H145:H150"/>
    <mergeCell ref="I145:I150"/>
    <mergeCell ref="H136:H142"/>
    <mergeCell ref="K136:K142"/>
    <mergeCell ref="H143:H144"/>
    <mergeCell ref="B213:B216"/>
    <mergeCell ref="H213:H216"/>
    <mergeCell ref="I213:I216"/>
    <mergeCell ref="J213:J216"/>
    <mergeCell ref="K213:K216"/>
    <mergeCell ref="K205:K206"/>
    <mergeCell ref="L205:L206"/>
    <mergeCell ref="J181:J183"/>
    <mergeCell ref="B191:B193"/>
    <mergeCell ref="G191:G193"/>
    <mergeCell ref="K233:K235"/>
    <mergeCell ref="L233:L235"/>
    <mergeCell ref="J236:J237"/>
    <mergeCell ref="A133:A135"/>
    <mergeCell ref="B133:B135"/>
    <mergeCell ref="J133:J135"/>
    <mergeCell ref="A136:A142"/>
    <mergeCell ref="B136:B142"/>
    <mergeCell ref="J165:J167"/>
    <mergeCell ref="A145:A150"/>
    <mergeCell ref="B145:B150"/>
    <mergeCell ref="H230:H232"/>
    <mergeCell ref="I230:I232"/>
    <mergeCell ref="J230:J232"/>
    <mergeCell ref="A227:A229"/>
    <mergeCell ref="B227:B229"/>
    <mergeCell ref="H227:H229"/>
    <mergeCell ref="I227:I229"/>
    <mergeCell ref="J227:J229"/>
    <mergeCell ref="I196:I199"/>
    <mergeCell ref="J196:J199"/>
    <mergeCell ref="G196:G199"/>
    <mergeCell ref="J203:J204"/>
    <mergeCell ref="A230:A232"/>
    <mergeCell ref="A191:A193"/>
    <mergeCell ref="J191:J193"/>
    <mergeCell ref="J184:J190"/>
    <mergeCell ref="K203:K204"/>
    <mergeCell ref="L203:L204"/>
    <mergeCell ref="H203:H204"/>
    <mergeCell ref="I203:I204"/>
    <mergeCell ref="A245:A247"/>
    <mergeCell ref="B245:B247"/>
    <mergeCell ref="H245:H247"/>
    <mergeCell ref="I245:I247"/>
    <mergeCell ref="J245:J247"/>
    <mergeCell ref="K245:K247"/>
    <mergeCell ref="J238:J239"/>
    <mergeCell ref="K238:K239"/>
    <mergeCell ref="L227:L229"/>
    <mergeCell ref="A242:A244"/>
    <mergeCell ref="B242:B244"/>
    <mergeCell ref="H242:H244"/>
    <mergeCell ref="I242:I244"/>
    <mergeCell ref="J242:J244"/>
    <mergeCell ref="K242:K244"/>
    <mergeCell ref="L242:L244"/>
    <mergeCell ref="J233:J235"/>
    <mergeCell ref="H191:H193"/>
    <mergeCell ref="I191:I193"/>
    <mergeCell ref="H179:H180"/>
    <mergeCell ref="I179:I180"/>
    <mergeCell ref="I184:I190"/>
    <mergeCell ref="H175:H176"/>
    <mergeCell ref="I175:I176"/>
    <mergeCell ref="J175:J176"/>
    <mergeCell ref="B179:B180"/>
    <mergeCell ref="A151:A156"/>
    <mergeCell ref="B151:B156"/>
    <mergeCell ref="A181:A183"/>
    <mergeCell ref="A157:A164"/>
    <mergeCell ref="B157:B164"/>
    <mergeCell ref="G157:G164"/>
    <mergeCell ref="H157:H164"/>
    <mergeCell ref="I157:I164"/>
    <mergeCell ref="A184:A190"/>
    <mergeCell ref="B184:B190"/>
    <mergeCell ref="G184:G190"/>
    <mergeCell ref="H184:H190"/>
    <mergeCell ref="H151:H156"/>
    <mergeCell ref="I151:I156"/>
    <mergeCell ref="H165:H167"/>
    <mergeCell ref="I165:I167"/>
    <mergeCell ref="B181:B183"/>
    <mergeCell ref="G181:G183"/>
    <mergeCell ref="H181:H183"/>
    <mergeCell ref="I181:I183"/>
    <mergeCell ref="A175:A176"/>
    <mergeCell ref="A179:A180"/>
    <mergeCell ref="I172:I174"/>
    <mergeCell ref="M240:M241"/>
    <mergeCell ref="A238:A239"/>
    <mergeCell ref="K165:K167"/>
    <mergeCell ref="L165:L167"/>
    <mergeCell ref="L175:L176"/>
    <mergeCell ref="K157:K164"/>
    <mergeCell ref="L157:L164"/>
    <mergeCell ref="L179:L180"/>
    <mergeCell ref="H221:H223"/>
    <mergeCell ref="I221:I223"/>
    <mergeCell ref="J221:J223"/>
    <mergeCell ref="B210:B212"/>
    <mergeCell ref="H210:H212"/>
    <mergeCell ref="M157:M164"/>
    <mergeCell ref="A165:A167"/>
    <mergeCell ref="B165:B167"/>
    <mergeCell ref="B168:B171"/>
    <mergeCell ref="H168:H171"/>
    <mergeCell ref="I168:I171"/>
    <mergeCell ref="J168:J171"/>
    <mergeCell ref="K168:K171"/>
    <mergeCell ref="A224:A226"/>
    <mergeCell ref="B224:B226"/>
    <mergeCell ref="H224:H226"/>
    <mergeCell ref="M143:M144"/>
    <mergeCell ref="M133:M135"/>
    <mergeCell ref="M131:M132"/>
    <mergeCell ref="K133:K135"/>
    <mergeCell ref="L133:L135"/>
    <mergeCell ref="K111:K113"/>
    <mergeCell ref="L111:L113"/>
    <mergeCell ref="M242:M244"/>
    <mergeCell ref="L238:L239"/>
    <mergeCell ref="M238:M239"/>
    <mergeCell ref="K217:K220"/>
    <mergeCell ref="K184:K190"/>
    <mergeCell ref="L217:L220"/>
    <mergeCell ref="K191:K193"/>
    <mergeCell ref="K181:K183"/>
    <mergeCell ref="L181:L183"/>
    <mergeCell ref="L191:L193"/>
    <mergeCell ref="L224:L226"/>
    <mergeCell ref="M233:M235"/>
    <mergeCell ref="M227:M229"/>
    <mergeCell ref="M181:M183"/>
    <mergeCell ref="K221:K223"/>
    <mergeCell ref="M210:M212"/>
    <mergeCell ref="L207:L209"/>
    <mergeCell ref="M109:M110"/>
    <mergeCell ref="M107:M108"/>
    <mergeCell ref="A105:A106"/>
    <mergeCell ref="B105:B106"/>
    <mergeCell ref="K107:K108"/>
    <mergeCell ref="L107:L108"/>
    <mergeCell ref="L105:L106"/>
    <mergeCell ref="H105:H106"/>
    <mergeCell ref="L116:L120"/>
    <mergeCell ref="M116:M120"/>
    <mergeCell ref="L151:L156"/>
    <mergeCell ref="M151:M156"/>
    <mergeCell ref="L102:L104"/>
    <mergeCell ref="J145:J150"/>
    <mergeCell ref="M236:M237"/>
    <mergeCell ref="A177:A178"/>
    <mergeCell ref="B177:B178"/>
    <mergeCell ref="H177:H178"/>
    <mergeCell ref="I177:I178"/>
    <mergeCell ref="J177:J178"/>
    <mergeCell ref="K177:K178"/>
    <mergeCell ref="L230:L232"/>
    <mergeCell ref="M230:M232"/>
    <mergeCell ref="A233:A235"/>
    <mergeCell ref="B233:B235"/>
    <mergeCell ref="H233:H235"/>
    <mergeCell ref="I233:I235"/>
    <mergeCell ref="M177:M178"/>
    <mergeCell ref="L177:L178"/>
    <mergeCell ref="B221:B223"/>
    <mergeCell ref="G221:G223"/>
    <mergeCell ref="M224:M226"/>
    <mergeCell ref="A168:A171"/>
    <mergeCell ref="M105:M106"/>
    <mergeCell ref="I224:I226"/>
    <mergeCell ref="J224:J226"/>
    <mergeCell ref="K224:K226"/>
    <mergeCell ref="L221:L223"/>
    <mergeCell ref="M221:M223"/>
    <mergeCell ref="M205:M206"/>
    <mergeCell ref="M207:M209"/>
    <mergeCell ref="I210:I212"/>
    <mergeCell ref="J210:J212"/>
    <mergeCell ref="K210:K212"/>
    <mergeCell ref="L210:L212"/>
    <mergeCell ref="J207:J209"/>
    <mergeCell ref="K207:K209"/>
    <mergeCell ref="A213:A216"/>
    <mergeCell ref="A196:A199"/>
    <mergeCell ref="B196:B199"/>
    <mergeCell ref="L136:L142"/>
    <mergeCell ref="H131:H132"/>
    <mergeCell ref="M99:M101"/>
    <mergeCell ref="M136:M142"/>
    <mergeCell ref="I136:I142"/>
    <mergeCell ref="J136:J142"/>
    <mergeCell ref="M102:M104"/>
    <mergeCell ref="K172:K174"/>
    <mergeCell ref="L172:L174"/>
    <mergeCell ref="M172:M174"/>
    <mergeCell ref="A102:A104"/>
    <mergeCell ref="A116:A120"/>
    <mergeCell ref="B116:B120"/>
    <mergeCell ref="G116:G120"/>
    <mergeCell ref="H99:H101"/>
    <mergeCell ref="L168:L171"/>
    <mergeCell ref="M168:M171"/>
    <mergeCell ref="M196:M199"/>
    <mergeCell ref="A172:A174"/>
    <mergeCell ref="B172:B174"/>
    <mergeCell ref="H172:H174"/>
    <mergeCell ref="J200:J202"/>
    <mergeCell ref="K200:K202"/>
    <mergeCell ref="M97:M98"/>
    <mergeCell ref="B102:B104"/>
    <mergeCell ref="H102:H104"/>
    <mergeCell ref="I102:I104"/>
    <mergeCell ref="J102:J104"/>
    <mergeCell ref="K102:K104"/>
    <mergeCell ref="K175:K176"/>
    <mergeCell ref="M165:M167"/>
    <mergeCell ref="M175:M176"/>
    <mergeCell ref="M145:M150"/>
    <mergeCell ref="M111:M113"/>
    <mergeCell ref="K114:K115"/>
    <mergeCell ref="M114:M115"/>
    <mergeCell ref="K116:K120"/>
    <mergeCell ref="J151:J156"/>
    <mergeCell ref="B99:B101"/>
    <mergeCell ref="J123:J130"/>
    <mergeCell ref="K123:K130"/>
    <mergeCell ref="L114:L115"/>
    <mergeCell ref="M123:M130"/>
    <mergeCell ref="J172:J174"/>
    <mergeCell ref="K151:K156"/>
    <mergeCell ref="A91:A93"/>
    <mergeCell ref="K91:K93"/>
    <mergeCell ref="L91:L93"/>
    <mergeCell ref="A94:A96"/>
    <mergeCell ref="K99:K101"/>
    <mergeCell ref="L99:L101"/>
    <mergeCell ref="M91:M93"/>
    <mergeCell ref="B94:B96"/>
    <mergeCell ref="H94:H96"/>
    <mergeCell ref="I94:I96"/>
    <mergeCell ref="J94:J96"/>
    <mergeCell ref="K94:K96"/>
    <mergeCell ref="L94:L96"/>
    <mergeCell ref="M94:M96"/>
    <mergeCell ref="A99:A101"/>
    <mergeCell ref="A83:A85"/>
    <mergeCell ref="B83:B85"/>
    <mergeCell ref="H83:H85"/>
    <mergeCell ref="I83:I85"/>
    <mergeCell ref="J83:J85"/>
    <mergeCell ref="A86:A90"/>
    <mergeCell ref="B86:B90"/>
    <mergeCell ref="H86:H90"/>
    <mergeCell ref="I86:I90"/>
    <mergeCell ref="J86:J90"/>
    <mergeCell ref="L123:L130"/>
    <mergeCell ref="J143:J144"/>
    <mergeCell ref="A97:A98"/>
    <mergeCell ref="J131:J132"/>
    <mergeCell ref="K131:K132"/>
    <mergeCell ref="L131:L132"/>
    <mergeCell ref="I123:I130"/>
    <mergeCell ref="K97:K98"/>
    <mergeCell ref="L97:L98"/>
    <mergeCell ref="G99:G101"/>
    <mergeCell ref="B97:B98"/>
    <mergeCell ref="H97:H98"/>
    <mergeCell ref="A107:A108"/>
    <mergeCell ref="B107:B108"/>
    <mergeCell ref="H107:H108"/>
    <mergeCell ref="I107:I108"/>
    <mergeCell ref="J107:J108"/>
    <mergeCell ref="K109:K110"/>
    <mergeCell ref="L109:L110"/>
    <mergeCell ref="A78:A80"/>
    <mergeCell ref="B78:B80"/>
    <mergeCell ref="H78:H80"/>
    <mergeCell ref="I78:I80"/>
    <mergeCell ref="J78:J80"/>
    <mergeCell ref="K78:K80"/>
    <mergeCell ref="L78:L80"/>
    <mergeCell ref="H196:H199"/>
    <mergeCell ref="M78:M80"/>
    <mergeCell ref="A123:A130"/>
    <mergeCell ref="B123:B130"/>
    <mergeCell ref="G123:G130"/>
    <mergeCell ref="H123:H130"/>
    <mergeCell ref="A81:A82"/>
    <mergeCell ref="A109:A110"/>
    <mergeCell ref="B109:B110"/>
    <mergeCell ref="H109:H110"/>
    <mergeCell ref="I109:I110"/>
    <mergeCell ref="L143:L144"/>
    <mergeCell ref="A143:A144"/>
    <mergeCell ref="B143:B144"/>
    <mergeCell ref="B91:B93"/>
    <mergeCell ref="H91:H93"/>
    <mergeCell ref="I91:I93"/>
    <mergeCell ref="M83:M85"/>
    <mergeCell ref="L67:L71"/>
    <mergeCell ref="M67:M71"/>
    <mergeCell ref="M81:M82"/>
    <mergeCell ref="K86:K90"/>
    <mergeCell ref="L86:L90"/>
    <mergeCell ref="K72:K74"/>
    <mergeCell ref="L72:L74"/>
    <mergeCell ref="B81:B82"/>
    <mergeCell ref="H81:H82"/>
    <mergeCell ref="I81:I82"/>
    <mergeCell ref="J81:J82"/>
    <mergeCell ref="K81:K82"/>
    <mergeCell ref="L81:L82"/>
    <mergeCell ref="H72:H74"/>
    <mergeCell ref="I72:I74"/>
    <mergeCell ref="J72:J74"/>
    <mergeCell ref="M86:M90"/>
    <mergeCell ref="K83:K85"/>
    <mergeCell ref="L83:L85"/>
    <mergeCell ref="M58:M64"/>
    <mergeCell ref="B67:B71"/>
    <mergeCell ref="G67:G71"/>
    <mergeCell ref="H67:H71"/>
    <mergeCell ref="I67:I71"/>
    <mergeCell ref="J67:J71"/>
    <mergeCell ref="J58:J64"/>
    <mergeCell ref="K58:K64"/>
    <mergeCell ref="A40:A43"/>
    <mergeCell ref="B40:B43"/>
    <mergeCell ref="H40:H43"/>
    <mergeCell ref="I40:I43"/>
    <mergeCell ref="K67:K71"/>
    <mergeCell ref="K44:K46"/>
    <mergeCell ref="A44:A46"/>
    <mergeCell ref="B44:B46"/>
    <mergeCell ref="G44:G46"/>
    <mergeCell ref="H44:H46"/>
    <mergeCell ref="I44:I46"/>
    <mergeCell ref="J44:J46"/>
    <mergeCell ref="M44:M46"/>
    <mergeCell ref="L47:L53"/>
    <mergeCell ref="L58:L64"/>
    <mergeCell ref="M47:M53"/>
    <mergeCell ref="A10:A15"/>
    <mergeCell ref="B10:B15"/>
    <mergeCell ref="K16:K18"/>
    <mergeCell ref="L16:L18"/>
    <mergeCell ref="M16:M18"/>
    <mergeCell ref="K33:K39"/>
    <mergeCell ref="L33:L39"/>
    <mergeCell ref="M33:M39"/>
    <mergeCell ref="J40:J43"/>
    <mergeCell ref="K40:K43"/>
    <mergeCell ref="L40:L43"/>
    <mergeCell ref="M40:M43"/>
    <mergeCell ref="M19:M25"/>
    <mergeCell ref="A26:A32"/>
    <mergeCell ref="B26:B32"/>
    <mergeCell ref="H26:H32"/>
    <mergeCell ref="I26:I32"/>
    <mergeCell ref="J26:J32"/>
    <mergeCell ref="K26:K32"/>
    <mergeCell ref="L26:L32"/>
    <mergeCell ref="A19:A25"/>
    <mergeCell ref="M26:M32"/>
    <mergeCell ref="K10:K15"/>
    <mergeCell ref="L10:L15"/>
    <mergeCell ref="K19:K25"/>
    <mergeCell ref="L19:L25"/>
    <mergeCell ref="L44:L46"/>
    <mergeCell ref="M72:M74"/>
    <mergeCell ref="G72:G74"/>
    <mergeCell ref="M203:M204"/>
    <mergeCell ref="A205:A206"/>
    <mergeCell ref="B205:B206"/>
    <mergeCell ref="H205:H206"/>
    <mergeCell ref="K75:K77"/>
    <mergeCell ref="L75:L77"/>
    <mergeCell ref="M75:M77"/>
    <mergeCell ref="A200:A202"/>
    <mergeCell ref="B200:B202"/>
    <mergeCell ref="G200:G202"/>
    <mergeCell ref="H200:H202"/>
    <mergeCell ref="I200:I202"/>
    <mergeCell ref="A75:A77"/>
    <mergeCell ref="B75:B77"/>
    <mergeCell ref="G75:G77"/>
    <mergeCell ref="H75:H77"/>
    <mergeCell ref="I75:I77"/>
    <mergeCell ref="J75:J77"/>
    <mergeCell ref="A131:A132"/>
    <mergeCell ref="A221:A223"/>
    <mergeCell ref="A195:M195"/>
    <mergeCell ref="B207:B209"/>
    <mergeCell ref="H207:H209"/>
    <mergeCell ref="A236:A237"/>
    <mergeCell ref="B236:B237"/>
    <mergeCell ref="H236:H237"/>
    <mergeCell ref="I236:I237"/>
    <mergeCell ref="A210:A212"/>
    <mergeCell ref="I205:I206"/>
    <mergeCell ref="J205:J206"/>
    <mergeCell ref="I207:I209"/>
    <mergeCell ref="A217:A220"/>
    <mergeCell ref="B217:B220"/>
    <mergeCell ref="H217:H220"/>
    <mergeCell ref="I217:I220"/>
    <mergeCell ref="J217:J220"/>
    <mergeCell ref="A207:A209"/>
    <mergeCell ref="L200:L202"/>
    <mergeCell ref="M200:M202"/>
    <mergeCell ref="A203:A204"/>
    <mergeCell ref="B203:B204"/>
    <mergeCell ref="L213:L216"/>
    <mergeCell ref="M213:M216"/>
    <mergeCell ref="G10:G15"/>
    <mergeCell ref="H10:H15"/>
    <mergeCell ref="I10:I15"/>
    <mergeCell ref="J10:J15"/>
    <mergeCell ref="I143:I144"/>
    <mergeCell ref="I105:I106"/>
    <mergeCell ref="J105:J106"/>
    <mergeCell ref="G114:G115"/>
    <mergeCell ref="H114:H115"/>
    <mergeCell ref="I114:I115"/>
    <mergeCell ref="G111:G113"/>
    <mergeCell ref="H111:H113"/>
    <mergeCell ref="I111:I113"/>
    <mergeCell ref="G58:G64"/>
    <mergeCell ref="H58:H64"/>
    <mergeCell ref="I58:I64"/>
    <mergeCell ref="H116:H120"/>
    <mergeCell ref="I116:I120"/>
    <mergeCell ref="J114:J115"/>
    <mergeCell ref="J111:J113"/>
    <mergeCell ref="I99:I101"/>
    <mergeCell ref="J99:J101"/>
    <mergeCell ref="I131:I132"/>
    <mergeCell ref="J91:J93"/>
    <mergeCell ref="A33:A39"/>
    <mergeCell ref="B33:B39"/>
    <mergeCell ref="H33:H39"/>
    <mergeCell ref="I33:I39"/>
    <mergeCell ref="J33:J39"/>
    <mergeCell ref="J116:J120"/>
    <mergeCell ref="A47:A53"/>
    <mergeCell ref="A16:A18"/>
    <mergeCell ref="B16:B18"/>
    <mergeCell ref="G16:G18"/>
    <mergeCell ref="H16:H18"/>
    <mergeCell ref="I16:I18"/>
    <mergeCell ref="J16:J18"/>
    <mergeCell ref="A114:A115"/>
    <mergeCell ref="B114:B115"/>
    <mergeCell ref="A111:A113"/>
    <mergeCell ref="B111:B113"/>
    <mergeCell ref="A58:A64"/>
    <mergeCell ref="B58:B64"/>
    <mergeCell ref="A72:A74"/>
    <mergeCell ref="B72:B74"/>
    <mergeCell ref="I97:I98"/>
    <mergeCell ref="J97:J98"/>
    <mergeCell ref="A67:A71"/>
    <mergeCell ref="A252:M252"/>
    <mergeCell ref="K1:M1"/>
    <mergeCell ref="A2:M2"/>
    <mergeCell ref="A3:M3"/>
    <mergeCell ref="A5:A6"/>
    <mergeCell ref="B5:B6"/>
    <mergeCell ref="C5:C6"/>
    <mergeCell ref="G5:G6"/>
    <mergeCell ref="H5:L5"/>
    <mergeCell ref="M5:M6"/>
    <mergeCell ref="A7:M7"/>
    <mergeCell ref="A8:M8"/>
    <mergeCell ref="A9:M9"/>
    <mergeCell ref="A57:M57"/>
    <mergeCell ref="A65:M65"/>
    <mergeCell ref="A66:M66"/>
    <mergeCell ref="A121:M121"/>
    <mergeCell ref="A122:M122"/>
    <mergeCell ref="A194:M194"/>
    <mergeCell ref="B19:B25"/>
    <mergeCell ref="H19:H25"/>
    <mergeCell ref="I19:I25"/>
    <mergeCell ref="J19:J25"/>
    <mergeCell ref="M10:M15"/>
  </mergeCells>
  <hyperlinks>
    <hyperlink ref="B75" r:id="rId1" display="https://reg.mju.ac.th/registrar/class_info_2.asp?backto=home&amp;option=0&amp;courseid=8888983&amp;acadyear=2566&amp;semester=1&amp;avs207287282=676" xr:uid="{9CBD90FA-2B7D-4139-9A7D-87426740FE37}"/>
    <hyperlink ref="B200" r:id="rId2" display="https://reg.mju.ac.th/registrar/class_info_2.asp?backto=home&amp;option=0&amp;courseid=8888984&amp;acadyear=2566&amp;semester=1&amp;avs207287282=677" xr:uid="{61A63B6F-9A58-4058-9EFE-47F69670ED20}"/>
    <hyperlink ref="B10" r:id="rId3" display="https://reg.mju.ac.th/registrar/class_info_2.asp?backto=home&amp;option=0&amp;courseid=8896675&amp;acadyear=2566&amp;semester=1&amp;avs207287282=603" xr:uid="{9A422851-5B95-4A20-9BFA-2FB467CCA24C}"/>
    <hyperlink ref="B16" r:id="rId4" display="https://reg.mju.ac.th/registrar/class_info_2.asp?backto=home&amp;option=0&amp;courseid=8896678&amp;acadyear=2566&amp;semester=1&amp;avs207287282=604" xr:uid="{C133A105-234C-4FED-B57E-66C5D17EED36}"/>
    <hyperlink ref="B19" r:id="rId5" display="https://reg.mju.ac.th/registrar/class_info_2.asp?backto=home&amp;option=0&amp;courseid=8896681&amp;acadyear=2566&amp;semester=1&amp;avs207287282=605" xr:uid="{A9428E8E-C9AB-4973-B6D4-27225FBD8FDE}"/>
    <hyperlink ref="B26" r:id="rId6" display="https://reg.mju.ac.th/registrar/class_info_2.asp?backto=home&amp;option=0&amp;courseid=8896681&amp;acadyear=2566&amp;semester=1&amp;avs207287282=606" xr:uid="{0FA6BC0A-C708-4322-B197-068816CC4162}"/>
    <hyperlink ref="B33" r:id="rId7" display="https://reg.mju.ac.th/registrar/class_info_2.asp?backto=home&amp;option=0&amp;courseid=8896681&amp;acadyear=2566&amp;semester=1&amp;avs207287282=607" xr:uid="{3861E78C-BB5C-4052-A35D-1488C1F1DF02}"/>
    <hyperlink ref="B40" r:id="rId8" display="https://reg.mju.ac.th/registrar/class_info_2.asp?backto=home&amp;option=0&amp;courseid=8896682&amp;acadyear=2566&amp;semester=1&amp;avs207287282=608" xr:uid="{7E170B12-4D45-4F2E-9852-5A98CAFB53E5}"/>
    <hyperlink ref="B67" r:id="rId9" display="https://reg.mju.ac.th/registrar/class_info_2.asp?backto=home&amp;option=0&amp;courseid=8896686&amp;acadyear=2566&amp;semester=1&amp;avs207287282=609" xr:uid="{792336A6-D8F5-47AB-88EF-00595B29C461}"/>
    <hyperlink ref="B123" r:id="rId10" display="https://reg.mju.ac.th/registrar/class_info_2.asp?backto=home&amp;option=0&amp;courseid=8896686&amp;acadyear=2566&amp;semester=1&amp;avs207287282=610" xr:uid="{B76DE20B-163B-4EC5-BE91-FC04F15B9943}"/>
    <hyperlink ref="B196" r:id="rId11" display="https://reg.mju.ac.th/registrar/class_info_2.asp?backto=home&amp;option=0&amp;courseid=8896686&amp;acadyear=2566&amp;semester=1&amp;avs207287282=611" xr:uid="{1A35A7B3-157C-4697-B105-0F398E02AE3C}"/>
    <hyperlink ref="B72" r:id="rId12" display="https://reg.mju.ac.th/registrar/class_info_2.asp?backto=home&amp;option=0&amp;courseid=8896687&amp;acadyear=2566&amp;semester=1&amp;avs207287282=612" xr:uid="{975F2738-9B71-45C1-A442-C369BC39E457}"/>
    <hyperlink ref="B131" r:id="rId13" display="https://reg.mju.ac.th/registrar/class_info_2.asp?backto=home&amp;option=0&amp;courseid=8897148&amp;acadyear=2566&amp;semester=1&amp;avs207287282=613" xr:uid="{78F0EF9E-09D4-42BA-B0D8-320BF69B5B1C}"/>
    <hyperlink ref="B133" r:id="rId14" display="https://reg.mju.ac.th/registrar/class_info_2.asp?backto=home&amp;option=0&amp;courseid=8896701&amp;acadyear=2566&amp;semester=1&amp;avs207287282=614" xr:uid="{19BEDABC-E297-4FA1-8016-85B2F3A97B1F}"/>
    <hyperlink ref="B44" r:id="rId15" display="https://reg.mju.ac.th/registrar/class_info_2.asp?backto=home&amp;option=0&amp;courseid=8891326&amp;acadyear=2566&amp;semester=1&amp;avs207287282=698" xr:uid="{1607FE32-6A6C-42F2-A63C-F8F59770D15F}"/>
    <hyperlink ref="B203" r:id="rId16" display="https://reg.mju.ac.th/registrar/class_info_2.asp?backto=home&amp;option=0&amp;courseid=12200&amp;acadyear=2566&amp;semester=1&amp;avs207287282=699" xr:uid="{EE0890E0-8D73-4DC3-A84F-E2FAEAF12F4E}"/>
    <hyperlink ref="B205" r:id="rId17" display="https://reg.mju.ac.th/registrar/class_info_2.asp?backto=home&amp;option=0&amp;courseid=12200&amp;acadyear=2566&amp;semester=1&amp;avs207287282=700" xr:uid="{CDD9FAF5-9D16-4176-BF2F-F93FB7A8440C}"/>
    <hyperlink ref="B78" r:id="rId18" display="https://reg.mju.ac.th/registrar/class_info_2.asp?backto=home&amp;option=0&amp;courseid=625876&amp;acadyear=2566&amp;semester=1&amp;avs207287282=701" xr:uid="{ECF8C128-A9FA-4267-B1AD-FB8487EDE3CA}"/>
    <hyperlink ref="B81" r:id="rId19" display="https://reg.mju.ac.th/registrar/class_info_2.asp?backto=home&amp;option=0&amp;courseid=12300&amp;acadyear=2566&amp;semester=1&amp;avs207287282=702" xr:uid="{DF6AD879-B3F8-4201-97B8-4817078A1133}"/>
    <hyperlink ref="B136" r:id="rId20" display="https://reg.mju.ac.th/registrar/class_info_2.asp?backto=home&amp;option=0&amp;courseid=12301&amp;acadyear=2566&amp;semester=1&amp;avs207287282=703" xr:uid="{E6C5AD1D-06E5-4364-BD9F-93799DC716C4}"/>
    <hyperlink ref="B207" r:id="rId21" display="https://reg.mju.ac.th/registrar/class_info_2.asp?backto=home&amp;option=0&amp;courseid=12302&amp;acadyear=2566&amp;semester=1&amp;avs207287282=704" xr:uid="{2A39C7FE-A262-4189-BDA5-562F361B2A63}"/>
    <hyperlink ref="B83" r:id="rId22" display="https://reg.mju.ac.th/registrar/class_info_2.asp?backto=home&amp;option=0&amp;courseid=12303&amp;acadyear=2566&amp;semester=1&amp;avs207287282=705" xr:uid="{86355D43-D9F3-46E1-A2FA-64CE880EB4F9}"/>
    <hyperlink ref="B143" r:id="rId23" display="https://reg.mju.ac.th/registrar/class_info_2.asp?backto=home&amp;option=0&amp;courseid=8889120&amp;acadyear=2566&amp;semester=1&amp;avs207287282=706" xr:uid="{E31E3501-14CC-4E25-B1AE-AF1B2E20D284}"/>
    <hyperlink ref="B213" r:id="rId24" display="https://reg.mju.ac.th/registrar/class_info_2.asp?backto=home&amp;option=0&amp;courseid=8891956&amp;acadyear=2566&amp;semester=1&amp;avs207287282=707" xr:uid="{1C5089C5-CC82-4714-BCF9-C2E71F98CB56}"/>
    <hyperlink ref="B217" r:id="rId25" display="https://reg.mju.ac.th/registrar/class_info_2.asp?backto=home&amp;option=0&amp;courseid=8891956&amp;acadyear=2566&amp;semester=1&amp;avs207287282=708" xr:uid="{2CBB0A79-908D-487F-80A2-A49589F2DA83}"/>
    <hyperlink ref="B210" r:id="rId26" display="https://reg.mju.ac.th/registrar/class_info_2.asp?backto=home&amp;option=0&amp;courseid=12350&amp;acadyear=2566&amp;semester=1&amp;avs207287282=709" xr:uid="{19C752F6-E9C1-4C0A-A25C-9DF8D6FB82E4}"/>
    <hyperlink ref="B86" r:id="rId27" display="https://reg.mju.ac.th/registrar/class_info_2.asp?backto=home&amp;option=0&amp;courseid=626360&amp;acadyear=2566&amp;semester=1&amp;avs207287282=710" xr:uid="{B3AADD37-8517-42D9-82E1-A12AC595E9BA}"/>
    <hyperlink ref="B91" r:id="rId28" display="https://reg.mju.ac.th/registrar/class_info_2.asp?backto=home&amp;option=0&amp;courseid=626360&amp;acadyear=2566&amp;semester=1&amp;avs207287282=711" xr:uid="{0E7523EC-69B0-4618-93C4-F698FC9AF44A}"/>
    <hyperlink ref="B94" r:id="rId29" display="https://reg.mju.ac.th/registrar/class_info_2.asp?backto=home&amp;option=0&amp;courseid=8893891&amp;acadyear=2566&amp;semester=1&amp;avs207287282=712" xr:uid="{F3C0D650-3E76-4314-B862-6D4D2A548149}"/>
    <hyperlink ref="B97" r:id="rId30" display="https://reg.mju.ac.th/registrar/class_info_2.asp?backto=home&amp;option=0&amp;courseid=8893891&amp;acadyear=2566&amp;semester=1&amp;avs207287282=713" xr:uid="{CDEA2632-6EA9-4761-93F9-7F215C5F4BAD}"/>
    <hyperlink ref="B99" r:id="rId31" display="https://reg.mju.ac.th/registrar/class_info_2.asp?backto=home&amp;option=0&amp;courseid=626357&amp;acadyear=2566&amp;semester=1&amp;avs207287282=714" xr:uid="{3556047E-5F6E-4BBC-8F00-22A07EE26313}"/>
    <hyperlink ref="B145" r:id="rId32" display="https://reg.mju.ac.th/registrar/class_info_2.asp?backto=home&amp;option=0&amp;courseid=12420&amp;acadyear=2566&amp;semester=1&amp;avs207287282=719" xr:uid="{A4C83827-3640-4E6A-8454-0D53689EAD29}"/>
    <hyperlink ref="B151" r:id="rId33" display="https://reg.mju.ac.th/registrar/class_info_2.asp?backto=home&amp;option=0&amp;courseid=12420&amp;acadyear=2566&amp;semester=1&amp;avs207287282=720" xr:uid="{987B7430-20DA-4869-931D-B9C68EB85215}"/>
    <hyperlink ref="B157" r:id="rId34" display="https://reg.mju.ac.th/registrar/class_info_2.asp?backto=home&amp;option=0&amp;courseid=626357&amp;acadyear=2566&amp;semester=1&amp;avs207287282=715" xr:uid="{2F100038-D002-4921-A249-E161E605E6DD}"/>
    <hyperlink ref="B221" r:id="rId35" display="https://reg.mju.ac.th/registrar/class_info_2.asp?backto=home&amp;option=0&amp;courseid=626357&amp;acadyear=2566&amp;semester=1&amp;avs207287282=716" xr:uid="{4B6CEC2A-1746-4438-B604-DFC20148A9E7}"/>
    <hyperlink ref="B165" r:id="rId36" display="https://reg.mju.ac.th/registrar/class_info_2.asp?backto=home&amp;option=0&amp;courseid=12413&amp;acadyear=2566&amp;semester=1&amp;avs207287282=717" xr:uid="{D029AB3A-2238-4746-84AD-1A777A366612}"/>
    <hyperlink ref="B224" r:id="rId37" display="https://reg.mju.ac.th/registrar/class_info_2.asp?backto=home&amp;option=0&amp;courseid=12415&amp;acadyear=2566&amp;semester=1&amp;avs207287282=718" xr:uid="{7D68735F-9250-4CF0-AA3E-59BBEBE99E34}"/>
    <hyperlink ref="B168" r:id="rId38" display="https://reg.mju.ac.th/registrar/class_info_2.asp?backto=home&amp;option=0&amp;courseid=12421&amp;acadyear=2566&amp;semester=1&amp;avs207287282=721" xr:uid="{81B4F71B-25DB-4894-8C37-28B2C25586A5}"/>
    <hyperlink ref="B102" r:id="rId39" display="https://reg.mju.ac.th/registrar/class_info_2.asp?backto=home&amp;option=0&amp;courseid=12423&amp;acadyear=2566&amp;semester=1&amp;avs207287282=722" xr:uid="{1323BB3C-6AAC-4658-9C0B-EE3D4A1FB063}"/>
    <hyperlink ref="B172" r:id="rId40" display="https://reg.mju.ac.th/registrar/class_info_2.asp?backto=home&amp;option=0&amp;courseid=12424&amp;acadyear=2566&amp;semester=1&amp;avs207287282=723" xr:uid="{951B3C7C-431B-443D-A340-4DD65D3FDEF0}"/>
    <hyperlink ref="B175" r:id="rId41" display="https://reg.mju.ac.th/registrar/class_info_2.asp?backto=home&amp;option=0&amp;courseid=8893894&amp;acadyear=2566&amp;semester=1&amp;avs207287282=724" xr:uid="{9C91FD4B-E504-499F-B440-9231C01B4EA1}"/>
    <hyperlink ref="B227" r:id="rId42" display="https://reg.mju.ac.th/registrar/class_info_2.asp?backto=home&amp;option=0&amp;courseid=8893888&amp;acadyear=2566&amp;semester=1&amp;avs207287282=725" xr:uid="{42C63CE8-AAE2-4A15-9062-EBF690013241}"/>
    <hyperlink ref="B230" r:id="rId43" display="https://reg.mju.ac.th/registrar/class_info_2.asp?backto=home&amp;option=0&amp;courseid=8893888&amp;acadyear=2566&amp;semester=1&amp;avs207287282=726" xr:uid="{366917F0-2C1A-4DA1-8C04-9EB3030AD043}"/>
    <hyperlink ref="B233" r:id="rId44" display="https://reg.mju.ac.th/registrar/class_info_2.asp?backto=home&amp;option=0&amp;courseid=8893888&amp;acadyear=2566&amp;semester=1&amp;avs207287282=727" xr:uid="{B2BDC30D-8C68-49A3-8AC4-5A4C526165E5}"/>
    <hyperlink ref="B236" r:id="rId45" display="https://reg.mju.ac.th/registrar/class_info_2.asp?backto=home&amp;option=0&amp;courseid=8890716&amp;acadyear=2566&amp;semester=1&amp;avs207287282=728" xr:uid="{56E0C6B8-D5CF-4E27-8ABD-CEA8F50A8431}"/>
    <hyperlink ref="B177" r:id="rId46" display="https://reg.mju.ac.th/registrar/class_info_2.asp?backto=home&amp;option=0&amp;courseid=12444&amp;acadyear=2566&amp;semester=1&amp;avs207287282=729" xr:uid="{911411D7-CF10-4974-AC20-06118614A89B}"/>
    <hyperlink ref="B47" r:id="rId47" display="https://reg.mju.ac.th/registrar/class_info_2.asp?backto=home&amp;option=0&amp;courseid=8893889&amp;acadyear=2566&amp;semester=1&amp;avs207287282=730" xr:uid="{4BAE8A7C-68D0-4226-99F5-9196454715D3}"/>
    <hyperlink ref="B238" r:id="rId48" display="https://reg.mju.ac.th/registrar/class_info_2.asp?backto=home&amp;option=0&amp;courseid=8893889&amp;acadyear=2566&amp;semester=1&amp;avs207287282=731" xr:uid="{970791EB-1886-48A8-BBF5-2ACFE85071DD}"/>
    <hyperlink ref="B240" r:id="rId49" display="https://reg.mju.ac.th/registrar/class_info_2.asp?backto=home&amp;option=0&amp;courseid=12454&amp;acadyear=2566&amp;semester=1&amp;avs207287282=732" xr:uid="{06959291-53E9-405E-87B3-E0B78C1B8DEE}"/>
    <hyperlink ref="B105" r:id="rId50" display="https://reg.mju.ac.th/registrar/class_info_2.asp?backto=home&amp;option=0&amp;courseid=8893897&amp;acadyear=2566&amp;semester=1&amp;avs207287282=733" xr:uid="{864584AE-5345-4972-A361-374BA92A0D22}"/>
    <hyperlink ref="B107" r:id="rId51" display="https://reg.mju.ac.th/registrar/class_info_2.asp?backto=home&amp;option=0&amp;courseid=8893897&amp;acadyear=2566&amp;semester=1&amp;avs207287282=734" xr:uid="{D903E861-82DE-44D9-83CA-A281C1BB02DB}"/>
    <hyperlink ref="B109" r:id="rId52" display="https://reg.mju.ac.th/registrar/class_info_2.asp?backto=home&amp;option=0&amp;courseid=8893897&amp;acadyear=2566&amp;semester=1&amp;avs207287282=735" xr:uid="{60E79852-43C9-4B31-8D23-F59BB70F52B1}"/>
    <hyperlink ref="B179" r:id="rId53" display="https://reg.mju.ac.th/registrar/class_info_2.asp?backto=home&amp;option=0&amp;courseid=12466&amp;acadyear=2566&amp;semester=1&amp;avs207287282=736" xr:uid="{E8F7A39D-3C8B-4011-8A0F-68C5630504B6}"/>
    <hyperlink ref="B242" r:id="rId54" display="https://reg.mju.ac.th/registrar/class_info_2.asp?backto=home&amp;option=0&amp;courseid=626364&amp;acadyear=2566&amp;semester=1&amp;avs207287282=737" xr:uid="{1817D60A-8EA4-46E9-8256-436F7F6C0B26}"/>
    <hyperlink ref="B245" r:id="rId55" display="https://reg.mju.ac.th/registrar/class_info_2.asp?backto=home&amp;option=0&amp;courseid=626366&amp;acadyear=2566&amp;semester=1&amp;avs207287282=738" xr:uid="{F5C8DCB6-3B51-4A99-84C6-FEC3B679FCC6}"/>
    <hyperlink ref="B181" r:id="rId56" display="https://reg.mju.ac.th/registrar/class_info_2.asp?backto=home&amp;option=0&amp;courseid=12497&amp;acadyear=2566&amp;semester=1&amp;avs207287282=739" xr:uid="{901004A5-5243-46B8-95EA-4EB06F33AAC2}"/>
    <hyperlink ref="B184" r:id="rId57" display="https://reg.mju.ac.th/registrar/class_info_2.asp?backto=home&amp;option=0&amp;courseid=12498&amp;acadyear=2566&amp;semester=1&amp;avs207287282=740" xr:uid="{B1C99CF5-8547-4B98-97F2-D887CBB36578}"/>
    <hyperlink ref="B111" r:id="rId58" display="https://reg.mju.ac.th/registrar/class_info_2.asp?backto=home&amp;option=0&amp;courseid=12498&amp;acadyear=2566&amp;semester=1&amp;avs207287282=741" xr:uid="{3D031124-766A-4DA6-8496-E006B7B08F4B}"/>
    <hyperlink ref="B114" r:id="rId59" display="https://reg.mju.ac.th/registrar/class_info_2.asp?backto=home&amp;option=0&amp;courseid=12498&amp;acadyear=2566&amp;semester=1&amp;avs207287282=742" xr:uid="{6591A64B-4394-43F9-BF2F-32208D959F23}"/>
    <hyperlink ref="B116" r:id="rId60" display="https://reg.mju.ac.th/registrar/class_info_2.asp?backto=home&amp;option=0&amp;courseid=12499&amp;acadyear=2566&amp;semester=1&amp;avs207287282=743" xr:uid="{B57DCE19-E68E-44F9-8926-16745C8776B6}"/>
    <hyperlink ref="B191" r:id="rId61" display="https://reg.mju.ac.th/registrar/class_info_2.asp?backto=home&amp;option=0&amp;courseid=12499&amp;acadyear=2566&amp;semester=1&amp;avs207287282=744" xr:uid="{3AA33F81-416E-4BAB-B7C6-EA5E40350473}"/>
    <hyperlink ref="B248" r:id="rId62" display="https://reg.mju.ac.th/registrar/class_info_2.asp?backto=home&amp;option=0&amp;courseid=12499&amp;acadyear=2566&amp;semester=1&amp;avs207287282=745" xr:uid="{C3CB92AA-3A18-487F-9144-B94E75607F17}"/>
    <hyperlink ref="B58" r:id="rId63" display="https://reg.mju.ac.th/registrar/class_info_2.asp?backto=home&amp;option=0&amp;courseid=8896682&amp;acadyear=2566&amp;semester=1&amp;avs207292323=1" xr:uid="{9ACC89BE-54A9-41FB-98C0-A36F3293DCFE}"/>
    <hyperlink ref="B254" r:id="rId64" display="https://reg.mju.ac.th/registrar/class_info_2.asp?backto=home&amp;option=0&amp;courseid=8897385&amp;acadyear=2566&amp;semester=1&amp;avs421071358=5" xr:uid="{260C2314-E954-4EA9-8A13-A3BD158844BA}"/>
    <hyperlink ref="B256" r:id="rId65" display="https://reg.mju.ac.th/registrar/class_info_2.asp?backto=home&amp;option=0&amp;courseid=8897389&amp;acadyear=2566&amp;semester=1&amp;avs421071358=6" xr:uid="{7C1547D6-CAD5-4DF4-937C-DDE2C542C3F5}"/>
    <hyperlink ref="B258" r:id="rId66" display="https://reg.mju.ac.th/registrar/class_info_2.asp?backto=home&amp;option=0&amp;courseid=8897575&amp;acadyear=2566&amp;semester=1&amp;avs421071358=7" xr:uid="{08FBA8A9-D5A1-45DA-9E23-6B5900F192A4}"/>
    <hyperlink ref="B260" r:id="rId67" display="https://reg.mju.ac.th/registrar/class_info_2.asp?backto=home&amp;option=0&amp;courseid=8897553&amp;acadyear=2566&amp;semester=1&amp;avs421071358=8" xr:uid="{1BBDE797-E460-4F65-A71A-E9D77E167C20}"/>
    <hyperlink ref="B262" r:id="rId68" display="https://reg.mju.ac.th/registrar/class_info_2.asp?backto=home&amp;option=0&amp;courseid=8897646&amp;acadyear=2566&amp;semester=1&amp;avs421071358=9" xr:uid="{1739E4B0-6534-4F59-BB9E-63EF42A3EDE0}"/>
    <hyperlink ref="B265" r:id="rId69" display="https://reg.mju.ac.th/registrar/class_info_2.asp?backto=home&amp;option=0&amp;courseid=8897516&amp;acadyear=2566&amp;semester=1&amp;avs421071358=10" xr:uid="{EE93CA5F-B9DE-40D5-B098-4E63416C7816}"/>
    <hyperlink ref="B269" r:id="rId70" display="https://reg.mju.ac.th/registrar/class_info_2.asp?backto=home&amp;option=0&amp;courseid=8897517&amp;acadyear=2566&amp;semester=1&amp;avs421071358=11" xr:uid="{5C733674-0A8C-4354-AB9A-616765D41A3D}"/>
    <hyperlink ref="B271" r:id="rId71" display="https://reg.mju.ac.th/registrar/class_info_2.asp?backto=home&amp;option=0&amp;courseid=8897390&amp;acadyear=2566&amp;semester=1&amp;avs421071358=12" xr:uid="{46210620-1ED4-4833-9B4B-48BAB70D4B65}"/>
    <hyperlink ref="B273" r:id="rId72" display="https://reg.mju.ac.th/registrar/class_info_2.asp?backto=home&amp;option=0&amp;courseid=8897386&amp;acadyear=2566&amp;semester=1&amp;avs421071358=13" xr:uid="{FBEBA8A5-6857-40C1-9173-69B6A5904EF5}"/>
    <hyperlink ref="B275" r:id="rId73" display="https://reg.mju.ac.th/registrar/class_info_2.asp?backto=home&amp;option=0&amp;courseid=8897574&amp;acadyear=2566&amp;semester=1&amp;avs421071358=14" xr:uid="{FBCF6678-8CA0-4BDB-808B-8C95004CA514}"/>
    <hyperlink ref="B277" r:id="rId74" display="https://reg.mju.ac.th/registrar/class_info_2.asp?backto=home&amp;option=0&amp;courseid=8897552&amp;acadyear=2566&amp;semester=1&amp;avs421071358=15" xr:uid="{23839B2F-922D-4A45-BBFD-B8C8B04D2606}"/>
    <hyperlink ref="B280" r:id="rId75" display="https://reg.mju.ac.th/registrar/class_info_2.asp?backto=home&amp;option=0&amp;courseid=8897387&amp;acadyear=2566&amp;semester=1&amp;avs421071358=16" xr:uid="{4A8B3948-FDD5-4E51-8BBB-0A7CEBAE9FBD}"/>
    <hyperlink ref="B283" r:id="rId76" display="https://reg.mju.ac.th/registrar/class_info_2.asp?backto=home&amp;option=0&amp;courseid=8897641&amp;acadyear=2566&amp;semester=1&amp;avs421071358=17" xr:uid="{A2DE5170-D76C-4011-822B-0A703C68A182}"/>
    <hyperlink ref="B285" r:id="rId77" display="https://reg.mju.ac.th/registrar/class_info_2.asp?backto=home&amp;option=0&amp;courseid=8897642&amp;acadyear=2566&amp;semester=1&amp;avs421071358=18" xr:uid="{65D84DEC-C371-4BE4-B5E5-828DFF138A8B}"/>
    <hyperlink ref="B288" r:id="rId78" display="https://reg.mju.ac.th/registrar/class_info_2.asp?backto=home&amp;option=0&amp;courseid=8891956&amp;acadyear=2566&amp;semester=1&amp;avs421071358=64" xr:uid="{E9C955BF-46CA-4907-8BE3-79EFA3AA9D25}"/>
    <hyperlink ref="B293" r:id="rId79" display="https://reg.mju.ac.th/registrar/class_info_2.asp?backto=home&amp;option=0&amp;courseid=8893897&amp;acadyear=2566&amp;semester=1&amp;avs421071358=65" xr:uid="{D82257B6-8A21-4438-9D80-080E2A2382A3}"/>
    <hyperlink ref="B296" r:id="rId80" display="https://reg.mju.ac.th/registrar/class_info_2.asp?backto=home&amp;option=0&amp;courseid=8895926&amp;acadyear=2566&amp;semester=1&amp;avs421071358=66" xr:uid="{B5481845-4C1A-4ED9-86C7-950472619E2D}"/>
    <hyperlink ref="B298" r:id="rId81" display="https://reg.mju.ac.th/registrar/class_info_2.asp?backto=home&amp;option=0&amp;courseid=8895933&amp;acadyear=2566&amp;semester=1&amp;avs421071358=67" xr:uid="{277CA2B3-A616-4469-A126-26FDC989B38D}"/>
    <hyperlink ref="B301" r:id="rId82" display="https://reg.mju.ac.th/registrar/class_info_2.asp?backto=home&amp;option=0&amp;courseid=8893188&amp;acadyear=2566&amp;semester=1&amp;avs421071358=68" xr:uid="{E98B3F54-FBB3-419E-8FF9-9DA30DF22884}"/>
    <hyperlink ref="B304" r:id="rId83" display="https://reg.mju.ac.th/registrar/class_info_2.asp?backto=home&amp;option=0&amp;courseid=8893189&amp;acadyear=2566&amp;semester=1&amp;avs421071358=69" xr:uid="{FBAD0318-9468-4B4B-A528-3ED134B29706}"/>
    <hyperlink ref="B54" r:id="rId84" display="https://reg.mju.ac.th/registrar/class_info_2.asp?backto=home&amp;option=0&amp;courseid=8888984&amp;acadyear=2566&amp;semester=1&amp;avs207287282=678" xr:uid="{01B06AE7-4A14-4655-AE60-F5F28FF34817}"/>
  </hyperlinks>
  <pageMargins left="0.11811023622047245" right="0.11811023622047245" top="0.15748031496062992" bottom="0.15748031496062992" header="0.31496062992125984" footer="0.31496062992125984"/>
  <pageSetup paperSize="9" scale="75" fitToHeight="0" orientation="landscape" horizontalDpi="300" verticalDpi="300" r:id="rId8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AD74D-531D-47C8-B5CA-FC500F0713CA}">
  <sheetPr>
    <tabColor theme="7" tint="0.39997558519241921"/>
    <pageSetUpPr fitToPage="1"/>
  </sheetPr>
  <dimension ref="A1:T278"/>
  <sheetViews>
    <sheetView zoomScale="70" zoomScaleNormal="70" workbookViewId="0">
      <selection activeCell="E270" sqref="E270:E276"/>
    </sheetView>
  </sheetViews>
  <sheetFormatPr defaultColWidth="9.1171875" defaultRowHeight="24.75" customHeight="1" x14ac:dyDescent="0.15"/>
  <cols>
    <col min="1" max="1" width="7.7421875" style="52" customWidth="1"/>
    <col min="2" max="2" width="12.73828125" style="60" customWidth="1"/>
    <col min="3" max="3" width="45.7109375" style="55" customWidth="1"/>
    <col min="4" max="4" width="5.7421875" style="52" customWidth="1"/>
    <col min="5" max="5" width="12.73828125" style="52" customWidth="1"/>
    <col min="6" max="6" width="12.73828125" style="150" customWidth="1"/>
    <col min="7" max="7" width="30.34765625" style="55" bestFit="1" customWidth="1"/>
    <col min="8" max="11" width="5.7421875" style="52" customWidth="1"/>
    <col min="12" max="12" width="7.7421875" style="55" customWidth="1"/>
    <col min="13" max="13" width="11.73828125" style="52" customWidth="1"/>
    <col min="14" max="14" width="10.48828125" style="55" bestFit="1" customWidth="1"/>
    <col min="15" max="15" width="11.36328125" style="55" bestFit="1" customWidth="1"/>
    <col min="16" max="16" width="11.11328125" style="55" bestFit="1" customWidth="1"/>
    <col min="17" max="17" width="9.73828125" style="55" bestFit="1" customWidth="1"/>
    <col min="18" max="18" width="10.48828125" style="55" bestFit="1" customWidth="1"/>
    <col min="19" max="19" width="9.4921875" style="55" bestFit="1" customWidth="1"/>
    <col min="20" max="16384" width="9.1171875" style="55"/>
  </cols>
  <sheetData>
    <row r="1" spans="1:20" ht="21" x14ac:dyDescent="0.15">
      <c r="B1" s="52"/>
      <c r="C1" s="53"/>
      <c r="D1" s="54"/>
      <c r="K1" s="674" t="s">
        <v>1817</v>
      </c>
      <c r="L1" s="674"/>
      <c r="M1" s="674"/>
    </row>
    <row r="2" spans="1:20" ht="21" x14ac:dyDescent="0.15">
      <c r="A2" s="669" t="s">
        <v>1813</v>
      </c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</row>
    <row r="3" spans="1:20" ht="21" x14ac:dyDescent="0.15">
      <c r="A3" s="669" t="s">
        <v>1777</v>
      </c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</row>
    <row r="4" spans="1:20" ht="21" x14ac:dyDescent="0.15">
      <c r="A4" s="60"/>
      <c r="C4" s="60"/>
      <c r="D4" s="60"/>
      <c r="E4" s="60"/>
      <c r="F4" s="310"/>
      <c r="G4" s="60"/>
      <c r="H4" s="60"/>
      <c r="I4" s="60"/>
      <c r="J4" s="60"/>
      <c r="K4" s="60"/>
      <c r="L4" s="60"/>
      <c r="M4" s="60"/>
    </row>
    <row r="5" spans="1:20" ht="21.75" x14ac:dyDescent="0.3">
      <c r="A5" s="650" t="s">
        <v>390</v>
      </c>
      <c r="B5" s="648" t="s">
        <v>0</v>
      </c>
      <c r="C5" s="648" t="s">
        <v>391</v>
      </c>
      <c r="D5" s="211"/>
      <c r="E5" s="211" t="s">
        <v>392</v>
      </c>
      <c r="F5" s="152"/>
      <c r="G5" s="649" t="s">
        <v>492</v>
      </c>
      <c r="H5" s="650" t="s">
        <v>1780</v>
      </c>
      <c r="I5" s="650"/>
      <c r="J5" s="650"/>
      <c r="K5" s="650"/>
      <c r="L5" s="650"/>
      <c r="M5" s="649" t="s">
        <v>394</v>
      </c>
      <c r="N5" s="56"/>
      <c r="O5" s="57"/>
      <c r="P5" s="60" t="s">
        <v>1908</v>
      </c>
      <c r="Q5" s="60" t="s">
        <v>1909</v>
      </c>
    </row>
    <row r="6" spans="1:20" ht="42.75" x14ac:dyDescent="0.3">
      <c r="A6" s="650"/>
      <c r="B6" s="648"/>
      <c r="C6" s="648"/>
      <c r="D6" s="211"/>
      <c r="E6" s="211" t="s">
        <v>493</v>
      </c>
      <c r="F6" s="152"/>
      <c r="G6" s="649"/>
      <c r="H6" s="211" t="s">
        <v>1</v>
      </c>
      <c r="I6" s="211" t="s">
        <v>2</v>
      </c>
      <c r="J6" s="211" t="s">
        <v>3</v>
      </c>
      <c r="K6" s="211" t="s">
        <v>4</v>
      </c>
      <c r="L6" s="211" t="s">
        <v>393</v>
      </c>
      <c r="M6" s="649"/>
      <c r="N6" s="61" t="s">
        <v>1903</v>
      </c>
      <c r="O6" s="62" t="s">
        <v>1904</v>
      </c>
      <c r="P6" s="63" t="s">
        <v>1906</v>
      </c>
      <c r="Q6" s="63" t="s">
        <v>1907</v>
      </c>
      <c r="R6" s="63" t="s">
        <v>1911</v>
      </c>
      <c r="S6" s="64" t="s">
        <v>1910</v>
      </c>
    </row>
    <row r="7" spans="1:20" ht="24.75" customHeight="1" x14ac:dyDescent="0.15">
      <c r="A7" s="675" t="s">
        <v>852</v>
      </c>
      <c r="B7" s="675"/>
      <c r="C7" s="675"/>
      <c r="D7" s="675"/>
      <c r="E7" s="675"/>
      <c r="F7" s="675"/>
      <c r="G7" s="675"/>
      <c r="H7" s="675"/>
      <c r="I7" s="675"/>
      <c r="J7" s="675"/>
      <c r="K7" s="675"/>
      <c r="L7" s="675"/>
      <c r="M7" s="675"/>
      <c r="N7" s="124">
        <f>N8+N213</f>
        <v>5649</v>
      </c>
      <c r="O7" s="65">
        <f>O8+O213</f>
        <v>317.69444444444446</v>
      </c>
      <c r="P7" s="66">
        <f>P8</f>
        <v>306.11111111111114</v>
      </c>
      <c r="Q7" s="66">
        <f>Q213</f>
        <v>23.166666666666664</v>
      </c>
      <c r="R7" s="125">
        <f>P7+Q7</f>
        <v>329.27777777777783</v>
      </c>
      <c r="S7" s="165">
        <f>R7/20</f>
        <v>16.463888888888892</v>
      </c>
      <c r="T7" s="68" t="s">
        <v>1912</v>
      </c>
    </row>
    <row r="8" spans="1:20" ht="24.75" customHeight="1" x14ac:dyDescent="0.15">
      <c r="A8" s="659" t="s">
        <v>859</v>
      </c>
      <c r="B8" s="659"/>
      <c r="C8" s="659"/>
      <c r="D8" s="659"/>
      <c r="E8" s="659"/>
      <c r="F8" s="659"/>
      <c r="G8" s="659"/>
      <c r="H8" s="659"/>
      <c r="I8" s="659"/>
      <c r="J8" s="659"/>
      <c r="K8" s="659"/>
      <c r="L8" s="659"/>
      <c r="M8" s="659"/>
      <c r="N8" s="124">
        <f>N9+N31+N85+N152</f>
        <v>5510</v>
      </c>
      <c r="O8" s="65">
        <f t="shared" ref="O8:Q8" si="0">O9+O31+O85+O152</f>
        <v>306.11111111111114</v>
      </c>
      <c r="P8" s="65">
        <f t="shared" si="0"/>
        <v>306.11111111111114</v>
      </c>
      <c r="Q8" s="65">
        <f t="shared" si="0"/>
        <v>0</v>
      </c>
      <c r="R8" s="125">
        <f>P8+Q8</f>
        <v>306.11111111111114</v>
      </c>
      <c r="S8" s="66">
        <f>P8/20</f>
        <v>15.305555555555557</v>
      </c>
    </row>
    <row r="9" spans="1:20" ht="24.75" customHeight="1" x14ac:dyDescent="0.15">
      <c r="A9" s="881" t="s">
        <v>882</v>
      </c>
      <c r="B9" s="881"/>
      <c r="C9" s="881"/>
      <c r="D9" s="881"/>
      <c r="E9" s="881"/>
      <c r="F9" s="881"/>
      <c r="G9" s="881"/>
      <c r="H9" s="881"/>
      <c r="I9" s="881"/>
      <c r="J9" s="881"/>
      <c r="K9" s="881"/>
      <c r="L9" s="881"/>
      <c r="M9" s="881"/>
      <c r="N9" s="124">
        <f>SUM(N10:N30)</f>
        <v>838</v>
      </c>
      <c r="O9" s="65">
        <f t="shared" ref="O9:Q9" si="1">SUM(O10:O30)</f>
        <v>46.555555555555557</v>
      </c>
      <c r="P9" s="65">
        <f t="shared" si="1"/>
        <v>46.555555555555557</v>
      </c>
      <c r="Q9" s="65">
        <f t="shared" si="1"/>
        <v>0</v>
      </c>
      <c r="R9" s="125">
        <f>P9+Q9</f>
        <v>46.555555555555557</v>
      </c>
      <c r="S9" s="66">
        <f>P9/20</f>
        <v>2.3277777777777779</v>
      </c>
    </row>
    <row r="10" spans="1:20" s="52" customFormat="1" ht="22.5" x14ac:dyDescent="0.3">
      <c r="A10" s="883">
        <v>163</v>
      </c>
      <c r="B10" s="732" t="s">
        <v>526</v>
      </c>
      <c r="C10" s="109" t="s">
        <v>527</v>
      </c>
      <c r="D10" s="187">
        <v>1</v>
      </c>
      <c r="E10" s="208" t="s">
        <v>53</v>
      </c>
      <c r="F10" s="118">
        <f>SUM(F11:F13)</f>
        <v>1</v>
      </c>
      <c r="G10" s="842" t="s">
        <v>2418</v>
      </c>
      <c r="H10" s="731" t="s">
        <v>20</v>
      </c>
      <c r="I10" s="731" t="s">
        <v>900</v>
      </c>
      <c r="J10" s="734">
        <v>191</v>
      </c>
      <c r="K10" s="731" t="s">
        <v>127</v>
      </c>
      <c r="L10" s="731" t="s">
        <v>22</v>
      </c>
      <c r="M10" s="731"/>
      <c r="N10" s="56">
        <f>D10*J10</f>
        <v>191</v>
      </c>
      <c r="O10" s="57">
        <f>N10/18</f>
        <v>10.611111111111111</v>
      </c>
      <c r="P10" s="66">
        <f>O10</f>
        <v>10.611111111111111</v>
      </c>
      <c r="Q10" s="57">
        <v>0</v>
      </c>
    </row>
    <row r="11" spans="1:20" s="52" customFormat="1" ht="22.5" x14ac:dyDescent="0.3">
      <c r="A11" s="883"/>
      <c r="B11" s="732"/>
      <c r="C11" s="111" t="s">
        <v>50</v>
      </c>
      <c r="D11" s="73"/>
      <c r="E11" s="74">
        <v>30</v>
      </c>
      <c r="F11" s="117">
        <f>SUM(1*E11)/100</f>
        <v>0.3</v>
      </c>
      <c r="G11" s="842"/>
      <c r="H11" s="731"/>
      <c r="I11" s="731"/>
      <c r="J11" s="734"/>
      <c r="K11" s="731"/>
      <c r="L11" s="731"/>
      <c r="M11" s="731"/>
    </row>
    <row r="12" spans="1:20" s="52" customFormat="1" ht="22.5" x14ac:dyDescent="0.3">
      <c r="A12" s="883"/>
      <c r="B12" s="732"/>
      <c r="C12" s="111" t="s">
        <v>15</v>
      </c>
      <c r="D12" s="73"/>
      <c r="E12" s="74">
        <v>30</v>
      </c>
      <c r="F12" s="117">
        <f t="shared" ref="F12:F13" si="2">SUM(1*E12)/100</f>
        <v>0.3</v>
      </c>
      <c r="G12" s="842"/>
      <c r="H12" s="731"/>
      <c r="I12" s="731"/>
      <c r="J12" s="734"/>
      <c r="K12" s="731"/>
      <c r="L12" s="731"/>
      <c r="M12" s="731"/>
    </row>
    <row r="13" spans="1:20" s="52" customFormat="1" ht="22.5" x14ac:dyDescent="0.3">
      <c r="A13" s="883"/>
      <c r="B13" s="732"/>
      <c r="C13" s="111" t="s">
        <v>500</v>
      </c>
      <c r="D13" s="73"/>
      <c r="E13" s="74">
        <v>40</v>
      </c>
      <c r="F13" s="117">
        <f t="shared" si="2"/>
        <v>0.4</v>
      </c>
      <c r="G13" s="842"/>
      <c r="H13" s="731"/>
      <c r="I13" s="731"/>
      <c r="J13" s="734"/>
      <c r="K13" s="731"/>
      <c r="L13" s="731"/>
      <c r="M13" s="731"/>
    </row>
    <row r="14" spans="1:20" s="52" customFormat="1" ht="22.5" x14ac:dyDescent="0.3">
      <c r="A14" s="883">
        <v>164</v>
      </c>
      <c r="B14" s="761" t="s">
        <v>904</v>
      </c>
      <c r="C14" s="172" t="s">
        <v>260</v>
      </c>
      <c r="D14" s="195">
        <v>1</v>
      </c>
      <c r="E14" s="173" t="s">
        <v>53</v>
      </c>
      <c r="F14" s="270">
        <f>SUM(F15:F16)</f>
        <v>0.33</v>
      </c>
      <c r="G14" s="918" t="s">
        <v>2419</v>
      </c>
      <c r="H14" s="760" t="s">
        <v>20</v>
      </c>
      <c r="I14" s="760" t="s">
        <v>23</v>
      </c>
      <c r="J14" s="763">
        <v>2</v>
      </c>
      <c r="K14" s="760" t="s">
        <v>73</v>
      </c>
      <c r="L14" s="760" t="s">
        <v>22</v>
      </c>
      <c r="M14" s="760"/>
      <c r="N14" s="56">
        <f>D14*J14</f>
        <v>2</v>
      </c>
      <c r="O14" s="57">
        <f>N14/18</f>
        <v>0.1111111111111111</v>
      </c>
      <c r="P14" s="66">
        <f>O14</f>
        <v>0.1111111111111111</v>
      </c>
      <c r="Q14" s="57">
        <v>0</v>
      </c>
    </row>
    <row r="15" spans="1:20" s="52" customFormat="1" x14ac:dyDescent="0.15">
      <c r="A15" s="883"/>
      <c r="B15" s="761"/>
      <c r="C15" s="176" t="s">
        <v>2420</v>
      </c>
      <c r="D15" s="177"/>
      <c r="E15" s="178">
        <f>100/2</f>
        <v>50</v>
      </c>
      <c r="F15" s="279">
        <f>SUM(0.33*E15)/100</f>
        <v>0.16500000000000001</v>
      </c>
      <c r="G15" s="919"/>
      <c r="H15" s="760"/>
      <c r="I15" s="760"/>
      <c r="J15" s="763"/>
      <c r="K15" s="760"/>
      <c r="L15" s="760"/>
      <c r="M15" s="760"/>
    </row>
    <row r="16" spans="1:20" s="52" customFormat="1" x14ac:dyDescent="0.15">
      <c r="A16" s="883"/>
      <c r="B16" s="761"/>
      <c r="C16" s="176" t="s">
        <v>2421</v>
      </c>
      <c r="D16" s="177"/>
      <c r="E16" s="178">
        <f>100/2</f>
        <v>50</v>
      </c>
      <c r="F16" s="279">
        <f>SUM(0.33*E16)/100</f>
        <v>0.16500000000000001</v>
      </c>
      <c r="G16" s="920"/>
      <c r="H16" s="760"/>
      <c r="I16" s="760"/>
      <c r="J16" s="763"/>
      <c r="K16" s="760"/>
      <c r="L16" s="760"/>
      <c r="M16" s="760"/>
    </row>
    <row r="17" spans="1:19" s="52" customFormat="1" ht="21" x14ac:dyDescent="0.3">
      <c r="A17" s="883">
        <v>165</v>
      </c>
      <c r="B17" s="732" t="s">
        <v>251</v>
      </c>
      <c r="C17" s="109" t="s">
        <v>252</v>
      </c>
      <c r="D17" s="187">
        <v>3</v>
      </c>
      <c r="E17" s="208" t="s">
        <v>33</v>
      </c>
      <c r="F17" s="118">
        <f>SUM(F18:F19)</f>
        <v>1.5</v>
      </c>
      <c r="G17" s="217" t="s">
        <v>2391</v>
      </c>
      <c r="H17" s="731" t="s">
        <v>20</v>
      </c>
      <c r="I17" s="731" t="s">
        <v>531</v>
      </c>
      <c r="J17" s="734">
        <v>83</v>
      </c>
      <c r="K17" s="731" t="s">
        <v>23</v>
      </c>
      <c r="L17" s="731" t="s">
        <v>22</v>
      </c>
      <c r="M17" s="731"/>
      <c r="N17" s="56">
        <f>D17*J17</f>
        <v>249</v>
      </c>
      <c r="O17" s="57">
        <f>N17/18</f>
        <v>13.833333333333334</v>
      </c>
      <c r="P17" s="66">
        <f>O17</f>
        <v>13.833333333333334</v>
      </c>
      <c r="Q17" s="57">
        <v>0</v>
      </c>
    </row>
    <row r="18" spans="1:19" s="52" customFormat="1" ht="22.5" x14ac:dyDescent="0.3">
      <c r="A18" s="883"/>
      <c r="B18" s="732"/>
      <c r="C18" s="111" t="s">
        <v>79</v>
      </c>
      <c r="D18" s="73"/>
      <c r="E18" s="74">
        <v>80</v>
      </c>
      <c r="F18" s="117">
        <f t="shared" ref="F18:F19" si="3">SUM(1.5*E18)/100</f>
        <v>1.2</v>
      </c>
      <c r="G18" s="217" t="s">
        <v>2392</v>
      </c>
      <c r="H18" s="731"/>
      <c r="I18" s="731"/>
      <c r="J18" s="734"/>
      <c r="K18" s="731"/>
      <c r="L18" s="731"/>
      <c r="M18" s="731"/>
    </row>
    <row r="19" spans="1:19" s="52" customFormat="1" ht="22.5" x14ac:dyDescent="0.3">
      <c r="A19" s="883"/>
      <c r="B19" s="732"/>
      <c r="C19" s="111" t="s">
        <v>57</v>
      </c>
      <c r="D19" s="73"/>
      <c r="E19" s="74">
        <v>20</v>
      </c>
      <c r="F19" s="117">
        <f t="shared" si="3"/>
        <v>0.3</v>
      </c>
      <c r="G19" s="217"/>
      <c r="H19" s="731"/>
      <c r="I19" s="731"/>
      <c r="J19" s="734"/>
      <c r="K19" s="731"/>
      <c r="L19" s="731"/>
      <c r="M19" s="731"/>
    </row>
    <row r="20" spans="1:19" s="52" customFormat="1" ht="21" x14ac:dyDescent="0.3">
      <c r="A20" s="731">
        <v>166</v>
      </c>
      <c r="B20" s="732" t="s">
        <v>268</v>
      </c>
      <c r="C20" s="109" t="s">
        <v>269</v>
      </c>
      <c r="D20" s="187">
        <v>3</v>
      </c>
      <c r="E20" s="208" t="s">
        <v>33</v>
      </c>
      <c r="F20" s="118">
        <f>SUM(F21:F24)</f>
        <v>1.5</v>
      </c>
      <c r="G20" s="300" t="s">
        <v>2422</v>
      </c>
      <c r="H20" s="731" t="s">
        <v>20</v>
      </c>
      <c r="I20" s="731" t="s">
        <v>1026</v>
      </c>
      <c r="J20" s="734">
        <v>78</v>
      </c>
      <c r="K20" s="731" t="s">
        <v>94</v>
      </c>
      <c r="L20" s="731" t="s">
        <v>22</v>
      </c>
      <c r="M20" s="731"/>
      <c r="N20" s="56">
        <f>D20*J20</f>
        <v>234</v>
      </c>
      <c r="O20" s="57">
        <f>N20/18</f>
        <v>13</v>
      </c>
      <c r="P20" s="66">
        <f>O20</f>
        <v>13</v>
      </c>
      <c r="Q20" s="57">
        <v>0</v>
      </c>
    </row>
    <row r="21" spans="1:19" s="52" customFormat="1" ht="22.5" x14ac:dyDescent="0.3">
      <c r="A21" s="731"/>
      <c r="B21" s="732"/>
      <c r="C21" s="111" t="s">
        <v>45</v>
      </c>
      <c r="D21" s="73"/>
      <c r="E21" s="595">
        <v>25</v>
      </c>
      <c r="F21" s="117">
        <f t="shared" ref="F21:F24" si="4">SUM(1.5*E21)/100</f>
        <v>0.375</v>
      </c>
      <c r="G21" s="221" t="s">
        <v>2423</v>
      </c>
      <c r="H21" s="731"/>
      <c r="I21" s="731"/>
      <c r="J21" s="734"/>
      <c r="K21" s="731"/>
      <c r="L21" s="731"/>
      <c r="M21" s="731"/>
    </row>
    <row r="22" spans="1:19" s="52" customFormat="1" ht="22.5" x14ac:dyDescent="0.3">
      <c r="A22" s="731"/>
      <c r="B22" s="732"/>
      <c r="C22" s="111" t="s">
        <v>240</v>
      </c>
      <c r="D22" s="73"/>
      <c r="E22" s="595">
        <v>25</v>
      </c>
      <c r="F22" s="117">
        <f t="shared" si="4"/>
        <v>0.375</v>
      </c>
      <c r="G22" s="221"/>
      <c r="H22" s="731"/>
      <c r="I22" s="731"/>
      <c r="J22" s="734"/>
      <c r="K22" s="731"/>
      <c r="L22" s="731"/>
      <c r="M22" s="731"/>
    </row>
    <row r="23" spans="1:19" s="52" customFormat="1" ht="22.5" x14ac:dyDescent="0.3">
      <c r="A23" s="731"/>
      <c r="B23" s="732"/>
      <c r="C23" s="111" t="s">
        <v>77</v>
      </c>
      <c r="D23" s="73"/>
      <c r="E23" s="595">
        <v>25</v>
      </c>
      <c r="F23" s="117">
        <f t="shared" si="4"/>
        <v>0.375</v>
      </c>
      <c r="G23" s="221"/>
      <c r="H23" s="731"/>
      <c r="I23" s="731"/>
      <c r="J23" s="734"/>
      <c r="K23" s="731"/>
      <c r="L23" s="731"/>
      <c r="M23" s="731"/>
    </row>
    <row r="24" spans="1:19" s="52" customFormat="1" ht="22.5" x14ac:dyDescent="0.3">
      <c r="A24" s="731"/>
      <c r="B24" s="732"/>
      <c r="C24" s="111" t="s">
        <v>14</v>
      </c>
      <c r="D24" s="73"/>
      <c r="E24" s="595">
        <v>25</v>
      </c>
      <c r="F24" s="117">
        <f t="shared" si="4"/>
        <v>0.375</v>
      </c>
      <c r="G24" s="301"/>
      <c r="H24" s="731"/>
      <c r="I24" s="731"/>
      <c r="J24" s="734"/>
      <c r="K24" s="731"/>
      <c r="L24" s="731"/>
      <c r="M24" s="731"/>
    </row>
    <row r="25" spans="1:19" s="52" customFormat="1" ht="21" x14ac:dyDescent="0.3">
      <c r="A25" s="883">
        <v>167</v>
      </c>
      <c r="B25" s="758" t="s">
        <v>280</v>
      </c>
      <c r="C25" s="277" t="s">
        <v>281</v>
      </c>
      <c r="D25" s="252">
        <v>3</v>
      </c>
      <c r="E25" s="253" t="s">
        <v>33</v>
      </c>
      <c r="F25" s="271">
        <f>SUM(F26:F27)</f>
        <v>1.5</v>
      </c>
      <c r="G25" s="322" t="s">
        <v>2424</v>
      </c>
      <c r="H25" s="757" t="s">
        <v>20</v>
      </c>
      <c r="I25" s="757" t="s">
        <v>212</v>
      </c>
      <c r="J25" s="744">
        <v>27</v>
      </c>
      <c r="K25" s="757" t="s">
        <v>21</v>
      </c>
      <c r="L25" s="757" t="s">
        <v>22</v>
      </c>
      <c r="M25" s="757"/>
      <c r="N25" s="56">
        <f>D25*J25</f>
        <v>81</v>
      </c>
      <c r="O25" s="57">
        <f>N25/18</f>
        <v>4.5</v>
      </c>
      <c r="P25" s="66">
        <f>O25</f>
        <v>4.5</v>
      </c>
      <c r="Q25" s="57">
        <v>0</v>
      </c>
    </row>
    <row r="26" spans="1:19" s="52" customFormat="1" ht="22.5" x14ac:dyDescent="0.3">
      <c r="A26" s="883"/>
      <c r="B26" s="758"/>
      <c r="C26" s="278" t="s">
        <v>78</v>
      </c>
      <c r="D26" s="255"/>
      <c r="E26" s="147">
        <v>40</v>
      </c>
      <c r="F26" s="148">
        <f t="shared" ref="F26:F27" si="5">SUM(1.5*E26)/100</f>
        <v>0.6</v>
      </c>
      <c r="G26" s="322" t="s">
        <v>2402</v>
      </c>
      <c r="H26" s="757"/>
      <c r="I26" s="757"/>
      <c r="J26" s="744"/>
      <c r="K26" s="757"/>
      <c r="L26" s="757"/>
      <c r="M26" s="757"/>
    </row>
    <row r="27" spans="1:19" s="52" customFormat="1" ht="22.5" x14ac:dyDescent="0.3">
      <c r="A27" s="883"/>
      <c r="B27" s="758"/>
      <c r="C27" s="278" t="s">
        <v>10</v>
      </c>
      <c r="D27" s="255"/>
      <c r="E27" s="147">
        <v>60</v>
      </c>
      <c r="F27" s="148">
        <f t="shared" si="5"/>
        <v>0.9</v>
      </c>
      <c r="G27" s="322"/>
      <c r="H27" s="757"/>
      <c r="I27" s="757"/>
      <c r="J27" s="744"/>
      <c r="K27" s="757"/>
      <c r="L27" s="757"/>
      <c r="M27" s="757"/>
    </row>
    <row r="28" spans="1:19" s="52" customFormat="1" ht="21" hidden="1" x14ac:dyDescent="0.3">
      <c r="A28" s="883">
        <v>168</v>
      </c>
      <c r="B28" s="732" t="s">
        <v>280</v>
      </c>
      <c r="C28" s="109" t="s">
        <v>281</v>
      </c>
      <c r="D28" s="187">
        <v>3</v>
      </c>
      <c r="E28" s="208" t="s">
        <v>33</v>
      </c>
      <c r="F28" s="154"/>
      <c r="G28" s="192" t="s">
        <v>2424</v>
      </c>
      <c r="H28" s="731" t="s">
        <v>23</v>
      </c>
      <c r="I28" s="731" t="s">
        <v>212</v>
      </c>
      <c r="J28" s="734">
        <v>27</v>
      </c>
      <c r="K28" s="731" t="s">
        <v>21</v>
      </c>
      <c r="L28" s="731" t="s">
        <v>22</v>
      </c>
      <c r="M28" s="731"/>
      <c r="N28" s="56">
        <f>D28*J28</f>
        <v>81</v>
      </c>
      <c r="O28" s="57">
        <f>N28/18</f>
        <v>4.5</v>
      </c>
      <c r="P28" s="66">
        <f>O28</f>
        <v>4.5</v>
      </c>
      <c r="Q28" s="57">
        <v>0</v>
      </c>
    </row>
    <row r="29" spans="1:19" s="52" customFormat="1" ht="21" hidden="1" x14ac:dyDescent="0.3">
      <c r="A29" s="883"/>
      <c r="B29" s="732"/>
      <c r="C29" s="111" t="s">
        <v>78</v>
      </c>
      <c r="D29" s="73"/>
      <c r="E29" s="74">
        <v>40</v>
      </c>
      <c r="F29" s="155"/>
      <c r="G29" s="216" t="s">
        <v>2403</v>
      </c>
      <c r="H29" s="731"/>
      <c r="I29" s="731"/>
      <c r="J29" s="734"/>
      <c r="K29" s="731"/>
      <c r="L29" s="731"/>
      <c r="M29" s="731"/>
    </row>
    <row r="30" spans="1:19" s="52" customFormat="1" ht="21" hidden="1" x14ac:dyDescent="0.3">
      <c r="A30" s="901"/>
      <c r="B30" s="796"/>
      <c r="C30" s="112" t="s">
        <v>10</v>
      </c>
      <c r="D30" s="102"/>
      <c r="E30" s="74">
        <v>60</v>
      </c>
      <c r="F30" s="156"/>
      <c r="G30" s="193"/>
      <c r="H30" s="795"/>
      <c r="I30" s="795"/>
      <c r="J30" s="797"/>
      <c r="K30" s="795"/>
      <c r="L30" s="795"/>
      <c r="M30" s="795"/>
    </row>
    <row r="31" spans="1:19" ht="24.75" customHeight="1" x14ac:dyDescent="0.15">
      <c r="A31" s="660" t="s">
        <v>856</v>
      </c>
      <c r="B31" s="660"/>
      <c r="C31" s="660"/>
      <c r="D31" s="660"/>
      <c r="E31" s="660"/>
      <c r="F31" s="660"/>
      <c r="G31" s="660"/>
      <c r="H31" s="660"/>
      <c r="I31" s="660"/>
      <c r="J31" s="660"/>
      <c r="K31" s="660"/>
      <c r="L31" s="660"/>
      <c r="M31" s="660"/>
      <c r="N31" s="124">
        <f>N32</f>
        <v>1081</v>
      </c>
      <c r="O31" s="65">
        <f t="shared" ref="O31:Q31" si="6">O32</f>
        <v>60.055555555555564</v>
      </c>
      <c r="P31" s="65">
        <f t="shared" si="6"/>
        <v>60.055555555555564</v>
      </c>
      <c r="Q31" s="65">
        <f t="shared" si="6"/>
        <v>0</v>
      </c>
      <c r="R31" s="125">
        <f>P31+Q31</f>
        <v>60.055555555555564</v>
      </c>
      <c r="S31" s="66">
        <f>P31/20</f>
        <v>3.0027777777777782</v>
      </c>
    </row>
    <row r="32" spans="1:19" ht="24.75" customHeight="1" x14ac:dyDescent="0.15">
      <c r="A32" s="881" t="s">
        <v>882</v>
      </c>
      <c r="B32" s="881"/>
      <c r="C32" s="881"/>
      <c r="D32" s="881"/>
      <c r="E32" s="881"/>
      <c r="F32" s="881"/>
      <c r="G32" s="881"/>
      <c r="H32" s="881"/>
      <c r="I32" s="881"/>
      <c r="J32" s="881"/>
      <c r="K32" s="881"/>
      <c r="L32" s="881"/>
      <c r="M32" s="881"/>
      <c r="N32" s="124">
        <f>SUM(N33:N84)</f>
        <v>1081</v>
      </c>
      <c r="O32" s="65">
        <f t="shared" ref="O32:Q32" si="7">SUM(O33:O84)</f>
        <v>60.055555555555564</v>
      </c>
      <c r="P32" s="65">
        <f t="shared" si="7"/>
        <v>60.055555555555564</v>
      </c>
      <c r="Q32" s="65">
        <f t="shared" si="7"/>
        <v>0</v>
      </c>
    </row>
    <row r="33" spans="1:17" s="52" customFormat="1" ht="22.5" x14ac:dyDescent="0.3">
      <c r="A33" s="883">
        <v>169</v>
      </c>
      <c r="B33" s="732" t="s">
        <v>537</v>
      </c>
      <c r="C33" s="109" t="s">
        <v>239</v>
      </c>
      <c r="D33" s="187">
        <v>1</v>
      </c>
      <c r="E33" s="208" t="s">
        <v>53</v>
      </c>
      <c r="F33" s="118">
        <f>SUM(F35)</f>
        <v>0.33</v>
      </c>
      <c r="G33" s="916" t="s">
        <v>2340</v>
      </c>
      <c r="H33" s="731" t="s">
        <v>20</v>
      </c>
      <c r="I33" s="731" t="s">
        <v>26</v>
      </c>
      <c r="J33" s="734">
        <v>1</v>
      </c>
      <c r="K33" s="731" t="s">
        <v>25</v>
      </c>
      <c r="L33" s="731" t="s">
        <v>22</v>
      </c>
      <c r="M33" s="731"/>
      <c r="N33" s="56">
        <f>D33*J33</f>
        <v>1</v>
      </c>
      <c r="O33" s="57">
        <f>N33/18</f>
        <v>5.5555555555555552E-2</v>
      </c>
      <c r="P33" s="66">
        <f>O33</f>
        <v>5.5555555555555552E-2</v>
      </c>
      <c r="Q33" s="57">
        <v>0</v>
      </c>
    </row>
    <row r="34" spans="1:17" s="52" customFormat="1" ht="22.5" x14ac:dyDescent="0.3">
      <c r="A34" s="883"/>
      <c r="B34" s="732"/>
      <c r="C34" s="126" t="s">
        <v>171</v>
      </c>
      <c r="D34" s="76"/>
      <c r="E34" s="100"/>
      <c r="F34" s="161"/>
      <c r="G34" s="916"/>
      <c r="H34" s="731"/>
      <c r="I34" s="731"/>
      <c r="J34" s="734"/>
      <c r="K34" s="731"/>
      <c r="L34" s="731"/>
      <c r="M34" s="731"/>
    </row>
    <row r="35" spans="1:17" s="52" customFormat="1" ht="22.5" x14ac:dyDescent="0.3">
      <c r="A35" s="883"/>
      <c r="B35" s="732"/>
      <c r="C35" s="111" t="s">
        <v>75</v>
      </c>
      <c r="D35" s="73"/>
      <c r="E35" s="74">
        <v>100</v>
      </c>
      <c r="F35" s="117">
        <f>SUM(0.33*E35)/100</f>
        <v>0.33</v>
      </c>
      <c r="G35" s="916"/>
      <c r="H35" s="731"/>
      <c r="I35" s="731"/>
      <c r="J35" s="734"/>
      <c r="K35" s="731"/>
      <c r="L35" s="731"/>
      <c r="M35" s="731"/>
    </row>
    <row r="36" spans="1:17" s="52" customFormat="1" ht="22.5" x14ac:dyDescent="0.3">
      <c r="A36" s="883">
        <v>170</v>
      </c>
      <c r="B36" s="732" t="s">
        <v>543</v>
      </c>
      <c r="C36" s="109" t="s">
        <v>544</v>
      </c>
      <c r="D36" s="187">
        <v>1</v>
      </c>
      <c r="E36" s="208" t="s">
        <v>53</v>
      </c>
      <c r="F36" s="118">
        <f>SUM(F38:F40)</f>
        <v>0.33</v>
      </c>
      <c r="G36" s="832" t="s">
        <v>2425</v>
      </c>
      <c r="H36" s="731" t="s">
        <v>20</v>
      </c>
      <c r="I36" s="731" t="s">
        <v>236</v>
      </c>
      <c r="J36" s="734">
        <v>55</v>
      </c>
      <c r="K36" s="731" t="s">
        <v>39</v>
      </c>
      <c r="L36" s="731" t="s">
        <v>22</v>
      </c>
      <c r="M36" s="731"/>
      <c r="N36" s="56">
        <f>D36*J36</f>
        <v>55</v>
      </c>
      <c r="O36" s="57">
        <f>N36/18</f>
        <v>3.0555555555555554</v>
      </c>
      <c r="P36" s="66">
        <f>O36</f>
        <v>3.0555555555555554</v>
      </c>
      <c r="Q36" s="57">
        <v>0</v>
      </c>
    </row>
    <row r="37" spans="1:17" s="52" customFormat="1" ht="22.5" x14ac:dyDescent="0.3">
      <c r="A37" s="883"/>
      <c r="B37" s="732"/>
      <c r="C37" s="126" t="s">
        <v>171</v>
      </c>
      <c r="D37" s="76"/>
      <c r="E37" s="100"/>
      <c r="F37" s="161"/>
      <c r="G37" s="833"/>
      <c r="H37" s="731"/>
      <c r="I37" s="731"/>
      <c r="J37" s="734"/>
      <c r="K37" s="731"/>
      <c r="L37" s="731"/>
      <c r="M37" s="731"/>
    </row>
    <row r="38" spans="1:17" s="52" customFormat="1" ht="22.5" x14ac:dyDescent="0.3">
      <c r="A38" s="883"/>
      <c r="B38" s="732"/>
      <c r="C38" s="111" t="s">
        <v>75</v>
      </c>
      <c r="D38" s="73"/>
      <c r="E38" s="74">
        <v>40</v>
      </c>
      <c r="F38" s="117">
        <f t="shared" ref="F38:F40" si="8">SUM(0.33*E38)/100</f>
        <v>0.13200000000000001</v>
      </c>
      <c r="G38" s="833"/>
      <c r="H38" s="731"/>
      <c r="I38" s="731"/>
      <c r="J38" s="734"/>
      <c r="K38" s="731"/>
      <c r="L38" s="731"/>
      <c r="M38" s="731"/>
    </row>
    <row r="39" spans="1:17" s="52" customFormat="1" ht="22.5" x14ac:dyDescent="0.3">
      <c r="A39" s="883"/>
      <c r="B39" s="732"/>
      <c r="C39" s="111" t="s">
        <v>50</v>
      </c>
      <c r="D39" s="73"/>
      <c r="E39" s="74">
        <v>30</v>
      </c>
      <c r="F39" s="117">
        <f t="shared" si="8"/>
        <v>9.9000000000000005E-2</v>
      </c>
      <c r="G39" s="833"/>
      <c r="H39" s="731"/>
      <c r="I39" s="731"/>
      <c r="J39" s="734"/>
      <c r="K39" s="731"/>
      <c r="L39" s="731"/>
      <c r="M39" s="731"/>
    </row>
    <row r="40" spans="1:17" s="52" customFormat="1" ht="22.5" x14ac:dyDescent="0.3">
      <c r="A40" s="883"/>
      <c r="B40" s="732"/>
      <c r="C40" s="111" t="s">
        <v>240</v>
      </c>
      <c r="D40" s="73"/>
      <c r="E40" s="74">
        <v>30</v>
      </c>
      <c r="F40" s="117">
        <f t="shared" si="8"/>
        <v>9.9000000000000005E-2</v>
      </c>
      <c r="G40" s="834"/>
      <c r="H40" s="731"/>
      <c r="I40" s="731"/>
      <c r="J40" s="734"/>
      <c r="K40" s="731"/>
      <c r="L40" s="731"/>
      <c r="M40" s="731"/>
    </row>
    <row r="41" spans="1:17" s="52" customFormat="1" ht="21" x14ac:dyDescent="0.3">
      <c r="A41" s="883">
        <v>171</v>
      </c>
      <c r="B41" s="732" t="s">
        <v>905</v>
      </c>
      <c r="C41" s="109" t="s">
        <v>906</v>
      </c>
      <c r="D41" s="187">
        <v>3</v>
      </c>
      <c r="E41" s="208" t="s">
        <v>33</v>
      </c>
      <c r="F41" s="118">
        <f>SUM(F43:F45)</f>
        <v>1.5</v>
      </c>
      <c r="G41" s="129" t="s">
        <v>2426</v>
      </c>
      <c r="H41" s="731" t="s">
        <v>20</v>
      </c>
      <c r="I41" s="731" t="s">
        <v>236</v>
      </c>
      <c r="J41" s="734">
        <v>57</v>
      </c>
      <c r="K41" s="731" t="s">
        <v>114</v>
      </c>
      <c r="L41" s="731" t="s">
        <v>22</v>
      </c>
      <c r="M41" s="731"/>
      <c r="N41" s="56">
        <f>D41*J41</f>
        <v>171</v>
      </c>
      <c r="O41" s="57">
        <f>N41/18</f>
        <v>9.5</v>
      </c>
      <c r="P41" s="66">
        <f>O41</f>
        <v>9.5</v>
      </c>
      <c r="Q41" s="57">
        <v>0</v>
      </c>
    </row>
    <row r="42" spans="1:17" s="52" customFormat="1" ht="22.5" x14ac:dyDescent="0.3">
      <c r="A42" s="883"/>
      <c r="B42" s="732"/>
      <c r="C42" s="126" t="s">
        <v>171</v>
      </c>
      <c r="D42" s="76"/>
      <c r="E42" s="100"/>
      <c r="F42" s="161"/>
      <c r="G42" s="129" t="s">
        <v>2427</v>
      </c>
      <c r="H42" s="731"/>
      <c r="I42" s="731"/>
      <c r="J42" s="734"/>
      <c r="K42" s="731"/>
      <c r="L42" s="731"/>
      <c r="M42" s="731"/>
    </row>
    <row r="43" spans="1:17" s="52" customFormat="1" ht="22.5" x14ac:dyDescent="0.3">
      <c r="A43" s="883"/>
      <c r="B43" s="732"/>
      <c r="C43" s="111" t="s">
        <v>78</v>
      </c>
      <c r="D43" s="73"/>
      <c r="E43" s="74">
        <v>40</v>
      </c>
      <c r="F43" s="117">
        <f t="shared" ref="F43:F45" si="9">SUM(1.5*E43)/100</f>
        <v>0.6</v>
      </c>
      <c r="G43" s="129"/>
      <c r="H43" s="731"/>
      <c r="I43" s="731"/>
      <c r="J43" s="734"/>
      <c r="K43" s="731"/>
      <c r="L43" s="731"/>
      <c r="M43" s="731"/>
    </row>
    <row r="44" spans="1:17" s="52" customFormat="1" ht="22.5" x14ac:dyDescent="0.3">
      <c r="A44" s="883"/>
      <c r="B44" s="732"/>
      <c r="C44" s="111" t="s">
        <v>16</v>
      </c>
      <c r="D44" s="73"/>
      <c r="E44" s="74">
        <v>30</v>
      </c>
      <c r="F44" s="117">
        <f t="shared" si="9"/>
        <v>0.45</v>
      </c>
      <c r="G44" s="129"/>
      <c r="H44" s="731"/>
      <c r="I44" s="731"/>
      <c r="J44" s="734"/>
      <c r="K44" s="731"/>
      <c r="L44" s="731"/>
      <c r="M44" s="731"/>
    </row>
    <row r="45" spans="1:17" s="52" customFormat="1" ht="22.5" x14ac:dyDescent="0.3">
      <c r="A45" s="883"/>
      <c r="B45" s="732"/>
      <c r="C45" s="111" t="s">
        <v>79</v>
      </c>
      <c r="D45" s="73"/>
      <c r="E45" s="74">
        <v>30</v>
      </c>
      <c r="F45" s="117">
        <f t="shared" si="9"/>
        <v>0.45</v>
      </c>
      <c r="G45" s="129"/>
      <c r="H45" s="731"/>
      <c r="I45" s="731"/>
      <c r="J45" s="734"/>
      <c r="K45" s="731"/>
      <c r="L45" s="731"/>
      <c r="M45" s="731"/>
    </row>
    <row r="46" spans="1:17" s="52" customFormat="1" ht="21" x14ac:dyDescent="0.3">
      <c r="A46" s="883">
        <v>172</v>
      </c>
      <c r="B46" s="761" t="s">
        <v>163</v>
      </c>
      <c r="C46" s="172" t="s">
        <v>164</v>
      </c>
      <c r="D46" s="195">
        <v>9</v>
      </c>
      <c r="E46" s="173" t="s">
        <v>166</v>
      </c>
      <c r="F46" s="270">
        <f>SUM(F48)</f>
        <v>1</v>
      </c>
      <c r="G46" s="850"/>
      <c r="H46" s="760" t="s">
        <v>21</v>
      </c>
      <c r="I46" s="760" t="s">
        <v>72</v>
      </c>
      <c r="J46" s="763">
        <v>16</v>
      </c>
      <c r="K46" s="760" t="s">
        <v>25</v>
      </c>
      <c r="L46" s="760" t="s">
        <v>22</v>
      </c>
      <c r="M46" s="760"/>
      <c r="N46" s="56">
        <f>D46*J46</f>
        <v>144</v>
      </c>
      <c r="O46" s="57">
        <f>N46/18</f>
        <v>8</v>
      </c>
      <c r="P46" s="66">
        <f>O46</f>
        <v>8</v>
      </c>
      <c r="Q46" s="57">
        <v>0</v>
      </c>
    </row>
    <row r="47" spans="1:17" s="52" customFormat="1" ht="22.5" x14ac:dyDescent="0.3">
      <c r="A47" s="883"/>
      <c r="B47" s="761"/>
      <c r="C47" s="174" t="s">
        <v>171</v>
      </c>
      <c r="D47" s="175"/>
      <c r="E47" s="173"/>
      <c r="F47" s="270"/>
      <c r="G47" s="851"/>
      <c r="H47" s="760"/>
      <c r="I47" s="760"/>
      <c r="J47" s="763"/>
      <c r="K47" s="760"/>
      <c r="L47" s="760"/>
      <c r="M47" s="760"/>
    </row>
    <row r="48" spans="1:17" s="52" customFormat="1" ht="22.5" x14ac:dyDescent="0.3">
      <c r="A48" s="883"/>
      <c r="B48" s="761"/>
      <c r="C48" s="176" t="s">
        <v>75</v>
      </c>
      <c r="D48" s="177"/>
      <c r="E48" s="178">
        <v>100</v>
      </c>
      <c r="F48" s="279">
        <f>SUM(1*E48)/100</f>
        <v>1</v>
      </c>
      <c r="G48" s="852"/>
      <c r="H48" s="760"/>
      <c r="I48" s="760"/>
      <c r="J48" s="763"/>
      <c r="K48" s="760"/>
      <c r="L48" s="760"/>
      <c r="M48" s="760"/>
    </row>
    <row r="49" spans="1:17" s="52" customFormat="1" ht="21" x14ac:dyDescent="0.3">
      <c r="A49" s="883">
        <v>173</v>
      </c>
      <c r="B49" s="761" t="s">
        <v>168</v>
      </c>
      <c r="C49" s="172" t="s">
        <v>169</v>
      </c>
      <c r="D49" s="195">
        <v>9</v>
      </c>
      <c r="E49" s="173" t="s">
        <v>166</v>
      </c>
      <c r="F49" s="270">
        <f>SUM(F51)</f>
        <v>0.5</v>
      </c>
      <c r="G49" s="849"/>
      <c r="H49" s="760" t="s">
        <v>76</v>
      </c>
      <c r="I49" s="760" t="s">
        <v>23</v>
      </c>
      <c r="J49" s="763">
        <v>2</v>
      </c>
      <c r="K49" s="760" t="s">
        <v>73</v>
      </c>
      <c r="L49" s="760" t="s">
        <v>22</v>
      </c>
      <c r="M49" s="760"/>
      <c r="N49" s="56">
        <f>D49*J49</f>
        <v>18</v>
      </c>
      <c r="O49" s="57">
        <f>N49/18</f>
        <v>1</v>
      </c>
      <c r="P49" s="66">
        <f>O49</f>
        <v>1</v>
      </c>
      <c r="Q49" s="57">
        <v>0</v>
      </c>
    </row>
    <row r="50" spans="1:17" s="52" customFormat="1" ht="43.5" x14ac:dyDescent="0.3">
      <c r="A50" s="883"/>
      <c r="B50" s="761"/>
      <c r="C50" s="174" t="s">
        <v>1001</v>
      </c>
      <c r="D50" s="175"/>
      <c r="E50" s="173"/>
      <c r="F50" s="270"/>
      <c r="G50" s="849"/>
      <c r="H50" s="760"/>
      <c r="I50" s="760"/>
      <c r="J50" s="763"/>
      <c r="K50" s="760"/>
      <c r="L50" s="760"/>
      <c r="M50" s="760"/>
    </row>
    <row r="51" spans="1:17" s="52" customFormat="1" ht="22.5" x14ac:dyDescent="0.3">
      <c r="A51" s="883"/>
      <c r="B51" s="761"/>
      <c r="C51" s="176" t="s">
        <v>240</v>
      </c>
      <c r="D51" s="177"/>
      <c r="E51" s="178">
        <f>100/2</f>
        <v>50</v>
      </c>
      <c r="F51" s="279">
        <f>SUM(1*E51)/100</f>
        <v>0.5</v>
      </c>
      <c r="G51" s="849"/>
      <c r="H51" s="760"/>
      <c r="I51" s="760"/>
      <c r="J51" s="763"/>
      <c r="K51" s="760"/>
      <c r="L51" s="760"/>
      <c r="M51" s="760"/>
    </row>
    <row r="52" spans="1:17" s="52" customFormat="1" ht="24.75" customHeight="1" x14ac:dyDescent="0.3">
      <c r="A52" s="883">
        <v>174</v>
      </c>
      <c r="B52" s="761" t="s">
        <v>168</v>
      </c>
      <c r="C52" s="172" t="s">
        <v>169</v>
      </c>
      <c r="D52" s="195">
        <v>9</v>
      </c>
      <c r="E52" s="173" t="s">
        <v>166</v>
      </c>
      <c r="F52" s="270">
        <f>SUM(F54)</f>
        <v>0.5</v>
      </c>
      <c r="G52" s="850"/>
      <c r="H52" s="760" t="s">
        <v>94</v>
      </c>
      <c r="I52" s="760" t="s">
        <v>20</v>
      </c>
      <c r="J52" s="763">
        <v>1</v>
      </c>
      <c r="K52" s="760" t="s">
        <v>73</v>
      </c>
      <c r="L52" s="760" t="s">
        <v>22</v>
      </c>
      <c r="M52" s="760"/>
      <c r="N52" s="56">
        <f>D52*J52</f>
        <v>9</v>
      </c>
      <c r="O52" s="57">
        <f>N52/18</f>
        <v>0.5</v>
      </c>
      <c r="P52" s="66">
        <f>O52</f>
        <v>0.5</v>
      </c>
      <c r="Q52" s="57">
        <v>0</v>
      </c>
    </row>
    <row r="53" spans="1:17" s="52" customFormat="1" ht="22.5" x14ac:dyDescent="0.3">
      <c r="A53" s="883"/>
      <c r="B53" s="761"/>
      <c r="C53" s="174" t="s">
        <v>1002</v>
      </c>
      <c r="D53" s="175"/>
      <c r="E53" s="173"/>
      <c r="F53" s="270"/>
      <c r="G53" s="851"/>
      <c r="H53" s="760"/>
      <c r="I53" s="760"/>
      <c r="J53" s="763"/>
      <c r="K53" s="760"/>
      <c r="L53" s="760"/>
      <c r="M53" s="760"/>
    </row>
    <row r="54" spans="1:17" s="52" customFormat="1" ht="22.5" x14ac:dyDescent="0.3">
      <c r="A54" s="883"/>
      <c r="B54" s="761"/>
      <c r="C54" s="176" t="s">
        <v>16</v>
      </c>
      <c r="D54" s="177"/>
      <c r="E54" s="178">
        <f>100/2</f>
        <v>50</v>
      </c>
      <c r="F54" s="279">
        <f>SUM(1*E54)/100</f>
        <v>0.5</v>
      </c>
      <c r="G54" s="852"/>
      <c r="H54" s="760"/>
      <c r="I54" s="760"/>
      <c r="J54" s="763"/>
      <c r="K54" s="760"/>
      <c r="L54" s="760"/>
      <c r="M54" s="760"/>
    </row>
    <row r="55" spans="1:17" s="52" customFormat="1" ht="21" x14ac:dyDescent="0.3">
      <c r="A55" s="883">
        <v>175</v>
      </c>
      <c r="B55" s="732" t="s">
        <v>245</v>
      </c>
      <c r="C55" s="109" t="s">
        <v>246</v>
      </c>
      <c r="D55" s="187">
        <v>3</v>
      </c>
      <c r="E55" s="208" t="s">
        <v>33</v>
      </c>
      <c r="F55" s="118">
        <f>SUM(F56)</f>
        <v>1.5</v>
      </c>
      <c r="G55" s="129" t="s">
        <v>2428</v>
      </c>
      <c r="H55" s="731" t="s">
        <v>20</v>
      </c>
      <c r="I55" s="731" t="s">
        <v>212</v>
      </c>
      <c r="J55" s="734">
        <v>1</v>
      </c>
      <c r="K55" s="731" t="s">
        <v>132</v>
      </c>
      <c r="L55" s="731" t="s">
        <v>22</v>
      </c>
      <c r="M55" s="731"/>
      <c r="N55" s="56">
        <f>D55*J55</f>
        <v>3</v>
      </c>
      <c r="O55" s="57">
        <f>N55/18</f>
        <v>0.16666666666666666</v>
      </c>
      <c r="P55" s="66">
        <f>O55</f>
        <v>0.16666666666666666</v>
      </c>
      <c r="Q55" s="57">
        <v>0</v>
      </c>
    </row>
    <row r="56" spans="1:17" s="52" customFormat="1" ht="22.5" x14ac:dyDescent="0.3">
      <c r="A56" s="883"/>
      <c r="B56" s="732"/>
      <c r="C56" s="111" t="s">
        <v>16</v>
      </c>
      <c r="D56" s="73"/>
      <c r="E56" s="74">
        <v>100</v>
      </c>
      <c r="F56" s="117">
        <f>SUM(1.5*E56)/100</f>
        <v>1.5</v>
      </c>
      <c r="G56" s="129" t="s">
        <v>2429</v>
      </c>
      <c r="H56" s="731"/>
      <c r="I56" s="731"/>
      <c r="J56" s="734"/>
      <c r="K56" s="731"/>
      <c r="L56" s="731"/>
      <c r="M56" s="731"/>
    </row>
    <row r="57" spans="1:17" s="52" customFormat="1" ht="21" x14ac:dyDescent="0.3">
      <c r="A57" s="883">
        <v>176</v>
      </c>
      <c r="B57" s="732" t="s">
        <v>619</v>
      </c>
      <c r="C57" s="109" t="s">
        <v>620</v>
      </c>
      <c r="D57" s="187">
        <v>3</v>
      </c>
      <c r="E57" s="208" t="s">
        <v>33</v>
      </c>
      <c r="F57" s="118">
        <f>SUM(F59)</f>
        <v>1.5</v>
      </c>
      <c r="G57" s="300" t="s">
        <v>2430</v>
      </c>
      <c r="H57" s="731" t="s">
        <v>20</v>
      </c>
      <c r="I57" s="731" t="s">
        <v>93</v>
      </c>
      <c r="J57" s="734">
        <v>37</v>
      </c>
      <c r="K57" s="731" t="s">
        <v>47</v>
      </c>
      <c r="L57" s="731" t="s">
        <v>22</v>
      </c>
      <c r="M57" s="731"/>
      <c r="N57" s="56">
        <f>D57*J57</f>
        <v>111</v>
      </c>
      <c r="O57" s="57">
        <f>N57/18</f>
        <v>6.166666666666667</v>
      </c>
      <c r="P57" s="66">
        <f>O57</f>
        <v>6.166666666666667</v>
      </c>
      <c r="Q57" s="57">
        <v>0</v>
      </c>
    </row>
    <row r="58" spans="1:17" s="52" customFormat="1" ht="22.5" x14ac:dyDescent="0.3">
      <c r="A58" s="883"/>
      <c r="B58" s="732"/>
      <c r="C58" s="126" t="s">
        <v>171</v>
      </c>
      <c r="D58" s="76"/>
      <c r="E58" s="100"/>
      <c r="F58" s="161"/>
      <c r="G58" s="221" t="s">
        <v>2431</v>
      </c>
      <c r="H58" s="731"/>
      <c r="I58" s="731"/>
      <c r="J58" s="734"/>
      <c r="K58" s="731"/>
      <c r="L58" s="731"/>
      <c r="M58" s="731"/>
    </row>
    <row r="59" spans="1:17" s="52" customFormat="1" ht="22.5" x14ac:dyDescent="0.3">
      <c r="A59" s="883"/>
      <c r="B59" s="732"/>
      <c r="C59" s="111" t="s">
        <v>240</v>
      </c>
      <c r="D59" s="73"/>
      <c r="E59" s="74">
        <v>100</v>
      </c>
      <c r="F59" s="117">
        <f>SUM(1.5*E59)/100</f>
        <v>1.5</v>
      </c>
      <c r="G59" s="301"/>
      <c r="H59" s="731"/>
      <c r="I59" s="731"/>
      <c r="J59" s="734"/>
      <c r="K59" s="731"/>
      <c r="L59" s="731"/>
      <c r="M59" s="731"/>
    </row>
    <row r="60" spans="1:17" s="52" customFormat="1" ht="21" x14ac:dyDescent="0.3">
      <c r="A60" s="883">
        <v>177</v>
      </c>
      <c r="B60" s="732" t="s">
        <v>255</v>
      </c>
      <c r="C60" s="109" t="s">
        <v>256</v>
      </c>
      <c r="D60" s="187">
        <v>3</v>
      </c>
      <c r="E60" s="208" t="s">
        <v>33</v>
      </c>
      <c r="F60" s="118">
        <f>SUM(F62)</f>
        <v>1.5</v>
      </c>
      <c r="G60" s="217" t="s">
        <v>2432</v>
      </c>
      <c r="H60" s="731" t="s">
        <v>20</v>
      </c>
      <c r="I60" s="731" t="s">
        <v>93</v>
      </c>
      <c r="J60" s="734">
        <v>25</v>
      </c>
      <c r="K60" s="731" t="s">
        <v>72</v>
      </c>
      <c r="L60" s="731" t="s">
        <v>22</v>
      </c>
      <c r="M60" s="731"/>
      <c r="N60" s="56">
        <f>D60*J60</f>
        <v>75</v>
      </c>
      <c r="O60" s="57">
        <f>N60/18</f>
        <v>4.166666666666667</v>
      </c>
      <c r="P60" s="66">
        <f>O60</f>
        <v>4.166666666666667</v>
      </c>
      <c r="Q60" s="57">
        <v>0</v>
      </c>
    </row>
    <row r="61" spans="1:17" s="52" customFormat="1" ht="22.5" x14ac:dyDescent="0.3">
      <c r="A61" s="883"/>
      <c r="B61" s="732"/>
      <c r="C61" s="126" t="s">
        <v>171</v>
      </c>
      <c r="D61" s="76"/>
      <c r="E61" s="100"/>
      <c r="F61" s="161"/>
      <c r="G61" s="217" t="s">
        <v>2433</v>
      </c>
      <c r="H61" s="731"/>
      <c r="I61" s="731"/>
      <c r="J61" s="734"/>
      <c r="K61" s="731"/>
      <c r="L61" s="731"/>
      <c r="M61" s="731"/>
    </row>
    <row r="62" spans="1:17" s="52" customFormat="1" ht="22.5" x14ac:dyDescent="0.3">
      <c r="A62" s="883"/>
      <c r="B62" s="732"/>
      <c r="C62" s="111" t="s">
        <v>75</v>
      </c>
      <c r="D62" s="73"/>
      <c r="E62" s="74">
        <v>100</v>
      </c>
      <c r="F62" s="117">
        <f>SUM(1.5*E62)/100</f>
        <v>1.5</v>
      </c>
      <c r="G62" s="217"/>
      <c r="H62" s="731"/>
      <c r="I62" s="731"/>
      <c r="J62" s="734"/>
      <c r="K62" s="731"/>
      <c r="L62" s="731"/>
      <c r="M62" s="731"/>
    </row>
    <row r="63" spans="1:17" s="52" customFormat="1" ht="21" x14ac:dyDescent="0.3">
      <c r="A63" s="883">
        <v>178</v>
      </c>
      <c r="B63" s="732" t="s">
        <v>257</v>
      </c>
      <c r="C63" s="109" t="s">
        <v>258</v>
      </c>
      <c r="D63" s="187">
        <v>3</v>
      </c>
      <c r="E63" s="208" t="s">
        <v>33</v>
      </c>
      <c r="F63" s="118">
        <f>SUM(F65)</f>
        <v>1.5</v>
      </c>
      <c r="G63" s="355" t="s">
        <v>2434</v>
      </c>
      <c r="H63" s="731" t="s">
        <v>20</v>
      </c>
      <c r="I63" s="731" t="s">
        <v>20</v>
      </c>
      <c r="J63" s="734">
        <v>1</v>
      </c>
      <c r="K63" s="731" t="s">
        <v>73</v>
      </c>
      <c r="L63" s="731" t="s">
        <v>22</v>
      </c>
      <c r="M63" s="731"/>
      <c r="N63" s="56">
        <f>D63*J63</f>
        <v>3</v>
      </c>
      <c r="O63" s="57">
        <f>N63/18</f>
        <v>0.16666666666666666</v>
      </c>
      <c r="P63" s="66">
        <f>O63</f>
        <v>0.16666666666666666</v>
      </c>
      <c r="Q63" s="57">
        <v>0</v>
      </c>
    </row>
    <row r="64" spans="1:17" s="52" customFormat="1" ht="43.5" x14ac:dyDescent="0.3">
      <c r="A64" s="883"/>
      <c r="B64" s="732"/>
      <c r="C64" s="126" t="s">
        <v>1014</v>
      </c>
      <c r="D64" s="76"/>
      <c r="E64" s="100"/>
      <c r="F64" s="161"/>
      <c r="G64" s="356" t="s">
        <v>2435</v>
      </c>
      <c r="H64" s="731"/>
      <c r="I64" s="731"/>
      <c r="J64" s="734"/>
      <c r="K64" s="731"/>
      <c r="L64" s="731"/>
      <c r="M64" s="731"/>
    </row>
    <row r="65" spans="1:17" s="52" customFormat="1" ht="22.5" x14ac:dyDescent="0.3">
      <c r="A65" s="883"/>
      <c r="B65" s="732"/>
      <c r="C65" s="111" t="s">
        <v>240</v>
      </c>
      <c r="D65" s="73"/>
      <c r="E65" s="74">
        <v>100</v>
      </c>
      <c r="F65" s="117">
        <f>SUM(1.5*E65)/100</f>
        <v>1.5</v>
      </c>
      <c r="G65" s="305"/>
      <c r="H65" s="731"/>
      <c r="I65" s="731"/>
      <c r="J65" s="734"/>
      <c r="K65" s="731"/>
      <c r="L65" s="731"/>
      <c r="M65" s="731"/>
    </row>
    <row r="66" spans="1:17" s="52" customFormat="1" ht="22.5" x14ac:dyDescent="0.3">
      <c r="A66" s="883">
        <v>179</v>
      </c>
      <c r="B66" s="732" t="s">
        <v>1015</v>
      </c>
      <c r="C66" s="109" t="s">
        <v>1016</v>
      </c>
      <c r="D66" s="187">
        <v>1</v>
      </c>
      <c r="E66" s="208" t="s">
        <v>53</v>
      </c>
      <c r="F66" s="118">
        <f>SUM(F68)</f>
        <v>1.5</v>
      </c>
      <c r="G66" s="842" t="s">
        <v>2436</v>
      </c>
      <c r="H66" s="731" t="s">
        <v>20</v>
      </c>
      <c r="I66" s="731" t="s">
        <v>93</v>
      </c>
      <c r="J66" s="734">
        <v>38</v>
      </c>
      <c r="K66" s="731" t="s">
        <v>80</v>
      </c>
      <c r="L66" s="731" t="s">
        <v>22</v>
      </c>
      <c r="M66" s="731"/>
      <c r="N66" s="56">
        <f>D66*J66</f>
        <v>38</v>
      </c>
      <c r="O66" s="57">
        <f>N66/18</f>
        <v>2.1111111111111112</v>
      </c>
      <c r="P66" s="66">
        <f>O66</f>
        <v>2.1111111111111112</v>
      </c>
      <c r="Q66" s="57">
        <v>0</v>
      </c>
    </row>
    <row r="67" spans="1:17" s="52" customFormat="1" ht="22.5" x14ac:dyDescent="0.3">
      <c r="A67" s="883"/>
      <c r="B67" s="732"/>
      <c r="C67" s="126" t="s">
        <v>171</v>
      </c>
      <c r="D67" s="76"/>
      <c r="E67" s="100"/>
      <c r="F67" s="161"/>
      <c r="G67" s="842"/>
      <c r="H67" s="731"/>
      <c r="I67" s="731"/>
      <c r="J67" s="734"/>
      <c r="K67" s="731"/>
      <c r="L67" s="731"/>
      <c r="M67" s="731"/>
    </row>
    <row r="68" spans="1:17" s="52" customFormat="1" ht="22.5" x14ac:dyDescent="0.3">
      <c r="A68" s="883"/>
      <c r="B68" s="732"/>
      <c r="C68" s="111" t="s">
        <v>78</v>
      </c>
      <c r="D68" s="73"/>
      <c r="E68" s="74">
        <v>100</v>
      </c>
      <c r="F68" s="117">
        <f>SUM(1.5*E68)/100</f>
        <v>1.5</v>
      </c>
      <c r="G68" s="842"/>
      <c r="H68" s="731"/>
      <c r="I68" s="731"/>
      <c r="J68" s="734"/>
      <c r="K68" s="731"/>
      <c r="L68" s="731"/>
      <c r="M68" s="731"/>
    </row>
    <row r="69" spans="1:17" s="52" customFormat="1" ht="21" x14ac:dyDescent="0.3">
      <c r="A69" s="883">
        <v>180</v>
      </c>
      <c r="B69" s="732" t="s">
        <v>1017</v>
      </c>
      <c r="C69" s="109" t="s">
        <v>1018</v>
      </c>
      <c r="D69" s="187">
        <v>3</v>
      </c>
      <c r="E69" s="208" t="s">
        <v>33</v>
      </c>
      <c r="F69" s="118">
        <f>SUM(F71)</f>
        <v>1.5</v>
      </c>
      <c r="G69" s="300" t="s">
        <v>2437</v>
      </c>
      <c r="H69" s="731" t="s">
        <v>20</v>
      </c>
      <c r="I69" s="731" t="s">
        <v>196</v>
      </c>
      <c r="J69" s="734">
        <v>38</v>
      </c>
      <c r="K69" s="731" t="s">
        <v>23</v>
      </c>
      <c r="L69" s="731" t="s">
        <v>22</v>
      </c>
      <c r="M69" s="731"/>
      <c r="N69" s="56">
        <f>D69*J69</f>
        <v>114</v>
      </c>
      <c r="O69" s="57">
        <f>N69/18</f>
        <v>6.333333333333333</v>
      </c>
      <c r="P69" s="66">
        <f>O69</f>
        <v>6.333333333333333</v>
      </c>
      <c r="Q69" s="57">
        <v>0</v>
      </c>
    </row>
    <row r="70" spans="1:17" s="52" customFormat="1" ht="22.5" x14ac:dyDescent="0.3">
      <c r="A70" s="883"/>
      <c r="B70" s="732"/>
      <c r="C70" s="126" t="s">
        <v>171</v>
      </c>
      <c r="D70" s="76"/>
      <c r="E70" s="100"/>
      <c r="F70" s="161"/>
      <c r="G70" s="221" t="s">
        <v>2438</v>
      </c>
      <c r="H70" s="731"/>
      <c r="I70" s="731"/>
      <c r="J70" s="734"/>
      <c r="K70" s="731"/>
      <c r="L70" s="731"/>
      <c r="M70" s="731"/>
    </row>
    <row r="71" spans="1:17" s="52" customFormat="1" ht="22.5" x14ac:dyDescent="0.3">
      <c r="A71" s="883"/>
      <c r="B71" s="732"/>
      <c r="C71" s="111" t="s">
        <v>240</v>
      </c>
      <c r="D71" s="73"/>
      <c r="E71" s="74">
        <v>100</v>
      </c>
      <c r="F71" s="117">
        <f>SUM(1.5*E71)/100</f>
        <v>1.5</v>
      </c>
      <c r="G71" s="301"/>
      <c r="H71" s="731"/>
      <c r="I71" s="731"/>
      <c r="J71" s="734"/>
      <c r="K71" s="731"/>
      <c r="L71" s="731"/>
      <c r="M71" s="731"/>
    </row>
    <row r="72" spans="1:17" s="52" customFormat="1" ht="21" hidden="1" x14ac:dyDescent="0.3">
      <c r="A72" s="745">
        <v>181</v>
      </c>
      <c r="B72" s="746" t="s">
        <v>1019</v>
      </c>
      <c r="C72" s="213" t="s">
        <v>1020</v>
      </c>
      <c r="D72" s="205">
        <v>3</v>
      </c>
      <c r="E72" s="84" t="s">
        <v>33</v>
      </c>
      <c r="F72" s="157"/>
      <c r="G72" s="214" t="s">
        <v>2439</v>
      </c>
      <c r="H72" s="745" t="s">
        <v>20</v>
      </c>
      <c r="I72" s="745" t="s">
        <v>212</v>
      </c>
      <c r="J72" s="748">
        <v>0</v>
      </c>
      <c r="K72" s="745" t="s">
        <v>212</v>
      </c>
      <c r="L72" s="745" t="s">
        <v>22</v>
      </c>
      <c r="M72" s="748" t="s">
        <v>1799</v>
      </c>
      <c r="N72" s="56">
        <f>D72*J72</f>
        <v>0</v>
      </c>
      <c r="O72" s="57">
        <f>N72/18</f>
        <v>0</v>
      </c>
      <c r="P72" s="66">
        <f>O72</f>
        <v>0</v>
      </c>
      <c r="Q72" s="57">
        <v>0</v>
      </c>
    </row>
    <row r="73" spans="1:17" s="52" customFormat="1" ht="21" hidden="1" x14ac:dyDescent="0.3">
      <c r="A73" s="745"/>
      <c r="B73" s="746"/>
      <c r="C73" s="213" t="s">
        <v>79</v>
      </c>
      <c r="D73" s="205"/>
      <c r="E73" s="100"/>
      <c r="F73" s="161"/>
      <c r="G73" s="214" t="s">
        <v>2440</v>
      </c>
      <c r="H73" s="745"/>
      <c r="I73" s="745"/>
      <c r="J73" s="748"/>
      <c r="K73" s="745"/>
      <c r="L73" s="745"/>
      <c r="M73" s="748"/>
    </row>
    <row r="74" spans="1:17" s="52" customFormat="1" ht="21" x14ac:dyDescent="0.3">
      <c r="A74" s="883">
        <v>182</v>
      </c>
      <c r="B74" s="732" t="s">
        <v>274</v>
      </c>
      <c r="C74" s="109" t="s">
        <v>275</v>
      </c>
      <c r="D74" s="187">
        <v>3</v>
      </c>
      <c r="E74" s="208" t="s">
        <v>33</v>
      </c>
      <c r="F74" s="118">
        <f>SUM(F76)</f>
        <v>1.5</v>
      </c>
      <c r="G74" s="300" t="s">
        <v>2441</v>
      </c>
      <c r="H74" s="731" t="s">
        <v>20</v>
      </c>
      <c r="I74" s="731" t="s">
        <v>93</v>
      </c>
      <c r="J74" s="734">
        <v>14</v>
      </c>
      <c r="K74" s="731" t="s">
        <v>213</v>
      </c>
      <c r="L74" s="731" t="s">
        <v>22</v>
      </c>
      <c r="M74" s="731"/>
      <c r="N74" s="56">
        <f>D74*J74</f>
        <v>42</v>
      </c>
      <c r="O74" s="57">
        <f>N74/18</f>
        <v>2.3333333333333335</v>
      </c>
      <c r="P74" s="66">
        <f>O74</f>
        <v>2.3333333333333335</v>
      </c>
      <c r="Q74" s="57">
        <v>0</v>
      </c>
    </row>
    <row r="75" spans="1:17" s="52" customFormat="1" ht="22.5" x14ac:dyDescent="0.3">
      <c r="A75" s="883"/>
      <c r="B75" s="732"/>
      <c r="C75" s="126" t="s">
        <v>171</v>
      </c>
      <c r="D75" s="76"/>
      <c r="E75" s="100"/>
      <c r="F75" s="161"/>
      <c r="G75" s="221" t="s">
        <v>2442</v>
      </c>
      <c r="H75" s="731"/>
      <c r="I75" s="731"/>
      <c r="J75" s="734"/>
      <c r="K75" s="731"/>
      <c r="L75" s="731"/>
      <c r="M75" s="731"/>
    </row>
    <row r="76" spans="1:17" s="52" customFormat="1" ht="22.5" x14ac:dyDescent="0.3">
      <c r="A76" s="883"/>
      <c r="B76" s="732"/>
      <c r="C76" s="111" t="s">
        <v>78</v>
      </c>
      <c r="D76" s="73"/>
      <c r="E76" s="74">
        <v>100</v>
      </c>
      <c r="F76" s="117">
        <f>SUM(1.5*E76)/100</f>
        <v>1.5</v>
      </c>
      <c r="G76" s="301"/>
      <c r="H76" s="731"/>
      <c r="I76" s="731"/>
      <c r="J76" s="734"/>
      <c r="K76" s="731"/>
      <c r="L76" s="731"/>
      <c r="M76" s="731"/>
    </row>
    <row r="77" spans="1:17" s="52" customFormat="1" ht="21" x14ac:dyDescent="0.3">
      <c r="A77" s="883">
        <v>183</v>
      </c>
      <c r="B77" s="732" t="s">
        <v>290</v>
      </c>
      <c r="C77" s="109" t="s">
        <v>291</v>
      </c>
      <c r="D77" s="187">
        <v>3</v>
      </c>
      <c r="E77" s="208" t="s">
        <v>33</v>
      </c>
      <c r="F77" s="118">
        <f>SUM(F79)</f>
        <v>1.5</v>
      </c>
      <c r="G77" s="217" t="s">
        <v>2364</v>
      </c>
      <c r="H77" s="731" t="s">
        <v>20</v>
      </c>
      <c r="I77" s="731" t="s">
        <v>185</v>
      </c>
      <c r="J77" s="734">
        <v>39</v>
      </c>
      <c r="K77" s="731" t="s">
        <v>190</v>
      </c>
      <c r="L77" s="731" t="s">
        <v>22</v>
      </c>
      <c r="M77" s="731"/>
      <c r="N77" s="56">
        <f>D77*J77</f>
        <v>117</v>
      </c>
      <c r="O77" s="57">
        <f>N77/18</f>
        <v>6.5</v>
      </c>
      <c r="P77" s="66">
        <f>O77</f>
        <v>6.5</v>
      </c>
      <c r="Q77" s="57">
        <v>0</v>
      </c>
    </row>
    <row r="78" spans="1:17" s="52" customFormat="1" ht="21" x14ac:dyDescent="0.15">
      <c r="A78" s="883"/>
      <c r="B78" s="732"/>
      <c r="C78" s="126" t="s">
        <v>188</v>
      </c>
      <c r="D78" s="76"/>
      <c r="E78" s="100"/>
      <c r="F78" s="161"/>
      <c r="G78" s="217" t="s">
        <v>2443</v>
      </c>
      <c r="H78" s="731"/>
      <c r="I78" s="731"/>
      <c r="J78" s="734"/>
      <c r="K78" s="731"/>
      <c r="L78" s="731"/>
      <c r="M78" s="731"/>
    </row>
    <row r="79" spans="1:17" s="52" customFormat="1" ht="22.5" x14ac:dyDescent="0.3">
      <c r="A79" s="883"/>
      <c r="B79" s="732"/>
      <c r="C79" s="111" t="s">
        <v>50</v>
      </c>
      <c r="D79" s="73"/>
      <c r="E79" s="74">
        <v>100</v>
      </c>
      <c r="F79" s="117">
        <f>SUM(1.5*E79)/100</f>
        <v>1.5</v>
      </c>
      <c r="G79" s="217"/>
      <c r="H79" s="731"/>
      <c r="I79" s="731"/>
      <c r="J79" s="734"/>
      <c r="K79" s="731"/>
      <c r="L79" s="731"/>
      <c r="M79" s="731"/>
    </row>
    <row r="80" spans="1:17" s="52" customFormat="1" ht="21" x14ac:dyDescent="0.3">
      <c r="A80" s="883">
        <v>184</v>
      </c>
      <c r="B80" s="732" t="s">
        <v>1030</v>
      </c>
      <c r="C80" s="109" t="s">
        <v>1031</v>
      </c>
      <c r="D80" s="187">
        <v>3</v>
      </c>
      <c r="E80" s="208" t="s">
        <v>33</v>
      </c>
      <c r="F80" s="118">
        <f>SUM(F81)</f>
        <v>1.5</v>
      </c>
      <c r="G80" s="355" t="s">
        <v>2444</v>
      </c>
      <c r="H80" s="731" t="s">
        <v>20</v>
      </c>
      <c r="I80" s="731" t="s">
        <v>212</v>
      </c>
      <c r="J80" s="734">
        <v>6</v>
      </c>
      <c r="K80" s="731" t="s">
        <v>61</v>
      </c>
      <c r="L80" s="731" t="s">
        <v>22</v>
      </c>
      <c r="M80" s="731"/>
      <c r="N80" s="56">
        <f>D80*J80</f>
        <v>18</v>
      </c>
      <c r="O80" s="57">
        <f>N80/18</f>
        <v>1</v>
      </c>
      <c r="P80" s="66">
        <f>O80</f>
        <v>1</v>
      </c>
      <c r="Q80" s="57">
        <v>0</v>
      </c>
    </row>
    <row r="81" spans="1:19" s="52" customFormat="1" ht="22.5" x14ac:dyDescent="0.3">
      <c r="A81" s="883"/>
      <c r="B81" s="732"/>
      <c r="C81" s="111" t="s">
        <v>16</v>
      </c>
      <c r="D81" s="73"/>
      <c r="E81" s="74">
        <v>100</v>
      </c>
      <c r="F81" s="117">
        <f>SUM(1.5*E81)/100</f>
        <v>1.5</v>
      </c>
      <c r="G81" s="305" t="s">
        <v>2445</v>
      </c>
      <c r="H81" s="731"/>
      <c r="I81" s="731"/>
      <c r="J81" s="734"/>
      <c r="K81" s="731"/>
      <c r="L81" s="731"/>
      <c r="M81" s="731"/>
    </row>
    <row r="82" spans="1:19" s="52" customFormat="1" ht="21" x14ac:dyDescent="0.3">
      <c r="A82" s="883">
        <v>185</v>
      </c>
      <c r="B82" s="732" t="s">
        <v>1032</v>
      </c>
      <c r="C82" s="109" t="s">
        <v>1033</v>
      </c>
      <c r="D82" s="187">
        <v>3</v>
      </c>
      <c r="E82" s="208" t="s">
        <v>33</v>
      </c>
      <c r="F82" s="118">
        <f>SUM(F84)</f>
        <v>1.5</v>
      </c>
      <c r="G82" s="129" t="s">
        <v>2348</v>
      </c>
      <c r="H82" s="731" t="s">
        <v>20</v>
      </c>
      <c r="I82" s="731" t="s">
        <v>159</v>
      </c>
      <c r="J82" s="734">
        <v>54</v>
      </c>
      <c r="K82" s="731" t="s">
        <v>28</v>
      </c>
      <c r="L82" s="731" t="s">
        <v>22</v>
      </c>
      <c r="M82" s="731"/>
      <c r="N82" s="56">
        <f>D82*J82</f>
        <v>162</v>
      </c>
      <c r="O82" s="57">
        <f>N82/18</f>
        <v>9</v>
      </c>
      <c r="P82" s="66">
        <f>O82</f>
        <v>9</v>
      </c>
      <c r="Q82" s="57">
        <v>0</v>
      </c>
    </row>
    <row r="83" spans="1:19" s="52" customFormat="1" ht="22.5" x14ac:dyDescent="0.3">
      <c r="A83" s="883"/>
      <c r="B83" s="732"/>
      <c r="C83" s="126" t="s">
        <v>171</v>
      </c>
      <c r="D83" s="76"/>
      <c r="E83" s="100"/>
      <c r="F83" s="161"/>
      <c r="G83" s="129" t="s">
        <v>2349</v>
      </c>
      <c r="H83" s="731"/>
      <c r="I83" s="731"/>
      <c r="J83" s="734"/>
      <c r="K83" s="731"/>
      <c r="L83" s="731"/>
      <c r="M83" s="731"/>
    </row>
    <row r="84" spans="1:19" s="52" customFormat="1" ht="22.5" x14ac:dyDescent="0.3">
      <c r="A84" s="901"/>
      <c r="B84" s="796"/>
      <c r="C84" s="112" t="s">
        <v>240</v>
      </c>
      <c r="D84" s="73"/>
      <c r="E84" s="74">
        <v>100</v>
      </c>
      <c r="F84" s="117">
        <f>SUM(1.5*E84)/100</f>
        <v>1.5</v>
      </c>
      <c r="G84" s="129"/>
      <c r="H84" s="795"/>
      <c r="I84" s="795"/>
      <c r="J84" s="797"/>
      <c r="K84" s="795"/>
      <c r="L84" s="795"/>
      <c r="M84" s="795"/>
    </row>
    <row r="85" spans="1:19" ht="24.75" customHeight="1" x14ac:dyDescent="0.15">
      <c r="A85" s="660" t="s">
        <v>857</v>
      </c>
      <c r="B85" s="660"/>
      <c r="C85" s="660"/>
      <c r="D85" s="660"/>
      <c r="E85" s="660"/>
      <c r="F85" s="660"/>
      <c r="G85" s="660"/>
      <c r="H85" s="660"/>
      <c r="I85" s="660"/>
      <c r="J85" s="660"/>
      <c r="K85" s="660"/>
      <c r="L85" s="660"/>
      <c r="M85" s="660"/>
      <c r="N85" s="124">
        <f>N86</f>
        <v>1315</v>
      </c>
      <c r="O85" s="65">
        <f t="shared" ref="O85:Q85" si="10">O86</f>
        <v>73.055555555555571</v>
      </c>
      <c r="P85" s="65">
        <f t="shared" si="10"/>
        <v>73.055555555555571</v>
      </c>
      <c r="Q85" s="65">
        <f t="shared" si="10"/>
        <v>0</v>
      </c>
      <c r="R85" s="125">
        <f>P85+Q85</f>
        <v>73.055555555555571</v>
      </c>
      <c r="S85" s="66">
        <f>P85/20</f>
        <v>3.6527777777777786</v>
      </c>
    </row>
    <row r="86" spans="1:19" ht="24.75" customHeight="1" x14ac:dyDescent="0.15">
      <c r="A86" s="881" t="s">
        <v>882</v>
      </c>
      <c r="B86" s="881"/>
      <c r="C86" s="881"/>
      <c r="D86" s="881"/>
      <c r="E86" s="881"/>
      <c r="F86" s="881"/>
      <c r="G86" s="881"/>
      <c r="H86" s="881"/>
      <c r="I86" s="881"/>
      <c r="J86" s="881"/>
      <c r="K86" s="881"/>
      <c r="L86" s="881"/>
      <c r="M86" s="881"/>
      <c r="N86" s="124">
        <f>SUM(N87:N151)</f>
        <v>1315</v>
      </c>
      <c r="O86" s="65">
        <f t="shared" ref="O86:Q86" si="11">SUM(O87:O151)</f>
        <v>73.055555555555571</v>
      </c>
      <c r="P86" s="65">
        <f t="shared" si="11"/>
        <v>73.055555555555571</v>
      </c>
      <c r="Q86" s="65">
        <f t="shared" si="11"/>
        <v>0</v>
      </c>
    </row>
    <row r="87" spans="1:19" s="52" customFormat="1" ht="22.5" x14ac:dyDescent="0.3">
      <c r="A87" s="731">
        <v>186</v>
      </c>
      <c r="B87" s="732" t="s">
        <v>543</v>
      </c>
      <c r="C87" s="109" t="s">
        <v>544</v>
      </c>
      <c r="D87" s="187">
        <v>1</v>
      </c>
      <c r="E87" s="208" t="s">
        <v>53</v>
      </c>
      <c r="F87" s="118">
        <f>SUM(F89:F91)</f>
        <v>0.32996700000000001</v>
      </c>
      <c r="G87" s="832" t="s">
        <v>2446</v>
      </c>
      <c r="H87" s="731" t="s">
        <v>23</v>
      </c>
      <c r="I87" s="731" t="s">
        <v>233</v>
      </c>
      <c r="J87" s="734">
        <v>72</v>
      </c>
      <c r="K87" s="731" t="s">
        <v>47</v>
      </c>
      <c r="L87" s="731" t="s">
        <v>22</v>
      </c>
      <c r="M87" s="731"/>
      <c r="N87" s="56">
        <f>D87*J87</f>
        <v>72</v>
      </c>
      <c r="O87" s="57">
        <f>N87/18</f>
        <v>4</v>
      </c>
      <c r="P87" s="66">
        <f>O87</f>
        <v>4</v>
      </c>
      <c r="Q87" s="57">
        <v>0</v>
      </c>
    </row>
    <row r="88" spans="1:19" s="52" customFormat="1" ht="22.5" x14ac:dyDescent="0.3">
      <c r="A88" s="731"/>
      <c r="B88" s="732"/>
      <c r="C88" s="126" t="s">
        <v>902</v>
      </c>
      <c r="D88" s="76"/>
      <c r="E88" s="100"/>
      <c r="F88" s="161"/>
      <c r="G88" s="833"/>
      <c r="H88" s="731"/>
      <c r="I88" s="731"/>
      <c r="J88" s="734"/>
      <c r="K88" s="731"/>
      <c r="L88" s="731"/>
      <c r="M88" s="731"/>
    </row>
    <row r="89" spans="1:19" s="52" customFormat="1" ht="22.5" x14ac:dyDescent="0.3">
      <c r="A89" s="731"/>
      <c r="B89" s="732"/>
      <c r="C89" s="111" t="s">
        <v>15</v>
      </c>
      <c r="D89" s="73"/>
      <c r="E89" s="595">
        <v>33.33</v>
      </c>
      <c r="F89" s="117">
        <f>SUM(0.33*E89)/100</f>
        <v>0.109989</v>
      </c>
      <c r="G89" s="833"/>
      <c r="H89" s="731"/>
      <c r="I89" s="731"/>
      <c r="J89" s="734"/>
      <c r="K89" s="731"/>
      <c r="L89" s="731"/>
      <c r="M89" s="731"/>
    </row>
    <row r="90" spans="1:19" s="52" customFormat="1" ht="22.5" x14ac:dyDescent="0.3">
      <c r="A90" s="731"/>
      <c r="B90" s="732"/>
      <c r="C90" s="111" t="s">
        <v>77</v>
      </c>
      <c r="D90" s="73"/>
      <c r="E90" s="595">
        <v>33.33</v>
      </c>
      <c r="F90" s="117">
        <f t="shared" ref="F90:F91" si="12">SUM(0.33*E90)/100</f>
        <v>0.109989</v>
      </c>
      <c r="G90" s="833"/>
      <c r="H90" s="731"/>
      <c r="I90" s="731"/>
      <c r="J90" s="734"/>
      <c r="K90" s="731"/>
      <c r="L90" s="731"/>
      <c r="M90" s="731"/>
    </row>
    <row r="91" spans="1:19" s="52" customFormat="1" ht="22.5" x14ac:dyDescent="0.3">
      <c r="A91" s="731"/>
      <c r="B91" s="732"/>
      <c r="C91" s="111" t="s">
        <v>52</v>
      </c>
      <c r="D91" s="73"/>
      <c r="E91" s="595">
        <v>33.33</v>
      </c>
      <c r="F91" s="117">
        <f t="shared" si="12"/>
        <v>0.109989</v>
      </c>
      <c r="G91" s="834"/>
      <c r="H91" s="731"/>
      <c r="I91" s="731"/>
      <c r="J91" s="734"/>
      <c r="K91" s="731"/>
      <c r="L91" s="731"/>
      <c r="M91" s="731"/>
    </row>
    <row r="92" spans="1:19" s="52" customFormat="1" ht="21" x14ac:dyDescent="0.3">
      <c r="A92" s="883">
        <v>187</v>
      </c>
      <c r="B92" s="732" t="s">
        <v>546</v>
      </c>
      <c r="C92" s="109" t="s">
        <v>547</v>
      </c>
      <c r="D92" s="187">
        <v>3</v>
      </c>
      <c r="E92" s="208" t="s">
        <v>33</v>
      </c>
      <c r="F92" s="118">
        <f>SUM(F93)</f>
        <v>1.5</v>
      </c>
      <c r="G92" s="129" t="s">
        <v>2366</v>
      </c>
      <c r="H92" s="731" t="s">
        <v>20</v>
      </c>
      <c r="I92" s="731" t="s">
        <v>34</v>
      </c>
      <c r="J92" s="734">
        <v>4</v>
      </c>
      <c r="K92" s="731" t="s">
        <v>234</v>
      </c>
      <c r="L92" s="731" t="s">
        <v>22</v>
      </c>
      <c r="M92" s="731"/>
      <c r="N92" s="56">
        <f>D92*J92</f>
        <v>12</v>
      </c>
      <c r="O92" s="57">
        <f>N92/18</f>
        <v>0.66666666666666663</v>
      </c>
      <c r="P92" s="66">
        <f>O92</f>
        <v>0.66666666666666663</v>
      </c>
      <c r="Q92" s="57">
        <v>0</v>
      </c>
    </row>
    <row r="93" spans="1:19" s="52" customFormat="1" ht="22.5" x14ac:dyDescent="0.3">
      <c r="A93" s="883"/>
      <c r="B93" s="732"/>
      <c r="C93" s="111" t="s">
        <v>52</v>
      </c>
      <c r="D93" s="73"/>
      <c r="E93" s="74">
        <v>100</v>
      </c>
      <c r="F93" s="117">
        <f>SUM(1.5*E93)/100</f>
        <v>1.5</v>
      </c>
      <c r="G93" s="129" t="s">
        <v>2367</v>
      </c>
      <c r="H93" s="731"/>
      <c r="I93" s="731"/>
      <c r="J93" s="734"/>
      <c r="K93" s="731"/>
      <c r="L93" s="731"/>
      <c r="M93" s="731"/>
    </row>
    <row r="94" spans="1:19" s="52" customFormat="1" ht="21" x14ac:dyDescent="0.3">
      <c r="A94" s="731">
        <v>188</v>
      </c>
      <c r="B94" s="732" t="s">
        <v>548</v>
      </c>
      <c r="C94" s="109" t="s">
        <v>248</v>
      </c>
      <c r="D94" s="187">
        <v>3</v>
      </c>
      <c r="E94" s="208" t="s">
        <v>33</v>
      </c>
      <c r="F94" s="118">
        <f>SUM(F96:F100)</f>
        <v>1.2502500000000003</v>
      </c>
      <c r="G94" s="300" t="s">
        <v>2447</v>
      </c>
      <c r="H94" s="731" t="s">
        <v>20</v>
      </c>
      <c r="I94" s="731" t="s">
        <v>541</v>
      </c>
      <c r="J94" s="734">
        <v>72</v>
      </c>
      <c r="K94" s="731" t="s">
        <v>26</v>
      </c>
      <c r="L94" s="731" t="s">
        <v>22</v>
      </c>
      <c r="M94" s="731"/>
      <c r="N94" s="56">
        <f>D94*J94</f>
        <v>216</v>
      </c>
      <c r="O94" s="57">
        <f>N94/18</f>
        <v>12</v>
      </c>
      <c r="P94" s="66">
        <f>O94</f>
        <v>12</v>
      </c>
      <c r="Q94" s="57">
        <v>0</v>
      </c>
    </row>
    <row r="95" spans="1:19" s="52" customFormat="1" ht="22.5" x14ac:dyDescent="0.3">
      <c r="A95" s="731"/>
      <c r="B95" s="732"/>
      <c r="C95" s="111" t="s">
        <v>52</v>
      </c>
      <c r="D95" s="73"/>
      <c r="E95" s="595">
        <v>16.670000000000002</v>
      </c>
      <c r="F95" s="117">
        <f t="shared" ref="F95:F100" si="13">SUM(1.5*E95)/100</f>
        <v>0.25005000000000005</v>
      </c>
      <c r="G95" s="221" t="s">
        <v>2448</v>
      </c>
      <c r="H95" s="731"/>
      <c r="I95" s="731"/>
      <c r="J95" s="734"/>
      <c r="K95" s="731"/>
      <c r="L95" s="731"/>
      <c r="M95" s="731"/>
    </row>
    <row r="96" spans="1:19" s="52" customFormat="1" ht="22.5" x14ac:dyDescent="0.3">
      <c r="A96" s="731"/>
      <c r="B96" s="732"/>
      <c r="C96" s="111" t="s">
        <v>242</v>
      </c>
      <c r="D96" s="73"/>
      <c r="E96" s="595">
        <v>16.670000000000002</v>
      </c>
      <c r="F96" s="117">
        <f t="shared" si="13"/>
        <v>0.25005000000000005</v>
      </c>
      <c r="G96" s="221"/>
      <c r="H96" s="731"/>
      <c r="I96" s="731"/>
      <c r="J96" s="734"/>
      <c r="K96" s="731"/>
      <c r="L96" s="731"/>
      <c r="M96" s="731"/>
    </row>
    <row r="97" spans="1:17" s="52" customFormat="1" ht="22.5" x14ac:dyDescent="0.3">
      <c r="A97" s="731"/>
      <c r="B97" s="732"/>
      <c r="C97" s="111" t="s">
        <v>45</v>
      </c>
      <c r="D97" s="73"/>
      <c r="E97" s="595">
        <v>16.670000000000002</v>
      </c>
      <c r="F97" s="117">
        <f t="shared" si="13"/>
        <v>0.25005000000000005</v>
      </c>
      <c r="G97" s="221"/>
      <c r="H97" s="731"/>
      <c r="I97" s="731"/>
      <c r="J97" s="734"/>
      <c r="K97" s="731"/>
      <c r="L97" s="731"/>
      <c r="M97" s="731"/>
    </row>
    <row r="98" spans="1:17" s="52" customFormat="1" ht="22.5" x14ac:dyDescent="0.3">
      <c r="A98" s="731"/>
      <c r="B98" s="732"/>
      <c r="C98" s="111" t="s">
        <v>77</v>
      </c>
      <c r="D98" s="73"/>
      <c r="E98" s="595">
        <v>16.670000000000002</v>
      </c>
      <c r="F98" s="117">
        <f t="shared" si="13"/>
        <v>0.25005000000000005</v>
      </c>
      <c r="G98" s="221"/>
      <c r="H98" s="731"/>
      <c r="I98" s="731"/>
      <c r="J98" s="734"/>
      <c r="K98" s="731"/>
      <c r="L98" s="731"/>
      <c r="M98" s="731"/>
    </row>
    <row r="99" spans="1:17" s="52" customFormat="1" ht="22.5" x14ac:dyDescent="0.3">
      <c r="A99" s="731"/>
      <c r="B99" s="732"/>
      <c r="C99" s="111" t="s">
        <v>15</v>
      </c>
      <c r="D99" s="73"/>
      <c r="E99" s="595">
        <v>16.670000000000002</v>
      </c>
      <c r="F99" s="117">
        <f t="shared" si="13"/>
        <v>0.25005000000000005</v>
      </c>
      <c r="G99" s="221"/>
      <c r="H99" s="731"/>
      <c r="I99" s="731"/>
      <c r="J99" s="734"/>
      <c r="K99" s="731"/>
      <c r="L99" s="731"/>
      <c r="M99" s="731"/>
    </row>
    <row r="100" spans="1:17" s="52" customFormat="1" ht="22.5" x14ac:dyDescent="0.3">
      <c r="A100" s="731"/>
      <c r="B100" s="732"/>
      <c r="C100" s="111" t="s">
        <v>57</v>
      </c>
      <c r="D100" s="73"/>
      <c r="E100" s="595">
        <v>16.670000000000002</v>
      </c>
      <c r="F100" s="117">
        <f t="shared" si="13"/>
        <v>0.25005000000000005</v>
      </c>
      <c r="G100" s="301"/>
      <c r="H100" s="731"/>
      <c r="I100" s="731"/>
      <c r="J100" s="734"/>
      <c r="K100" s="731"/>
      <c r="L100" s="731"/>
      <c r="M100" s="731"/>
    </row>
    <row r="101" spans="1:17" s="52" customFormat="1" ht="21" x14ac:dyDescent="0.3">
      <c r="A101" s="760">
        <v>189</v>
      </c>
      <c r="B101" s="761" t="s">
        <v>163</v>
      </c>
      <c r="C101" s="172" t="s">
        <v>164</v>
      </c>
      <c r="D101" s="195">
        <v>9</v>
      </c>
      <c r="E101" s="173" t="s">
        <v>166</v>
      </c>
      <c r="F101" s="270">
        <f>SUM(F102:F107)</f>
        <v>1</v>
      </c>
      <c r="G101" s="849"/>
      <c r="H101" s="760" t="s">
        <v>23</v>
      </c>
      <c r="I101" s="760" t="s">
        <v>220</v>
      </c>
      <c r="J101" s="763">
        <v>51</v>
      </c>
      <c r="K101" s="760" t="s">
        <v>23</v>
      </c>
      <c r="L101" s="760" t="s">
        <v>22</v>
      </c>
      <c r="M101" s="760"/>
      <c r="N101" s="56">
        <f>D101*J101</f>
        <v>459</v>
      </c>
      <c r="O101" s="57">
        <f>N101/18</f>
        <v>25.5</v>
      </c>
      <c r="P101" s="66">
        <f>O101</f>
        <v>25.5</v>
      </c>
      <c r="Q101" s="57">
        <v>0</v>
      </c>
    </row>
    <row r="102" spans="1:17" s="52" customFormat="1" ht="22.5" x14ac:dyDescent="0.3">
      <c r="A102" s="760"/>
      <c r="B102" s="761"/>
      <c r="C102" s="174" t="s">
        <v>241</v>
      </c>
      <c r="D102" s="175"/>
      <c r="E102" s="173"/>
      <c r="F102" s="270"/>
      <c r="G102" s="849"/>
      <c r="H102" s="760"/>
      <c r="I102" s="760"/>
      <c r="J102" s="763"/>
      <c r="K102" s="760"/>
      <c r="L102" s="760"/>
      <c r="M102" s="760"/>
    </row>
    <row r="103" spans="1:17" s="52" customFormat="1" ht="22.5" x14ac:dyDescent="0.3">
      <c r="A103" s="760"/>
      <c r="B103" s="761"/>
      <c r="C103" s="176" t="s">
        <v>77</v>
      </c>
      <c r="D103" s="177"/>
      <c r="E103" s="595">
        <v>20</v>
      </c>
      <c r="F103" s="279">
        <f t="shared" ref="F103:F107" si="14">SUM(1*E103)/100</f>
        <v>0.2</v>
      </c>
      <c r="G103" s="849"/>
      <c r="H103" s="760"/>
      <c r="I103" s="760"/>
      <c r="J103" s="763"/>
      <c r="K103" s="760"/>
      <c r="L103" s="760"/>
      <c r="M103" s="760"/>
    </row>
    <row r="104" spans="1:17" s="52" customFormat="1" ht="22.5" x14ac:dyDescent="0.3">
      <c r="A104" s="760"/>
      <c r="B104" s="761"/>
      <c r="C104" s="176" t="s">
        <v>45</v>
      </c>
      <c r="D104" s="177"/>
      <c r="E104" s="595">
        <v>20</v>
      </c>
      <c r="F104" s="279">
        <f t="shared" si="14"/>
        <v>0.2</v>
      </c>
      <c r="G104" s="849"/>
      <c r="H104" s="760"/>
      <c r="I104" s="760"/>
      <c r="J104" s="763"/>
      <c r="K104" s="760"/>
      <c r="L104" s="760"/>
      <c r="M104" s="760"/>
    </row>
    <row r="105" spans="1:17" s="52" customFormat="1" ht="22.5" x14ac:dyDescent="0.3">
      <c r="A105" s="760"/>
      <c r="B105" s="761"/>
      <c r="C105" s="176" t="s">
        <v>52</v>
      </c>
      <c r="D105" s="177"/>
      <c r="E105" s="595">
        <v>20</v>
      </c>
      <c r="F105" s="279">
        <f t="shared" si="14"/>
        <v>0.2</v>
      </c>
      <c r="G105" s="849"/>
      <c r="H105" s="760"/>
      <c r="I105" s="760"/>
      <c r="J105" s="763"/>
      <c r="K105" s="760"/>
      <c r="L105" s="760"/>
      <c r="M105" s="760"/>
    </row>
    <row r="106" spans="1:17" s="52" customFormat="1" ht="22.5" x14ac:dyDescent="0.3">
      <c r="A106" s="760"/>
      <c r="B106" s="761"/>
      <c r="C106" s="176" t="s">
        <v>15</v>
      </c>
      <c r="D106" s="177"/>
      <c r="E106" s="595">
        <v>20</v>
      </c>
      <c r="F106" s="279">
        <f t="shared" si="14"/>
        <v>0.2</v>
      </c>
      <c r="G106" s="849"/>
      <c r="H106" s="760"/>
      <c r="I106" s="760"/>
      <c r="J106" s="763"/>
      <c r="K106" s="760"/>
      <c r="L106" s="760"/>
      <c r="M106" s="760"/>
    </row>
    <row r="107" spans="1:17" s="52" customFormat="1" ht="22.5" x14ac:dyDescent="0.3">
      <c r="A107" s="760"/>
      <c r="B107" s="761"/>
      <c r="C107" s="176" t="s">
        <v>57</v>
      </c>
      <c r="D107" s="177"/>
      <c r="E107" s="595">
        <v>20</v>
      </c>
      <c r="F107" s="279">
        <f t="shared" si="14"/>
        <v>0.2</v>
      </c>
      <c r="G107" s="849"/>
      <c r="H107" s="760"/>
      <c r="I107" s="760"/>
      <c r="J107" s="763"/>
      <c r="K107" s="760"/>
      <c r="L107" s="760"/>
      <c r="M107" s="760"/>
    </row>
    <row r="108" spans="1:17" s="52" customFormat="1" ht="22.5" x14ac:dyDescent="0.3">
      <c r="A108" s="883">
        <v>190</v>
      </c>
      <c r="B108" s="732" t="s">
        <v>175</v>
      </c>
      <c r="C108" s="109" t="s">
        <v>176</v>
      </c>
      <c r="D108" s="187">
        <v>9</v>
      </c>
      <c r="E108" s="208" t="s">
        <v>166</v>
      </c>
      <c r="F108" s="118">
        <f>SUM(F110)</f>
        <v>1</v>
      </c>
      <c r="G108" s="853"/>
      <c r="H108" s="731" t="s">
        <v>20</v>
      </c>
      <c r="I108" s="731" t="s">
        <v>26</v>
      </c>
      <c r="J108" s="734">
        <v>4</v>
      </c>
      <c r="K108" s="731" t="s">
        <v>20</v>
      </c>
      <c r="L108" s="731" t="s">
        <v>22</v>
      </c>
      <c r="M108" s="731"/>
      <c r="N108" s="56">
        <f>D108*J108</f>
        <v>36</v>
      </c>
      <c r="O108" s="57">
        <f>N108/18</f>
        <v>2</v>
      </c>
      <c r="P108" s="66">
        <f>O108</f>
        <v>2</v>
      </c>
      <c r="Q108" s="57">
        <v>0</v>
      </c>
    </row>
    <row r="109" spans="1:17" s="52" customFormat="1" ht="22.5" x14ac:dyDescent="0.3">
      <c r="A109" s="883"/>
      <c r="B109" s="732"/>
      <c r="C109" s="126" t="s">
        <v>241</v>
      </c>
      <c r="D109" s="76"/>
      <c r="E109" s="100"/>
      <c r="F109" s="161"/>
      <c r="G109" s="854"/>
      <c r="H109" s="731"/>
      <c r="I109" s="731"/>
      <c r="J109" s="734"/>
      <c r="K109" s="731"/>
      <c r="L109" s="731"/>
      <c r="M109" s="731"/>
    </row>
    <row r="110" spans="1:17" s="52" customFormat="1" ht="22.5" x14ac:dyDescent="0.3">
      <c r="A110" s="883"/>
      <c r="B110" s="732"/>
      <c r="C110" s="111" t="s">
        <v>45</v>
      </c>
      <c r="D110" s="73"/>
      <c r="E110" s="74">
        <v>100</v>
      </c>
      <c r="F110" s="117">
        <f>SUM(1*E110)/100</f>
        <v>1</v>
      </c>
      <c r="G110" s="855"/>
      <c r="H110" s="731"/>
      <c r="I110" s="731"/>
      <c r="J110" s="734"/>
      <c r="K110" s="731"/>
      <c r="L110" s="731"/>
      <c r="M110" s="731"/>
    </row>
    <row r="111" spans="1:17" s="52" customFormat="1" ht="21" x14ac:dyDescent="0.3">
      <c r="A111" s="757">
        <v>191</v>
      </c>
      <c r="B111" s="758" t="s">
        <v>255</v>
      </c>
      <c r="C111" s="277" t="s">
        <v>256</v>
      </c>
      <c r="D111" s="252">
        <v>3</v>
      </c>
      <c r="E111" s="253" t="s">
        <v>33</v>
      </c>
      <c r="F111" s="357">
        <f>SUM(F113:F118)</f>
        <v>1.5003000000000004</v>
      </c>
      <c r="G111" s="322" t="s">
        <v>2449</v>
      </c>
      <c r="H111" s="757" t="s">
        <v>21</v>
      </c>
      <c r="I111" s="757" t="s">
        <v>27</v>
      </c>
      <c r="J111" s="744">
        <v>27</v>
      </c>
      <c r="K111" s="757" t="s">
        <v>73</v>
      </c>
      <c r="L111" s="757" t="s">
        <v>22</v>
      </c>
      <c r="M111" s="757"/>
      <c r="N111" s="56">
        <f>D111*J111</f>
        <v>81</v>
      </c>
      <c r="O111" s="57">
        <f>N111/18</f>
        <v>4.5</v>
      </c>
      <c r="P111" s="66">
        <f>O111</f>
        <v>4.5</v>
      </c>
      <c r="Q111" s="57">
        <v>0</v>
      </c>
    </row>
    <row r="112" spans="1:17" s="52" customFormat="1" ht="22.5" x14ac:dyDescent="0.3">
      <c r="A112" s="757"/>
      <c r="B112" s="758"/>
      <c r="C112" s="320" t="s">
        <v>1012</v>
      </c>
      <c r="D112" s="273"/>
      <c r="E112" s="253"/>
      <c r="F112" s="148"/>
      <c r="G112" s="322" t="s">
        <v>2377</v>
      </c>
      <c r="H112" s="757"/>
      <c r="I112" s="757"/>
      <c r="J112" s="744"/>
      <c r="K112" s="757"/>
      <c r="L112" s="757"/>
      <c r="M112" s="757"/>
    </row>
    <row r="113" spans="1:17" s="52" customFormat="1" ht="22.5" x14ac:dyDescent="0.3">
      <c r="A113" s="757"/>
      <c r="B113" s="758"/>
      <c r="C113" s="278" t="s">
        <v>77</v>
      </c>
      <c r="D113" s="255"/>
      <c r="E113" s="595">
        <v>16.670000000000002</v>
      </c>
      <c r="F113" s="148">
        <f t="shared" ref="F113:F118" si="15">SUM(1.5*E113)/100</f>
        <v>0.25005000000000005</v>
      </c>
      <c r="G113" s="322"/>
      <c r="H113" s="757"/>
      <c r="I113" s="757"/>
      <c r="J113" s="744"/>
      <c r="K113" s="757"/>
      <c r="L113" s="757"/>
      <c r="M113" s="757"/>
    </row>
    <row r="114" spans="1:17" s="52" customFormat="1" ht="22.5" x14ac:dyDescent="0.3">
      <c r="A114" s="757"/>
      <c r="B114" s="758"/>
      <c r="C114" s="278" t="s">
        <v>57</v>
      </c>
      <c r="D114" s="255"/>
      <c r="E114" s="595">
        <v>16.670000000000002</v>
      </c>
      <c r="F114" s="148">
        <f t="shared" si="15"/>
        <v>0.25005000000000005</v>
      </c>
      <c r="G114" s="322"/>
      <c r="H114" s="757"/>
      <c r="I114" s="757"/>
      <c r="J114" s="744"/>
      <c r="K114" s="757"/>
      <c r="L114" s="757"/>
      <c r="M114" s="757"/>
    </row>
    <row r="115" spans="1:17" s="52" customFormat="1" ht="22.5" x14ac:dyDescent="0.3">
      <c r="A115" s="757"/>
      <c r="B115" s="758"/>
      <c r="C115" s="278" t="s">
        <v>45</v>
      </c>
      <c r="D115" s="255"/>
      <c r="E115" s="595">
        <v>16.670000000000002</v>
      </c>
      <c r="F115" s="148">
        <f t="shared" si="15"/>
        <v>0.25005000000000005</v>
      </c>
      <c r="G115" s="322"/>
      <c r="H115" s="757"/>
      <c r="I115" s="757"/>
      <c r="J115" s="744"/>
      <c r="K115" s="757"/>
      <c r="L115" s="757"/>
      <c r="M115" s="757"/>
    </row>
    <row r="116" spans="1:17" s="52" customFormat="1" ht="22.5" x14ac:dyDescent="0.3">
      <c r="A116" s="757"/>
      <c r="B116" s="758"/>
      <c r="C116" s="278" t="s">
        <v>16</v>
      </c>
      <c r="D116" s="255"/>
      <c r="E116" s="595">
        <v>16.670000000000002</v>
      </c>
      <c r="F116" s="148">
        <f t="shared" si="15"/>
        <v>0.25005000000000005</v>
      </c>
      <c r="G116" s="322"/>
      <c r="H116" s="757"/>
      <c r="I116" s="757"/>
      <c r="J116" s="744"/>
      <c r="K116" s="757"/>
      <c r="L116" s="757"/>
      <c r="M116" s="757"/>
    </row>
    <row r="117" spans="1:17" s="52" customFormat="1" ht="22.5" x14ac:dyDescent="0.3">
      <c r="A117" s="757"/>
      <c r="B117" s="758"/>
      <c r="C117" s="278" t="s">
        <v>336</v>
      </c>
      <c r="D117" s="255"/>
      <c r="E117" s="595">
        <v>16.670000000000002</v>
      </c>
      <c r="F117" s="148">
        <f t="shared" si="15"/>
        <v>0.25005000000000005</v>
      </c>
      <c r="G117" s="322"/>
      <c r="H117" s="757"/>
      <c r="I117" s="757"/>
      <c r="J117" s="744"/>
      <c r="K117" s="757"/>
      <c r="L117" s="757"/>
      <c r="M117" s="757"/>
    </row>
    <row r="118" spans="1:17" s="52" customFormat="1" ht="22.5" x14ac:dyDescent="0.3">
      <c r="A118" s="757"/>
      <c r="B118" s="758"/>
      <c r="C118" s="278" t="s">
        <v>38</v>
      </c>
      <c r="D118" s="255"/>
      <c r="E118" s="595">
        <v>16.670000000000002</v>
      </c>
      <c r="F118" s="148">
        <f t="shared" si="15"/>
        <v>0.25005000000000005</v>
      </c>
      <c r="G118" s="322"/>
      <c r="H118" s="757"/>
      <c r="I118" s="757"/>
      <c r="J118" s="744"/>
      <c r="K118" s="757"/>
      <c r="L118" s="757"/>
      <c r="M118" s="757"/>
    </row>
    <row r="119" spans="1:17" s="52" customFormat="1" ht="21" hidden="1" x14ac:dyDescent="0.3">
      <c r="A119" s="731">
        <v>192</v>
      </c>
      <c r="B119" s="732" t="s">
        <v>255</v>
      </c>
      <c r="C119" s="109" t="s">
        <v>256</v>
      </c>
      <c r="D119" s="187">
        <v>3</v>
      </c>
      <c r="E119" s="208" t="s">
        <v>33</v>
      </c>
      <c r="F119" s="154"/>
      <c r="G119" s="192" t="s">
        <v>2450</v>
      </c>
      <c r="H119" s="731" t="s">
        <v>25</v>
      </c>
      <c r="I119" s="731" t="s">
        <v>27</v>
      </c>
      <c r="J119" s="734">
        <v>25</v>
      </c>
      <c r="K119" s="731" t="s">
        <v>23</v>
      </c>
      <c r="L119" s="731" t="s">
        <v>22</v>
      </c>
      <c r="M119" s="731"/>
      <c r="N119" s="56">
        <f>D119*J119</f>
        <v>75</v>
      </c>
      <c r="O119" s="57">
        <f>N119/18</f>
        <v>4.166666666666667</v>
      </c>
      <c r="P119" s="66">
        <f>O119</f>
        <v>4.166666666666667</v>
      </c>
      <c r="Q119" s="57">
        <v>0</v>
      </c>
    </row>
    <row r="120" spans="1:17" s="52" customFormat="1" ht="21" hidden="1" x14ac:dyDescent="0.3">
      <c r="A120" s="731"/>
      <c r="B120" s="732"/>
      <c r="C120" s="126" t="s">
        <v>1013</v>
      </c>
      <c r="D120" s="76"/>
      <c r="E120" s="100"/>
      <c r="F120" s="160"/>
      <c r="G120" s="216" t="s">
        <v>2451</v>
      </c>
      <c r="H120" s="731"/>
      <c r="I120" s="731"/>
      <c r="J120" s="734"/>
      <c r="K120" s="731"/>
      <c r="L120" s="731"/>
      <c r="M120" s="731"/>
    </row>
    <row r="121" spans="1:17" s="52" customFormat="1" ht="21" hidden="1" x14ac:dyDescent="0.3">
      <c r="A121" s="731"/>
      <c r="B121" s="732"/>
      <c r="C121" s="111" t="s">
        <v>77</v>
      </c>
      <c r="D121" s="73"/>
      <c r="E121" s="74" t="s">
        <v>1794</v>
      </c>
      <c r="F121" s="155"/>
      <c r="G121" s="216"/>
      <c r="H121" s="731"/>
      <c r="I121" s="731"/>
      <c r="J121" s="734"/>
      <c r="K121" s="731"/>
      <c r="L121" s="731"/>
      <c r="M121" s="731"/>
    </row>
    <row r="122" spans="1:17" s="52" customFormat="1" ht="21" hidden="1" x14ac:dyDescent="0.3">
      <c r="A122" s="731"/>
      <c r="B122" s="732"/>
      <c r="C122" s="111" t="s">
        <v>45</v>
      </c>
      <c r="D122" s="73"/>
      <c r="E122" s="74" t="s">
        <v>1794</v>
      </c>
      <c r="F122" s="155"/>
      <c r="G122" s="216"/>
      <c r="H122" s="731"/>
      <c r="I122" s="731"/>
      <c r="J122" s="734"/>
      <c r="K122" s="731"/>
      <c r="L122" s="731"/>
      <c r="M122" s="731"/>
    </row>
    <row r="123" spans="1:17" s="52" customFormat="1" ht="21" hidden="1" x14ac:dyDescent="0.3">
      <c r="A123" s="731"/>
      <c r="B123" s="732"/>
      <c r="C123" s="111" t="s">
        <v>57</v>
      </c>
      <c r="D123" s="73"/>
      <c r="E123" s="74" t="s">
        <v>1794</v>
      </c>
      <c r="F123" s="155"/>
      <c r="G123" s="216"/>
      <c r="H123" s="731"/>
      <c r="I123" s="731"/>
      <c r="J123" s="734"/>
      <c r="K123" s="731"/>
      <c r="L123" s="731"/>
      <c r="M123" s="731"/>
    </row>
    <row r="124" spans="1:17" s="52" customFormat="1" ht="21" hidden="1" x14ac:dyDescent="0.3">
      <c r="A124" s="731"/>
      <c r="B124" s="732"/>
      <c r="C124" s="111" t="s">
        <v>16</v>
      </c>
      <c r="D124" s="73"/>
      <c r="E124" s="74" t="s">
        <v>1794</v>
      </c>
      <c r="F124" s="155"/>
      <c r="G124" s="216"/>
      <c r="H124" s="731"/>
      <c r="I124" s="731"/>
      <c r="J124" s="734"/>
      <c r="K124" s="731"/>
      <c r="L124" s="731"/>
      <c r="M124" s="731"/>
    </row>
    <row r="125" spans="1:17" s="52" customFormat="1" ht="21" hidden="1" x14ac:dyDescent="0.3">
      <c r="A125" s="731"/>
      <c r="B125" s="732"/>
      <c r="C125" s="111" t="s">
        <v>336</v>
      </c>
      <c r="D125" s="73"/>
      <c r="E125" s="74" t="s">
        <v>1794</v>
      </c>
      <c r="F125" s="155"/>
      <c r="G125" s="216"/>
      <c r="H125" s="731"/>
      <c r="I125" s="731"/>
      <c r="J125" s="734"/>
      <c r="K125" s="731"/>
      <c r="L125" s="731"/>
      <c r="M125" s="731"/>
    </row>
    <row r="126" spans="1:17" s="52" customFormat="1" ht="21" hidden="1" x14ac:dyDescent="0.3">
      <c r="A126" s="731"/>
      <c r="B126" s="732"/>
      <c r="C126" s="111" t="s">
        <v>38</v>
      </c>
      <c r="D126" s="73"/>
      <c r="E126" s="74" t="s">
        <v>1794</v>
      </c>
      <c r="F126" s="156"/>
      <c r="G126" s="193"/>
      <c r="H126" s="731"/>
      <c r="I126" s="731"/>
      <c r="J126" s="734"/>
      <c r="K126" s="731"/>
      <c r="L126" s="731"/>
      <c r="M126" s="731"/>
    </row>
    <row r="127" spans="1:17" s="52" customFormat="1" ht="22.5" x14ac:dyDescent="0.3">
      <c r="A127" s="731">
        <v>193</v>
      </c>
      <c r="B127" s="732" t="s">
        <v>1015</v>
      </c>
      <c r="C127" s="109" t="s">
        <v>1016</v>
      </c>
      <c r="D127" s="187">
        <v>1</v>
      </c>
      <c r="E127" s="208" t="s">
        <v>53</v>
      </c>
      <c r="F127" s="118">
        <f>SUM(F129:F134)</f>
        <v>0.33006600000000008</v>
      </c>
      <c r="G127" s="916" t="s">
        <v>2452</v>
      </c>
      <c r="H127" s="731" t="s">
        <v>21</v>
      </c>
      <c r="I127" s="731" t="s">
        <v>160</v>
      </c>
      <c r="J127" s="734">
        <v>52</v>
      </c>
      <c r="K127" s="731" t="s">
        <v>23</v>
      </c>
      <c r="L127" s="731" t="s">
        <v>22</v>
      </c>
      <c r="M127" s="731"/>
      <c r="N127" s="56">
        <f>D127*J127</f>
        <v>52</v>
      </c>
      <c r="O127" s="57">
        <f>N127/18</f>
        <v>2.8888888888888888</v>
      </c>
      <c r="P127" s="66">
        <f>O127</f>
        <v>2.8888888888888888</v>
      </c>
      <c r="Q127" s="57">
        <v>0</v>
      </c>
    </row>
    <row r="128" spans="1:17" s="52" customFormat="1" ht="22.5" x14ac:dyDescent="0.3">
      <c r="A128" s="731"/>
      <c r="B128" s="732"/>
      <c r="C128" s="126" t="s">
        <v>241</v>
      </c>
      <c r="D128" s="76"/>
      <c r="E128" s="100"/>
      <c r="F128" s="161"/>
      <c r="G128" s="916"/>
      <c r="H128" s="731"/>
      <c r="I128" s="731"/>
      <c r="J128" s="734"/>
      <c r="K128" s="731"/>
      <c r="L128" s="731"/>
      <c r="M128" s="731"/>
    </row>
    <row r="129" spans="1:17" s="52" customFormat="1" ht="22.5" x14ac:dyDescent="0.3">
      <c r="A129" s="731"/>
      <c r="B129" s="732"/>
      <c r="C129" s="111" t="s">
        <v>77</v>
      </c>
      <c r="D129" s="73"/>
      <c r="E129" s="595">
        <v>16.670000000000002</v>
      </c>
      <c r="F129" s="117">
        <f>SUM(0.33*E129)/100</f>
        <v>5.5011000000000011E-2</v>
      </c>
      <c r="G129" s="916"/>
      <c r="H129" s="731"/>
      <c r="I129" s="731"/>
      <c r="J129" s="734"/>
      <c r="K129" s="731"/>
      <c r="L129" s="731"/>
      <c r="M129" s="731"/>
    </row>
    <row r="130" spans="1:17" s="52" customFormat="1" ht="22.5" x14ac:dyDescent="0.3">
      <c r="A130" s="731"/>
      <c r="B130" s="732"/>
      <c r="C130" s="111" t="s">
        <v>242</v>
      </c>
      <c r="D130" s="73"/>
      <c r="E130" s="595">
        <v>16.670000000000002</v>
      </c>
      <c r="F130" s="117">
        <f t="shared" ref="F130:F134" si="16">SUM(0.33*E130)/100</f>
        <v>5.5011000000000011E-2</v>
      </c>
      <c r="G130" s="916"/>
      <c r="H130" s="731"/>
      <c r="I130" s="731"/>
      <c r="J130" s="734"/>
      <c r="K130" s="731"/>
      <c r="L130" s="731"/>
      <c r="M130" s="731"/>
    </row>
    <row r="131" spans="1:17" s="52" customFormat="1" ht="22.5" x14ac:dyDescent="0.3">
      <c r="A131" s="731"/>
      <c r="B131" s="732"/>
      <c r="C131" s="111" t="s">
        <v>45</v>
      </c>
      <c r="D131" s="73"/>
      <c r="E131" s="595">
        <v>16.670000000000002</v>
      </c>
      <c r="F131" s="117">
        <f t="shared" si="16"/>
        <v>5.5011000000000011E-2</v>
      </c>
      <c r="G131" s="916"/>
      <c r="H131" s="731"/>
      <c r="I131" s="731"/>
      <c r="J131" s="734"/>
      <c r="K131" s="731"/>
      <c r="L131" s="731"/>
      <c r="M131" s="731"/>
    </row>
    <row r="132" spans="1:17" s="52" customFormat="1" ht="22.5" x14ac:dyDescent="0.3">
      <c r="A132" s="731"/>
      <c r="B132" s="732"/>
      <c r="C132" s="111" t="s">
        <v>52</v>
      </c>
      <c r="D132" s="73"/>
      <c r="E132" s="595">
        <v>16.670000000000002</v>
      </c>
      <c r="F132" s="117">
        <f t="shared" si="16"/>
        <v>5.5011000000000011E-2</v>
      </c>
      <c r="G132" s="916"/>
      <c r="H132" s="731"/>
      <c r="I132" s="731"/>
      <c r="J132" s="734"/>
      <c r="K132" s="731"/>
      <c r="L132" s="731"/>
      <c r="M132" s="731"/>
    </row>
    <row r="133" spans="1:17" s="52" customFormat="1" ht="22.5" x14ac:dyDescent="0.3">
      <c r="A133" s="731"/>
      <c r="B133" s="732"/>
      <c r="C133" s="111" t="s">
        <v>57</v>
      </c>
      <c r="D133" s="73"/>
      <c r="E133" s="595">
        <v>16.670000000000002</v>
      </c>
      <c r="F133" s="117">
        <f t="shared" si="16"/>
        <v>5.5011000000000011E-2</v>
      </c>
      <c r="G133" s="916"/>
      <c r="H133" s="731"/>
      <c r="I133" s="731"/>
      <c r="J133" s="734"/>
      <c r="K133" s="731"/>
      <c r="L133" s="731"/>
      <c r="M133" s="731"/>
    </row>
    <row r="134" spans="1:17" s="52" customFormat="1" ht="22.5" x14ac:dyDescent="0.3">
      <c r="A134" s="731"/>
      <c r="B134" s="732"/>
      <c r="C134" s="111" t="s">
        <v>15</v>
      </c>
      <c r="D134" s="73"/>
      <c r="E134" s="595">
        <v>16.670000000000002</v>
      </c>
      <c r="F134" s="117">
        <f t="shared" si="16"/>
        <v>5.5011000000000011E-2</v>
      </c>
      <c r="G134" s="916"/>
      <c r="H134" s="731"/>
      <c r="I134" s="731"/>
      <c r="J134" s="734"/>
      <c r="K134" s="731"/>
      <c r="L134" s="731"/>
      <c r="M134" s="731"/>
    </row>
    <row r="135" spans="1:17" s="52" customFormat="1" ht="21" x14ac:dyDescent="0.3">
      <c r="A135" s="757">
        <v>194</v>
      </c>
      <c r="B135" s="758" t="s">
        <v>274</v>
      </c>
      <c r="C135" s="277" t="s">
        <v>275</v>
      </c>
      <c r="D135" s="252">
        <v>3</v>
      </c>
      <c r="E135" s="253" t="s">
        <v>33</v>
      </c>
      <c r="F135" s="271">
        <f>SUM(F137:F140)</f>
        <v>1.5</v>
      </c>
      <c r="G135" s="311" t="s">
        <v>2453</v>
      </c>
      <c r="H135" s="757" t="s">
        <v>21</v>
      </c>
      <c r="I135" s="757" t="s">
        <v>27</v>
      </c>
      <c r="J135" s="744">
        <v>24</v>
      </c>
      <c r="K135" s="757" t="s">
        <v>21</v>
      </c>
      <c r="L135" s="757" t="s">
        <v>22</v>
      </c>
      <c r="M135" s="757"/>
      <c r="N135" s="56">
        <f>D135*J135</f>
        <v>72</v>
      </c>
      <c r="O135" s="57">
        <f>N135/18</f>
        <v>4</v>
      </c>
      <c r="P135" s="66">
        <f>O135</f>
        <v>4</v>
      </c>
      <c r="Q135" s="57">
        <v>0</v>
      </c>
    </row>
    <row r="136" spans="1:17" s="52" customFormat="1" ht="22.5" x14ac:dyDescent="0.3">
      <c r="A136" s="757"/>
      <c r="B136" s="758"/>
      <c r="C136" s="320" t="s">
        <v>1013</v>
      </c>
      <c r="D136" s="273"/>
      <c r="E136" s="253"/>
      <c r="F136" s="271"/>
      <c r="G136" s="321" t="s">
        <v>2454</v>
      </c>
      <c r="H136" s="757"/>
      <c r="I136" s="757"/>
      <c r="J136" s="744"/>
      <c r="K136" s="757"/>
      <c r="L136" s="757"/>
      <c r="M136" s="757"/>
    </row>
    <row r="137" spans="1:17" s="52" customFormat="1" ht="22.5" x14ac:dyDescent="0.3">
      <c r="A137" s="757"/>
      <c r="B137" s="758"/>
      <c r="C137" s="278" t="s">
        <v>15</v>
      </c>
      <c r="D137" s="255"/>
      <c r="E137" s="595">
        <v>25</v>
      </c>
      <c r="F137" s="148">
        <f>SUM(1.5*E137)/100</f>
        <v>0.375</v>
      </c>
      <c r="G137" s="321"/>
      <c r="H137" s="757"/>
      <c r="I137" s="757"/>
      <c r="J137" s="744"/>
      <c r="K137" s="757"/>
      <c r="L137" s="757"/>
      <c r="M137" s="757"/>
    </row>
    <row r="138" spans="1:17" s="52" customFormat="1" ht="22.5" x14ac:dyDescent="0.3">
      <c r="A138" s="757"/>
      <c r="B138" s="758"/>
      <c r="C138" s="278" t="s">
        <v>52</v>
      </c>
      <c r="D138" s="255"/>
      <c r="E138" s="595">
        <v>25</v>
      </c>
      <c r="F138" s="148">
        <f t="shared" ref="F138:F140" si="17">SUM(1.5*E138)/100</f>
        <v>0.375</v>
      </c>
      <c r="G138" s="321"/>
      <c r="H138" s="757"/>
      <c r="I138" s="757"/>
      <c r="J138" s="744"/>
      <c r="K138" s="757"/>
      <c r="L138" s="757"/>
      <c r="M138" s="757"/>
    </row>
    <row r="139" spans="1:17" s="52" customFormat="1" ht="22.5" x14ac:dyDescent="0.3">
      <c r="A139" s="757"/>
      <c r="B139" s="758"/>
      <c r="C139" s="278" t="s">
        <v>77</v>
      </c>
      <c r="D139" s="255"/>
      <c r="E139" s="595">
        <v>25</v>
      </c>
      <c r="F139" s="148">
        <f t="shared" si="17"/>
        <v>0.375</v>
      </c>
      <c r="G139" s="321"/>
      <c r="H139" s="757"/>
      <c r="I139" s="757"/>
      <c r="J139" s="744"/>
      <c r="K139" s="757"/>
      <c r="L139" s="757"/>
      <c r="M139" s="757"/>
    </row>
    <row r="140" spans="1:17" s="52" customFormat="1" ht="22.5" x14ac:dyDescent="0.3">
      <c r="A140" s="757"/>
      <c r="B140" s="758"/>
      <c r="C140" s="278" t="s">
        <v>57</v>
      </c>
      <c r="D140" s="255"/>
      <c r="E140" s="595">
        <v>25</v>
      </c>
      <c r="F140" s="148">
        <f t="shared" si="17"/>
        <v>0.375</v>
      </c>
      <c r="G140" s="312"/>
      <c r="H140" s="757"/>
      <c r="I140" s="757"/>
      <c r="J140" s="744"/>
      <c r="K140" s="757"/>
      <c r="L140" s="757"/>
      <c r="M140" s="757"/>
    </row>
    <row r="141" spans="1:17" s="52" customFormat="1" ht="21" hidden="1" x14ac:dyDescent="0.3">
      <c r="A141" s="731">
        <v>195</v>
      </c>
      <c r="B141" s="732" t="s">
        <v>274</v>
      </c>
      <c r="C141" s="109" t="s">
        <v>275</v>
      </c>
      <c r="D141" s="187">
        <v>3</v>
      </c>
      <c r="E141" s="208" t="s">
        <v>33</v>
      </c>
      <c r="F141" s="118"/>
      <c r="G141" s="217" t="s">
        <v>2455</v>
      </c>
      <c r="H141" s="731" t="s">
        <v>25</v>
      </c>
      <c r="I141" s="731" t="s">
        <v>27</v>
      </c>
      <c r="J141" s="734">
        <v>27</v>
      </c>
      <c r="K141" s="731" t="s">
        <v>73</v>
      </c>
      <c r="L141" s="731" t="s">
        <v>22</v>
      </c>
      <c r="M141" s="731"/>
      <c r="N141" s="56">
        <f>D141*J141</f>
        <v>81</v>
      </c>
      <c r="O141" s="57">
        <f>N141/18</f>
        <v>4.5</v>
      </c>
      <c r="P141" s="66">
        <f>O141</f>
        <v>4.5</v>
      </c>
      <c r="Q141" s="57">
        <v>0</v>
      </c>
    </row>
    <row r="142" spans="1:17" s="52" customFormat="1" ht="21" hidden="1" x14ac:dyDescent="0.3">
      <c r="A142" s="731"/>
      <c r="B142" s="732"/>
      <c r="C142" s="126" t="s">
        <v>1027</v>
      </c>
      <c r="D142" s="76"/>
      <c r="E142" s="100"/>
      <c r="F142" s="161"/>
      <c r="G142" s="217" t="s">
        <v>2456</v>
      </c>
      <c r="H142" s="731"/>
      <c r="I142" s="731"/>
      <c r="J142" s="734"/>
      <c r="K142" s="731"/>
      <c r="L142" s="731"/>
      <c r="M142" s="731"/>
    </row>
    <row r="143" spans="1:17" s="52" customFormat="1" ht="21" hidden="1" x14ac:dyDescent="0.3">
      <c r="A143" s="731"/>
      <c r="B143" s="732"/>
      <c r="C143" s="111" t="s">
        <v>15</v>
      </c>
      <c r="D143" s="73"/>
      <c r="E143" s="74" t="s">
        <v>1794</v>
      </c>
      <c r="F143" s="117"/>
      <c r="G143" s="217"/>
      <c r="H143" s="731"/>
      <c r="I143" s="731"/>
      <c r="J143" s="734"/>
      <c r="K143" s="731"/>
      <c r="L143" s="731"/>
      <c r="M143" s="731"/>
    </row>
    <row r="144" spans="1:17" s="52" customFormat="1" ht="21" hidden="1" x14ac:dyDescent="0.3">
      <c r="A144" s="731"/>
      <c r="B144" s="732"/>
      <c r="C144" s="111" t="s">
        <v>52</v>
      </c>
      <c r="D144" s="73"/>
      <c r="E144" s="74" t="s">
        <v>1794</v>
      </c>
      <c r="F144" s="117"/>
      <c r="G144" s="217"/>
      <c r="H144" s="731"/>
      <c r="I144" s="731"/>
      <c r="J144" s="734"/>
      <c r="K144" s="731"/>
      <c r="L144" s="731"/>
      <c r="M144" s="731"/>
    </row>
    <row r="145" spans="1:19" s="52" customFormat="1" ht="21" hidden="1" x14ac:dyDescent="0.3">
      <c r="A145" s="731"/>
      <c r="B145" s="732"/>
      <c r="C145" s="111" t="s">
        <v>77</v>
      </c>
      <c r="D145" s="73"/>
      <c r="E145" s="74" t="s">
        <v>1794</v>
      </c>
      <c r="F145" s="117"/>
      <c r="G145" s="217"/>
      <c r="H145" s="731"/>
      <c r="I145" s="731"/>
      <c r="J145" s="734"/>
      <c r="K145" s="731"/>
      <c r="L145" s="731"/>
      <c r="M145" s="731"/>
    </row>
    <row r="146" spans="1:19" s="52" customFormat="1" ht="21" hidden="1" x14ac:dyDescent="0.3">
      <c r="A146" s="731"/>
      <c r="B146" s="732"/>
      <c r="C146" s="111" t="s">
        <v>57</v>
      </c>
      <c r="D146" s="73"/>
      <c r="E146" s="74" t="s">
        <v>1794</v>
      </c>
      <c r="F146" s="117"/>
      <c r="G146" s="217"/>
      <c r="H146" s="731"/>
      <c r="I146" s="731"/>
      <c r="J146" s="734"/>
      <c r="K146" s="731"/>
      <c r="L146" s="731"/>
      <c r="M146" s="731"/>
    </row>
    <row r="147" spans="1:19" s="52" customFormat="1" ht="21" x14ac:dyDescent="0.3">
      <c r="A147" s="731">
        <v>196</v>
      </c>
      <c r="B147" s="732" t="s">
        <v>1028</v>
      </c>
      <c r="C147" s="109" t="s">
        <v>1029</v>
      </c>
      <c r="D147" s="187">
        <v>3</v>
      </c>
      <c r="E147" s="208" t="s">
        <v>33</v>
      </c>
      <c r="F147" s="118">
        <f>SUM(F148:F149)</f>
        <v>1.5</v>
      </c>
      <c r="G147" s="300" t="s">
        <v>2380</v>
      </c>
      <c r="H147" s="731" t="s">
        <v>20</v>
      </c>
      <c r="I147" s="731" t="s">
        <v>236</v>
      </c>
      <c r="J147" s="734">
        <v>52</v>
      </c>
      <c r="K147" s="731" t="s">
        <v>83</v>
      </c>
      <c r="L147" s="731" t="s">
        <v>22</v>
      </c>
      <c r="M147" s="731"/>
      <c r="N147" s="56">
        <f>D147*J147</f>
        <v>156</v>
      </c>
      <c r="O147" s="57">
        <f>N147/18</f>
        <v>8.6666666666666661</v>
      </c>
      <c r="P147" s="66">
        <f>O147</f>
        <v>8.6666666666666661</v>
      </c>
      <c r="Q147" s="57">
        <v>0</v>
      </c>
    </row>
    <row r="148" spans="1:19" s="52" customFormat="1" ht="22.5" x14ac:dyDescent="0.3">
      <c r="A148" s="731"/>
      <c r="B148" s="732"/>
      <c r="C148" s="111" t="s">
        <v>45</v>
      </c>
      <c r="D148" s="73"/>
      <c r="E148" s="595">
        <v>50</v>
      </c>
      <c r="F148" s="117">
        <f t="shared" ref="F148:F149" si="18">SUM(1.5*E148)/100</f>
        <v>0.75</v>
      </c>
      <c r="G148" s="221" t="s">
        <v>2457</v>
      </c>
      <c r="H148" s="731"/>
      <c r="I148" s="731"/>
      <c r="J148" s="734"/>
      <c r="K148" s="731"/>
      <c r="L148" s="731"/>
      <c r="M148" s="731"/>
    </row>
    <row r="149" spans="1:19" s="52" customFormat="1" ht="22.5" x14ac:dyDescent="0.3">
      <c r="A149" s="731"/>
      <c r="B149" s="732"/>
      <c r="C149" s="111" t="s">
        <v>57</v>
      </c>
      <c r="D149" s="73"/>
      <c r="E149" s="595">
        <v>50</v>
      </c>
      <c r="F149" s="117">
        <f t="shared" si="18"/>
        <v>0.75</v>
      </c>
      <c r="G149" s="301"/>
      <c r="H149" s="731"/>
      <c r="I149" s="731"/>
      <c r="J149" s="734"/>
      <c r="K149" s="731"/>
      <c r="L149" s="731"/>
      <c r="M149" s="731"/>
    </row>
    <row r="150" spans="1:19" s="52" customFormat="1" ht="21" x14ac:dyDescent="0.3">
      <c r="A150" s="883">
        <v>197</v>
      </c>
      <c r="B150" s="732" t="s">
        <v>292</v>
      </c>
      <c r="C150" s="109" t="s">
        <v>293</v>
      </c>
      <c r="D150" s="187">
        <v>3</v>
      </c>
      <c r="E150" s="208" t="s">
        <v>33</v>
      </c>
      <c r="F150" s="118">
        <f>SUM(F151)</f>
        <v>1.5</v>
      </c>
      <c r="G150" s="217" t="s">
        <v>2458</v>
      </c>
      <c r="H150" s="731" t="s">
        <v>20</v>
      </c>
      <c r="I150" s="731" t="s">
        <v>34</v>
      </c>
      <c r="J150" s="734">
        <v>1</v>
      </c>
      <c r="K150" s="731" t="s">
        <v>167</v>
      </c>
      <c r="L150" s="731" t="s">
        <v>22</v>
      </c>
      <c r="M150" s="731"/>
      <c r="N150" s="56">
        <f>D150*J150</f>
        <v>3</v>
      </c>
      <c r="O150" s="57">
        <f>N150/18</f>
        <v>0.16666666666666666</v>
      </c>
      <c r="P150" s="66">
        <f>O150</f>
        <v>0.16666666666666666</v>
      </c>
      <c r="Q150" s="57">
        <v>0</v>
      </c>
    </row>
    <row r="151" spans="1:19" s="52" customFormat="1" ht="22.5" x14ac:dyDescent="0.3">
      <c r="A151" s="901"/>
      <c r="B151" s="796"/>
      <c r="C151" s="112" t="s">
        <v>15</v>
      </c>
      <c r="D151" s="73"/>
      <c r="E151" s="74">
        <v>100</v>
      </c>
      <c r="F151" s="117">
        <f>SUM(1.5*E151)/100</f>
        <v>1.5</v>
      </c>
      <c r="G151" s="217" t="s">
        <v>2459</v>
      </c>
      <c r="H151" s="795"/>
      <c r="I151" s="795"/>
      <c r="J151" s="797"/>
      <c r="K151" s="795"/>
      <c r="L151" s="795"/>
      <c r="M151" s="795"/>
    </row>
    <row r="152" spans="1:19" ht="24.75" customHeight="1" x14ac:dyDescent="0.15">
      <c r="A152" s="660" t="s">
        <v>858</v>
      </c>
      <c r="B152" s="660"/>
      <c r="C152" s="660"/>
      <c r="D152" s="660"/>
      <c r="E152" s="660"/>
      <c r="F152" s="660"/>
      <c r="G152" s="660"/>
      <c r="H152" s="660"/>
      <c r="I152" s="660"/>
      <c r="J152" s="660"/>
      <c r="K152" s="660"/>
      <c r="L152" s="660"/>
      <c r="M152" s="660"/>
      <c r="N152" s="124">
        <f>N153</f>
        <v>2276</v>
      </c>
      <c r="O152" s="65">
        <f t="shared" ref="O152:Q152" si="19">O153</f>
        <v>126.44444444444446</v>
      </c>
      <c r="P152" s="65">
        <f t="shared" si="19"/>
        <v>126.44444444444446</v>
      </c>
      <c r="Q152" s="65">
        <f t="shared" si="19"/>
        <v>0</v>
      </c>
      <c r="R152" s="125">
        <f>P152+Q152</f>
        <v>126.44444444444446</v>
      </c>
      <c r="S152" s="66">
        <f>P152/20</f>
        <v>6.3222222222222229</v>
      </c>
    </row>
    <row r="153" spans="1:19" ht="24.75" customHeight="1" x14ac:dyDescent="0.15">
      <c r="A153" s="881" t="s">
        <v>882</v>
      </c>
      <c r="B153" s="881"/>
      <c r="C153" s="881"/>
      <c r="D153" s="881"/>
      <c r="E153" s="881"/>
      <c r="F153" s="881"/>
      <c r="G153" s="881"/>
      <c r="H153" s="881"/>
      <c r="I153" s="881"/>
      <c r="J153" s="881"/>
      <c r="K153" s="881"/>
      <c r="L153" s="881"/>
      <c r="M153" s="881"/>
      <c r="N153" s="124">
        <f>SUM(N154:N212)</f>
        <v>2276</v>
      </c>
      <c r="O153" s="65">
        <f t="shared" ref="O153:Q153" si="20">SUM(O154:O212)</f>
        <v>126.44444444444446</v>
      </c>
      <c r="P153" s="65">
        <f t="shared" si="20"/>
        <v>126.44444444444446</v>
      </c>
      <c r="Q153" s="65">
        <f t="shared" si="20"/>
        <v>0</v>
      </c>
    </row>
    <row r="154" spans="1:19" s="52" customFormat="1" ht="22.5" x14ac:dyDescent="0.3">
      <c r="A154" s="883">
        <v>198</v>
      </c>
      <c r="B154" s="732" t="s">
        <v>543</v>
      </c>
      <c r="C154" s="109" t="s">
        <v>544</v>
      </c>
      <c r="D154" s="187">
        <v>1</v>
      </c>
      <c r="E154" s="208" t="s">
        <v>53</v>
      </c>
      <c r="F154" s="118">
        <f>SUM(F156:F157)</f>
        <v>0.33</v>
      </c>
      <c r="G154" s="832" t="s">
        <v>2460</v>
      </c>
      <c r="H154" s="731" t="s">
        <v>21</v>
      </c>
      <c r="I154" s="731" t="s">
        <v>903</v>
      </c>
      <c r="J154" s="734">
        <v>92</v>
      </c>
      <c r="K154" s="731" t="s">
        <v>73</v>
      </c>
      <c r="L154" s="731" t="s">
        <v>22</v>
      </c>
      <c r="M154" s="731"/>
      <c r="N154" s="56">
        <f>D154*J154</f>
        <v>92</v>
      </c>
      <c r="O154" s="57">
        <f>N154/18</f>
        <v>5.1111111111111107</v>
      </c>
      <c r="P154" s="66">
        <f>O154</f>
        <v>5.1111111111111107</v>
      </c>
      <c r="Q154" s="57">
        <v>0</v>
      </c>
    </row>
    <row r="155" spans="1:19" s="52" customFormat="1" ht="22.5" x14ac:dyDescent="0.3">
      <c r="A155" s="883"/>
      <c r="B155" s="732"/>
      <c r="C155" s="126" t="s">
        <v>173</v>
      </c>
      <c r="D155" s="76"/>
      <c r="E155" s="100"/>
      <c r="F155" s="161"/>
      <c r="G155" s="833"/>
      <c r="H155" s="731"/>
      <c r="I155" s="731"/>
      <c r="J155" s="734"/>
      <c r="K155" s="731"/>
      <c r="L155" s="731"/>
      <c r="M155" s="731"/>
    </row>
    <row r="156" spans="1:19" s="52" customFormat="1" ht="22.5" x14ac:dyDescent="0.3">
      <c r="A156" s="883"/>
      <c r="B156" s="732"/>
      <c r="C156" s="111" t="s">
        <v>170</v>
      </c>
      <c r="D156" s="73"/>
      <c r="E156" s="74">
        <v>70</v>
      </c>
      <c r="F156" s="117">
        <f>SUM(0.33*E156)/100</f>
        <v>0.23100000000000001</v>
      </c>
      <c r="G156" s="833"/>
      <c r="H156" s="731"/>
      <c r="I156" s="731"/>
      <c r="J156" s="734"/>
      <c r="K156" s="731"/>
      <c r="L156" s="731"/>
      <c r="M156" s="731"/>
    </row>
    <row r="157" spans="1:19" s="52" customFormat="1" ht="22.5" x14ac:dyDescent="0.3">
      <c r="A157" s="883"/>
      <c r="B157" s="732"/>
      <c r="C157" s="111" t="s">
        <v>500</v>
      </c>
      <c r="D157" s="73"/>
      <c r="E157" s="74">
        <v>30</v>
      </c>
      <c r="F157" s="117">
        <f>SUM(0.33*E157)/100</f>
        <v>9.9000000000000005E-2</v>
      </c>
      <c r="G157" s="834"/>
      <c r="H157" s="731"/>
      <c r="I157" s="731"/>
      <c r="J157" s="734"/>
      <c r="K157" s="731"/>
      <c r="L157" s="731"/>
      <c r="M157" s="731"/>
    </row>
    <row r="158" spans="1:19" s="52" customFormat="1" ht="21" x14ac:dyDescent="0.3">
      <c r="A158" s="883">
        <v>199</v>
      </c>
      <c r="B158" s="732" t="s">
        <v>907</v>
      </c>
      <c r="C158" s="109" t="s">
        <v>250</v>
      </c>
      <c r="D158" s="187">
        <v>3</v>
      </c>
      <c r="E158" s="208" t="s">
        <v>33</v>
      </c>
      <c r="F158" s="118">
        <f>SUM(F160)</f>
        <v>1.5</v>
      </c>
      <c r="G158" s="217" t="s">
        <v>2461</v>
      </c>
      <c r="H158" s="731" t="s">
        <v>20</v>
      </c>
      <c r="I158" s="731" t="s">
        <v>903</v>
      </c>
      <c r="J158" s="734">
        <v>92</v>
      </c>
      <c r="K158" s="731" t="s">
        <v>73</v>
      </c>
      <c r="L158" s="731" t="s">
        <v>22</v>
      </c>
      <c r="M158" s="731"/>
      <c r="N158" s="56">
        <f>D158*J158</f>
        <v>276</v>
      </c>
      <c r="O158" s="57">
        <f>N158/18</f>
        <v>15.333333333333334</v>
      </c>
      <c r="P158" s="66">
        <f>O158</f>
        <v>15.333333333333334</v>
      </c>
      <c r="Q158" s="57">
        <v>0</v>
      </c>
    </row>
    <row r="159" spans="1:19" s="52" customFormat="1" ht="22.5" x14ac:dyDescent="0.3">
      <c r="A159" s="883"/>
      <c r="B159" s="732"/>
      <c r="C159" s="126" t="s">
        <v>173</v>
      </c>
      <c r="D159" s="76"/>
      <c r="E159" s="100"/>
      <c r="F159" s="161"/>
      <c r="G159" s="217" t="s">
        <v>2462</v>
      </c>
      <c r="H159" s="731"/>
      <c r="I159" s="731"/>
      <c r="J159" s="734"/>
      <c r="K159" s="731"/>
      <c r="L159" s="731"/>
      <c r="M159" s="731"/>
    </row>
    <row r="160" spans="1:19" s="52" customFormat="1" ht="22.5" x14ac:dyDescent="0.3">
      <c r="A160" s="883"/>
      <c r="B160" s="732"/>
      <c r="C160" s="111" t="s">
        <v>14</v>
      </c>
      <c r="D160" s="73"/>
      <c r="E160" s="74">
        <v>100</v>
      </c>
      <c r="F160" s="117">
        <f>SUM(1.5*E160)/100</f>
        <v>1.5</v>
      </c>
      <c r="G160" s="217"/>
      <c r="H160" s="731"/>
      <c r="I160" s="731"/>
      <c r="J160" s="734"/>
      <c r="K160" s="731"/>
      <c r="L160" s="731"/>
      <c r="M160" s="731"/>
    </row>
    <row r="161" spans="1:17" s="52" customFormat="1" ht="21" x14ac:dyDescent="0.3">
      <c r="A161" s="883">
        <v>200</v>
      </c>
      <c r="B161" s="761" t="s">
        <v>163</v>
      </c>
      <c r="C161" s="172" t="s">
        <v>164</v>
      </c>
      <c r="D161" s="195">
        <v>9</v>
      </c>
      <c r="E161" s="173" t="s">
        <v>166</v>
      </c>
      <c r="F161" s="270"/>
      <c r="G161" s="850"/>
      <c r="H161" s="760" t="s">
        <v>25</v>
      </c>
      <c r="I161" s="760" t="s">
        <v>125</v>
      </c>
      <c r="J161" s="763">
        <v>52</v>
      </c>
      <c r="K161" s="760" t="s">
        <v>21</v>
      </c>
      <c r="L161" s="760" t="s">
        <v>22</v>
      </c>
      <c r="M161" s="760"/>
      <c r="N161" s="56">
        <f>D161*J161</f>
        <v>468</v>
      </c>
      <c r="O161" s="57">
        <f>N161/18</f>
        <v>26</v>
      </c>
      <c r="P161" s="66">
        <f>O161</f>
        <v>26</v>
      </c>
      <c r="Q161" s="57">
        <v>0</v>
      </c>
    </row>
    <row r="162" spans="1:17" s="52" customFormat="1" ht="22.5" x14ac:dyDescent="0.3">
      <c r="A162" s="883"/>
      <c r="B162" s="761"/>
      <c r="C162" s="174" t="s">
        <v>173</v>
      </c>
      <c r="D162" s="175"/>
      <c r="E162" s="173"/>
      <c r="F162" s="270"/>
      <c r="G162" s="851"/>
      <c r="H162" s="760"/>
      <c r="I162" s="760"/>
      <c r="J162" s="763"/>
      <c r="K162" s="760"/>
      <c r="L162" s="760"/>
      <c r="M162" s="760"/>
    </row>
    <row r="163" spans="1:17" s="52" customFormat="1" ht="22.5" x14ac:dyDescent="0.3">
      <c r="A163" s="883"/>
      <c r="B163" s="761"/>
      <c r="C163" s="176" t="s">
        <v>14</v>
      </c>
      <c r="D163" s="177"/>
      <c r="E163" s="178">
        <v>100</v>
      </c>
      <c r="F163" s="279">
        <f>SUM(1*E163)/100</f>
        <v>1</v>
      </c>
      <c r="G163" s="852"/>
      <c r="H163" s="760"/>
      <c r="I163" s="760"/>
      <c r="J163" s="763"/>
      <c r="K163" s="760"/>
      <c r="L163" s="760"/>
      <c r="M163" s="760"/>
    </row>
    <row r="164" spans="1:17" s="52" customFormat="1" ht="21" x14ac:dyDescent="0.3">
      <c r="A164" s="883">
        <v>201</v>
      </c>
      <c r="B164" s="761" t="s">
        <v>168</v>
      </c>
      <c r="C164" s="172" t="s">
        <v>169</v>
      </c>
      <c r="D164" s="195">
        <v>9</v>
      </c>
      <c r="E164" s="173" t="s">
        <v>166</v>
      </c>
      <c r="F164" s="270"/>
      <c r="G164" s="849"/>
      <c r="H164" s="760" t="s">
        <v>47</v>
      </c>
      <c r="I164" s="760" t="s">
        <v>23</v>
      </c>
      <c r="J164" s="763">
        <v>2</v>
      </c>
      <c r="K164" s="760" t="s">
        <v>73</v>
      </c>
      <c r="L164" s="760" t="s">
        <v>22</v>
      </c>
      <c r="M164" s="760"/>
      <c r="N164" s="56">
        <f>D164*J164</f>
        <v>18</v>
      </c>
      <c r="O164" s="57">
        <f>N164/18</f>
        <v>1</v>
      </c>
      <c r="P164" s="66">
        <f>O164</f>
        <v>1</v>
      </c>
      <c r="Q164" s="57">
        <v>0</v>
      </c>
    </row>
    <row r="165" spans="1:17" s="52" customFormat="1" ht="22.5" x14ac:dyDescent="0.3">
      <c r="A165" s="883"/>
      <c r="B165" s="761"/>
      <c r="C165" s="174" t="s">
        <v>173</v>
      </c>
      <c r="D165" s="175"/>
      <c r="E165" s="173"/>
      <c r="F165" s="270"/>
      <c r="G165" s="849"/>
      <c r="H165" s="760"/>
      <c r="I165" s="760"/>
      <c r="J165" s="763"/>
      <c r="K165" s="760"/>
      <c r="L165" s="760"/>
      <c r="M165" s="760"/>
    </row>
    <row r="166" spans="1:17" s="52" customFormat="1" ht="22.5" x14ac:dyDescent="0.3">
      <c r="A166" s="883"/>
      <c r="B166" s="761"/>
      <c r="C166" s="176" t="s">
        <v>13</v>
      </c>
      <c r="D166" s="177"/>
      <c r="E166" s="178">
        <f>100/2</f>
        <v>50</v>
      </c>
      <c r="F166" s="279">
        <f>SUM(1*E166)/100</f>
        <v>0.5</v>
      </c>
      <c r="G166" s="849"/>
      <c r="H166" s="760"/>
      <c r="I166" s="760"/>
      <c r="J166" s="763"/>
      <c r="K166" s="760"/>
      <c r="L166" s="760"/>
      <c r="M166" s="760"/>
    </row>
    <row r="167" spans="1:17" s="52" customFormat="1" ht="21" x14ac:dyDescent="0.3">
      <c r="A167" s="883">
        <v>202</v>
      </c>
      <c r="B167" s="761" t="s">
        <v>168</v>
      </c>
      <c r="C167" s="172" t="s">
        <v>169</v>
      </c>
      <c r="D167" s="195">
        <v>9</v>
      </c>
      <c r="E167" s="173" t="s">
        <v>166</v>
      </c>
      <c r="F167" s="270"/>
      <c r="G167" s="850"/>
      <c r="H167" s="760" t="s">
        <v>81</v>
      </c>
      <c r="I167" s="760" t="s">
        <v>20</v>
      </c>
      <c r="J167" s="763">
        <v>1</v>
      </c>
      <c r="K167" s="760" t="s">
        <v>73</v>
      </c>
      <c r="L167" s="760" t="s">
        <v>22</v>
      </c>
      <c r="M167" s="760"/>
      <c r="N167" s="56">
        <f>D167*J167</f>
        <v>9</v>
      </c>
      <c r="O167" s="57">
        <f>N167/18</f>
        <v>0.5</v>
      </c>
      <c r="P167" s="66">
        <f>O167</f>
        <v>0.5</v>
      </c>
      <c r="Q167" s="57">
        <v>0</v>
      </c>
    </row>
    <row r="168" spans="1:17" s="52" customFormat="1" ht="22.5" x14ac:dyDescent="0.3">
      <c r="A168" s="883"/>
      <c r="B168" s="761"/>
      <c r="C168" s="174" t="s">
        <v>173</v>
      </c>
      <c r="D168" s="175"/>
      <c r="E168" s="173"/>
      <c r="F168" s="270"/>
      <c r="G168" s="851"/>
      <c r="H168" s="760"/>
      <c r="I168" s="760"/>
      <c r="J168" s="763"/>
      <c r="K168" s="760"/>
      <c r="L168" s="760"/>
      <c r="M168" s="760"/>
    </row>
    <row r="169" spans="1:17" s="52" customFormat="1" ht="22.5" x14ac:dyDescent="0.3">
      <c r="A169" s="883"/>
      <c r="B169" s="761"/>
      <c r="C169" s="176" t="s">
        <v>170</v>
      </c>
      <c r="D169" s="177"/>
      <c r="E169" s="178">
        <f>100/2</f>
        <v>50</v>
      </c>
      <c r="F169" s="279">
        <f>SUM(1*E169)/100</f>
        <v>0.5</v>
      </c>
      <c r="G169" s="852"/>
      <c r="H169" s="760"/>
      <c r="I169" s="760"/>
      <c r="J169" s="763"/>
      <c r="K169" s="760"/>
      <c r="L169" s="760"/>
      <c r="M169" s="760"/>
    </row>
    <row r="170" spans="1:17" s="52" customFormat="1" ht="22.5" x14ac:dyDescent="0.3">
      <c r="A170" s="883">
        <v>203</v>
      </c>
      <c r="B170" s="782" t="s">
        <v>175</v>
      </c>
      <c r="C170" s="358" t="s">
        <v>176</v>
      </c>
      <c r="D170" s="281">
        <v>9</v>
      </c>
      <c r="E170" s="282" t="s">
        <v>166</v>
      </c>
      <c r="F170" s="290">
        <f>SUM(F172:F173)</f>
        <v>1</v>
      </c>
      <c r="G170" s="917"/>
      <c r="H170" s="779" t="s">
        <v>23</v>
      </c>
      <c r="I170" s="779" t="s">
        <v>39</v>
      </c>
      <c r="J170" s="786">
        <v>10</v>
      </c>
      <c r="K170" s="779" t="s">
        <v>26</v>
      </c>
      <c r="L170" s="779" t="s">
        <v>22</v>
      </c>
      <c r="M170" s="779"/>
      <c r="N170" s="56">
        <f>D170*J170</f>
        <v>90</v>
      </c>
      <c r="O170" s="57">
        <f>N170/18</f>
        <v>5</v>
      </c>
      <c r="P170" s="66">
        <f>O170</f>
        <v>5</v>
      </c>
      <c r="Q170" s="57">
        <v>0</v>
      </c>
    </row>
    <row r="171" spans="1:17" s="52" customFormat="1" ht="22.5" x14ac:dyDescent="0.3">
      <c r="A171" s="883"/>
      <c r="B171" s="782"/>
      <c r="C171" s="359" t="s">
        <v>173</v>
      </c>
      <c r="D171" s="360"/>
      <c r="E171" s="282"/>
      <c r="F171" s="290"/>
      <c r="G171" s="917"/>
      <c r="H171" s="779"/>
      <c r="I171" s="779"/>
      <c r="J171" s="786"/>
      <c r="K171" s="779"/>
      <c r="L171" s="779"/>
      <c r="M171" s="779"/>
    </row>
    <row r="172" spans="1:17" s="52" customFormat="1" ht="22.5" x14ac:dyDescent="0.3">
      <c r="A172" s="883"/>
      <c r="B172" s="782"/>
      <c r="C172" s="361" t="s">
        <v>14</v>
      </c>
      <c r="D172" s="284"/>
      <c r="E172" s="285">
        <v>70</v>
      </c>
      <c r="F172" s="291">
        <f t="shared" ref="F172:F173" si="21">SUM(1*E172)/100</f>
        <v>0.7</v>
      </c>
      <c r="G172" s="917"/>
      <c r="H172" s="779"/>
      <c r="I172" s="779"/>
      <c r="J172" s="786"/>
      <c r="K172" s="779"/>
      <c r="L172" s="779"/>
      <c r="M172" s="779"/>
    </row>
    <row r="173" spans="1:17" s="52" customFormat="1" ht="22.5" x14ac:dyDescent="0.3">
      <c r="A173" s="883"/>
      <c r="B173" s="782"/>
      <c r="C173" s="361" t="s">
        <v>13</v>
      </c>
      <c r="D173" s="284"/>
      <c r="E173" s="285">
        <v>30</v>
      </c>
      <c r="F173" s="291">
        <f t="shared" si="21"/>
        <v>0.3</v>
      </c>
      <c r="G173" s="917"/>
      <c r="H173" s="779"/>
      <c r="I173" s="779"/>
      <c r="J173" s="786"/>
      <c r="K173" s="779"/>
      <c r="L173" s="779"/>
      <c r="M173" s="779"/>
    </row>
    <row r="174" spans="1:17" s="52" customFormat="1" ht="22.5" x14ac:dyDescent="0.3">
      <c r="A174" s="883">
        <v>204</v>
      </c>
      <c r="B174" s="732" t="s">
        <v>1011</v>
      </c>
      <c r="C174" s="109" t="s">
        <v>544</v>
      </c>
      <c r="D174" s="187">
        <v>1</v>
      </c>
      <c r="E174" s="208" t="s">
        <v>53</v>
      </c>
      <c r="F174" s="118">
        <f>SUM(F175)</f>
        <v>1.5</v>
      </c>
      <c r="G174" s="832" t="s">
        <v>2460</v>
      </c>
      <c r="H174" s="731" t="s">
        <v>20</v>
      </c>
      <c r="I174" s="731" t="s">
        <v>26</v>
      </c>
      <c r="J174" s="734">
        <v>2</v>
      </c>
      <c r="K174" s="731" t="s">
        <v>21</v>
      </c>
      <c r="L174" s="731" t="s">
        <v>22</v>
      </c>
      <c r="M174" s="731"/>
      <c r="N174" s="56">
        <f>D174*J174</f>
        <v>2</v>
      </c>
      <c r="O174" s="57">
        <f>N174/18</f>
        <v>0.1111111111111111</v>
      </c>
      <c r="P174" s="66">
        <f>O174</f>
        <v>0.1111111111111111</v>
      </c>
      <c r="Q174" s="57">
        <v>0</v>
      </c>
    </row>
    <row r="175" spans="1:17" s="52" customFormat="1" ht="22.5" x14ac:dyDescent="0.3">
      <c r="A175" s="883"/>
      <c r="B175" s="732"/>
      <c r="C175" s="111" t="s">
        <v>500</v>
      </c>
      <c r="D175" s="73"/>
      <c r="E175" s="74">
        <v>100</v>
      </c>
      <c r="F175" s="117">
        <f>SUM(1.5*E175)/100</f>
        <v>1.5</v>
      </c>
      <c r="G175" s="834"/>
      <c r="H175" s="731"/>
      <c r="I175" s="731"/>
      <c r="J175" s="734"/>
      <c r="K175" s="731"/>
      <c r="L175" s="731"/>
      <c r="M175" s="731"/>
    </row>
    <row r="176" spans="1:17" s="52" customFormat="1" ht="21" x14ac:dyDescent="0.3">
      <c r="A176" s="883">
        <v>205</v>
      </c>
      <c r="B176" s="732" t="s">
        <v>255</v>
      </c>
      <c r="C176" s="109" t="s">
        <v>256</v>
      </c>
      <c r="D176" s="187">
        <v>3</v>
      </c>
      <c r="E176" s="208" t="s">
        <v>33</v>
      </c>
      <c r="F176" s="118">
        <f>SUM(F178)</f>
        <v>1.5</v>
      </c>
      <c r="G176" s="217" t="s">
        <v>2463</v>
      </c>
      <c r="H176" s="731" t="s">
        <v>23</v>
      </c>
      <c r="I176" s="731" t="s">
        <v>261</v>
      </c>
      <c r="J176" s="734">
        <v>76</v>
      </c>
      <c r="K176" s="731" t="s">
        <v>95</v>
      </c>
      <c r="L176" s="731" t="s">
        <v>22</v>
      </c>
      <c r="M176" s="731"/>
      <c r="N176" s="56">
        <f>D176*J176</f>
        <v>228</v>
      </c>
      <c r="O176" s="57">
        <f>N176/18</f>
        <v>12.666666666666666</v>
      </c>
      <c r="P176" s="66">
        <f>O176</f>
        <v>12.666666666666666</v>
      </c>
      <c r="Q176" s="57">
        <v>0</v>
      </c>
    </row>
    <row r="177" spans="1:17" s="52" customFormat="1" ht="22.5" x14ac:dyDescent="0.3">
      <c r="A177" s="883"/>
      <c r="B177" s="732"/>
      <c r="C177" s="126" t="s">
        <v>173</v>
      </c>
      <c r="D177" s="76"/>
      <c r="E177" s="100"/>
      <c r="F177" s="161"/>
      <c r="G177" s="217" t="s">
        <v>2464</v>
      </c>
      <c r="H177" s="731"/>
      <c r="I177" s="731"/>
      <c r="J177" s="734"/>
      <c r="K177" s="731"/>
      <c r="L177" s="731"/>
      <c r="M177" s="731"/>
    </row>
    <row r="178" spans="1:17" s="52" customFormat="1" ht="22.5" x14ac:dyDescent="0.3">
      <c r="A178" s="883"/>
      <c r="B178" s="732"/>
      <c r="C178" s="111" t="s">
        <v>14</v>
      </c>
      <c r="D178" s="73"/>
      <c r="E178" s="74">
        <v>100</v>
      </c>
      <c r="F178" s="117">
        <f>SUM(1.5*E178)/100</f>
        <v>1.5</v>
      </c>
      <c r="G178" s="217"/>
      <c r="H178" s="731"/>
      <c r="I178" s="731"/>
      <c r="J178" s="734"/>
      <c r="K178" s="731"/>
      <c r="L178" s="731"/>
      <c r="M178" s="731"/>
    </row>
    <row r="179" spans="1:17" s="52" customFormat="1" ht="22.5" x14ac:dyDescent="0.3">
      <c r="A179" s="883">
        <v>206</v>
      </c>
      <c r="B179" s="732" t="s">
        <v>1015</v>
      </c>
      <c r="C179" s="109" t="s">
        <v>1016</v>
      </c>
      <c r="D179" s="187">
        <v>1</v>
      </c>
      <c r="E179" s="208" t="s">
        <v>53</v>
      </c>
      <c r="F179" s="118">
        <f>SUM(F181)</f>
        <v>0.33</v>
      </c>
      <c r="G179" s="830" t="s">
        <v>2465</v>
      </c>
      <c r="H179" s="731" t="s">
        <v>23</v>
      </c>
      <c r="I179" s="731" t="s">
        <v>531</v>
      </c>
      <c r="J179" s="734">
        <v>80</v>
      </c>
      <c r="K179" s="731" t="s">
        <v>26</v>
      </c>
      <c r="L179" s="731" t="s">
        <v>22</v>
      </c>
      <c r="M179" s="731"/>
      <c r="N179" s="56">
        <f>D179*J179</f>
        <v>80</v>
      </c>
      <c r="O179" s="57">
        <f>N179/18</f>
        <v>4.4444444444444446</v>
      </c>
      <c r="P179" s="66">
        <f>O179</f>
        <v>4.4444444444444446</v>
      </c>
      <c r="Q179" s="57">
        <v>0</v>
      </c>
    </row>
    <row r="180" spans="1:17" s="52" customFormat="1" ht="22.5" x14ac:dyDescent="0.3">
      <c r="A180" s="883"/>
      <c r="B180" s="732"/>
      <c r="C180" s="126" t="s">
        <v>173</v>
      </c>
      <c r="D180" s="76"/>
      <c r="E180" s="100"/>
      <c r="F180" s="161"/>
      <c r="G180" s="841"/>
      <c r="H180" s="731"/>
      <c r="I180" s="731"/>
      <c r="J180" s="734"/>
      <c r="K180" s="731"/>
      <c r="L180" s="731"/>
      <c r="M180" s="731"/>
    </row>
    <row r="181" spans="1:17" s="52" customFormat="1" ht="22.5" x14ac:dyDescent="0.3">
      <c r="A181" s="883"/>
      <c r="B181" s="732"/>
      <c r="C181" s="111" t="s">
        <v>13</v>
      </c>
      <c r="D181" s="73"/>
      <c r="E181" s="74">
        <v>100</v>
      </c>
      <c r="F181" s="117">
        <f>SUM(0.33*E181)/100</f>
        <v>0.33</v>
      </c>
      <c r="G181" s="831"/>
      <c r="H181" s="731"/>
      <c r="I181" s="731"/>
      <c r="J181" s="734"/>
      <c r="K181" s="731"/>
      <c r="L181" s="731"/>
      <c r="M181" s="731"/>
    </row>
    <row r="182" spans="1:17" s="52" customFormat="1" ht="21" x14ac:dyDescent="0.3">
      <c r="A182" s="731">
        <v>207</v>
      </c>
      <c r="B182" s="732" t="s">
        <v>262</v>
      </c>
      <c r="C182" s="109" t="s">
        <v>263</v>
      </c>
      <c r="D182" s="187">
        <v>3</v>
      </c>
      <c r="E182" s="208" t="s">
        <v>33</v>
      </c>
      <c r="F182" s="118">
        <f>SUM(F183:F184)</f>
        <v>1.5</v>
      </c>
      <c r="G182" s="217" t="s">
        <v>2466</v>
      </c>
      <c r="H182" s="731" t="s">
        <v>20</v>
      </c>
      <c r="I182" s="731" t="s">
        <v>34</v>
      </c>
      <c r="J182" s="734">
        <v>28</v>
      </c>
      <c r="K182" s="731" t="s">
        <v>98</v>
      </c>
      <c r="L182" s="731" t="s">
        <v>22</v>
      </c>
      <c r="M182" s="731"/>
      <c r="N182" s="56">
        <f>D182*J182</f>
        <v>84</v>
      </c>
      <c r="O182" s="57">
        <f>N182/18</f>
        <v>4.666666666666667</v>
      </c>
      <c r="P182" s="66">
        <f>O182</f>
        <v>4.666666666666667</v>
      </c>
      <c r="Q182" s="57">
        <v>0</v>
      </c>
    </row>
    <row r="183" spans="1:17" s="52" customFormat="1" ht="22.5" x14ac:dyDescent="0.3">
      <c r="A183" s="731"/>
      <c r="B183" s="732"/>
      <c r="C183" s="111" t="s">
        <v>15</v>
      </c>
      <c r="D183" s="73"/>
      <c r="E183" s="595">
        <v>50</v>
      </c>
      <c r="F183" s="117">
        <f t="shared" ref="F183:F184" si="22">SUM(1.5*E183)/100</f>
        <v>0.75</v>
      </c>
      <c r="G183" s="217" t="s">
        <v>2467</v>
      </c>
      <c r="H183" s="731"/>
      <c r="I183" s="731"/>
      <c r="J183" s="734"/>
      <c r="K183" s="731"/>
      <c r="L183" s="731"/>
      <c r="M183" s="731"/>
    </row>
    <row r="184" spans="1:17" s="52" customFormat="1" ht="22.5" x14ac:dyDescent="0.3">
      <c r="A184" s="731"/>
      <c r="B184" s="732"/>
      <c r="C184" s="111" t="s">
        <v>242</v>
      </c>
      <c r="D184" s="73"/>
      <c r="E184" s="595">
        <v>50</v>
      </c>
      <c r="F184" s="117">
        <f t="shared" si="22"/>
        <v>0.75</v>
      </c>
      <c r="G184" s="217"/>
      <c r="H184" s="731"/>
      <c r="I184" s="731"/>
      <c r="J184" s="734"/>
      <c r="K184" s="731"/>
      <c r="L184" s="731"/>
      <c r="M184" s="731"/>
    </row>
    <row r="185" spans="1:17" s="52" customFormat="1" ht="21" x14ac:dyDescent="0.3">
      <c r="A185" s="883">
        <v>208</v>
      </c>
      <c r="B185" s="732" t="s">
        <v>265</v>
      </c>
      <c r="C185" s="109" t="s">
        <v>266</v>
      </c>
      <c r="D185" s="187">
        <v>3</v>
      </c>
      <c r="E185" s="208" t="s">
        <v>33</v>
      </c>
      <c r="F185" s="118">
        <f>SUM(F186)</f>
        <v>1.5</v>
      </c>
      <c r="G185" s="355" t="s">
        <v>2409</v>
      </c>
      <c r="H185" s="731" t="s">
        <v>20</v>
      </c>
      <c r="I185" s="731" t="s">
        <v>23</v>
      </c>
      <c r="J185" s="734">
        <v>2</v>
      </c>
      <c r="K185" s="731" t="s">
        <v>73</v>
      </c>
      <c r="L185" s="731" t="s">
        <v>22</v>
      </c>
      <c r="M185" s="731"/>
      <c r="N185" s="56">
        <f>D185*J185</f>
        <v>6</v>
      </c>
      <c r="O185" s="57">
        <f>N185/18</f>
        <v>0.33333333333333331</v>
      </c>
      <c r="P185" s="66">
        <f>O185</f>
        <v>0.33333333333333331</v>
      </c>
      <c r="Q185" s="57">
        <v>0</v>
      </c>
    </row>
    <row r="186" spans="1:17" s="52" customFormat="1" ht="22.5" x14ac:dyDescent="0.3">
      <c r="A186" s="883"/>
      <c r="B186" s="732"/>
      <c r="C186" s="111" t="s">
        <v>51</v>
      </c>
      <c r="D186" s="73"/>
      <c r="E186" s="74">
        <v>100</v>
      </c>
      <c r="F186" s="117">
        <f>SUM(1.5*E186)/100</f>
        <v>1.5</v>
      </c>
      <c r="G186" s="305" t="s">
        <v>2410</v>
      </c>
      <c r="H186" s="731"/>
      <c r="I186" s="731"/>
      <c r="J186" s="734"/>
      <c r="K186" s="731"/>
      <c r="L186" s="731"/>
      <c r="M186" s="731"/>
    </row>
    <row r="187" spans="1:17" s="52" customFormat="1" ht="21" x14ac:dyDescent="0.3">
      <c r="A187" s="883">
        <v>209</v>
      </c>
      <c r="B187" s="732" t="s">
        <v>1021</v>
      </c>
      <c r="C187" s="109" t="s">
        <v>1022</v>
      </c>
      <c r="D187" s="187">
        <v>3</v>
      </c>
      <c r="E187" s="208" t="s">
        <v>33</v>
      </c>
      <c r="F187" s="118">
        <f>SUM(F189:F190)</f>
        <v>1.5</v>
      </c>
      <c r="G187" s="217" t="s">
        <v>2468</v>
      </c>
      <c r="H187" s="731" t="s">
        <v>20</v>
      </c>
      <c r="I187" s="731" t="s">
        <v>531</v>
      </c>
      <c r="J187" s="734">
        <v>81</v>
      </c>
      <c r="K187" s="731" t="s">
        <v>25</v>
      </c>
      <c r="L187" s="731" t="s">
        <v>22</v>
      </c>
      <c r="M187" s="731"/>
      <c r="N187" s="56">
        <f>D187*J187</f>
        <v>243</v>
      </c>
      <c r="O187" s="57">
        <f>N187/18</f>
        <v>13.5</v>
      </c>
      <c r="P187" s="66">
        <f>O187</f>
        <v>13.5</v>
      </c>
      <c r="Q187" s="57">
        <v>0</v>
      </c>
    </row>
    <row r="188" spans="1:17" s="52" customFormat="1" ht="22.5" x14ac:dyDescent="0.3">
      <c r="A188" s="883"/>
      <c r="B188" s="732"/>
      <c r="C188" s="126" t="s">
        <v>173</v>
      </c>
      <c r="D188" s="76"/>
      <c r="E188" s="100"/>
      <c r="F188" s="161"/>
      <c r="G188" s="217" t="s">
        <v>2469</v>
      </c>
      <c r="H188" s="731"/>
      <c r="I188" s="731"/>
      <c r="J188" s="734"/>
      <c r="K188" s="731"/>
      <c r="L188" s="731"/>
      <c r="M188" s="731"/>
    </row>
    <row r="189" spans="1:17" s="52" customFormat="1" ht="22.5" x14ac:dyDescent="0.3">
      <c r="A189" s="883"/>
      <c r="B189" s="732"/>
      <c r="C189" s="111" t="s">
        <v>170</v>
      </c>
      <c r="D189" s="73"/>
      <c r="E189" s="74">
        <v>50</v>
      </c>
      <c r="F189" s="117">
        <f t="shared" ref="F189:F190" si="23">SUM(1.5*E189)/100</f>
        <v>0.75</v>
      </c>
      <c r="G189" s="217"/>
      <c r="H189" s="731"/>
      <c r="I189" s="731"/>
      <c r="J189" s="734"/>
      <c r="K189" s="731"/>
      <c r="L189" s="731"/>
      <c r="M189" s="731"/>
    </row>
    <row r="190" spans="1:17" s="52" customFormat="1" ht="22.5" x14ac:dyDescent="0.3">
      <c r="A190" s="883"/>
      <c r="B190" s="732"/>
      <c r="C190" s="111" t="s">
        <v>500</v>
      </c>
      <c r="D190" s="73"/>
      <c r="E190" s="74">
        <v>50</v>
      </c>
      <c r="F190" s="117">
        <f t="shared" si="23"/>
        <v>0.75</v>
      </c>
      <c r="G190" s="217"/>
      <c r="H190" s="731"/>
      <c r="I190" s="731"/>
      <c r="J190" s="734"/>
      <c r="K190" s="731"/>
      <c r="L190" s="731"/>
      <c r="M190" s="731"/>
    </row>
    <row r="191" spans="1:17" s="52" customFormat="1" ht="21" x14ac:dyDescent="0.3">
      <c r="A191" s="883">
        <v>210</v>
      </c>
      <c r="B191" s="732" t="s">
        <v>1023</v>
      </c>
      <c r="C191" s="109" t="s">
        <v>1024</v>
      </c>
      <c r="D191" s="187">
        <v>3</v>
      </c>
      <c r="E191" s="208" t="s">
        <v>33</v>
      </c>
      <c r="F191" s="118">
        <f>SUM(F193)</f>
        <v>1.5</v>
      </c>
      <c r="G191" s="300" t="s">
        <v>2470</v>
      </c>
      <c r="H191" s="731" t="s">
        <v>20</v>
      </c>
      <c r="I191" s="731" t="s">
        <v>531</v>
      </c>
      <c r="J191" s="734">
        <v>82</v>
      </c>
      <c r="K191" s="731" t="s">
        <v>21</v>
      </c>
      <c r="L191" s="731" t="s">
        <v>22</v>
      </c>
      <c r="M191" s="731"/>
      <c r="N191" s="56">
        <f>D191*J191</f>
        <v>246</v>
      </c>
      <c r="O191" s="57">
        <f>N191/18</f>
        <v>13.666666666666666</v>
      </c>
      <c r="P191" s="66">
        <f>O191</f>
        <v>13.666666666666666</v>
      </c>
      <c r="Q191" s="57">
        <v>0</v>
      </c>
    </row>
    <row r="192" spans="1:17" s="52" customFormat="1" ht="22.5" x14ac:dyDescent="0.3">
      <c r="A192" s="883"/>
      <c r="B192" s="732"/>
      <c r="C192" s="126" t="s">
        <v>173</v>
      </c>
      <c r="D192" s="76"/>
      <c r="E192" s="100"/>
      <c r="F192" s="161"/>
      <c r="G192" s="221" t="s">
        <v>2415</v>
      </c>
      <c r="H192" s="731"/>
      <c r="I192" s="731"/>
      <c r="J192" s="734"/>
      <c r="K192" s="731"/>
      <c r="L192" s="731"/>
      <c r="M192" s="731"/>
    </row>
    <row r="193" spans="1:17" s="52" customFormat="1" ht="22.5" x14ac:dyDescent="0.3">
      <c r="A193" s="883"/>
      <c r="B193" s="732"/>
      <c r="C193" s="111" t="s">
        <v>13</v>
      </c>
      <c r="D193" s="73"/>
      <c r="E193" s="74">
        <v>100</v>
      </c>
      <c r="F193" s="117">
        <f>SUM(1.5*E193)/100</f>
        <v>1.5</v>
      </c>
      <c r="G193" s="301"/>
      <c r="H193" s="731"/>
      <c r="I193" s="731"/>
      <c r="J193" s="734"/>
      <c r="K193" s="731"/>
      <c r="L193" s="731"/>
      <c r="M193" s="731"/>
    </row>
    <row r="194" spans="1:17" s="52" customFormat="1" ht="21" x14ac:dyDescent="0.3">
      <c r="A194" s="883">
        <v>211</v>
      </c>
      <c r="B194" s="758" t="s">
        <v>286</v>
      </c>
      <c r="C194" s="277" t="s">
        <v>287</v>
      </c>
      <c r="D194" s="252">
        <v>3</v>
      </c>
      <c r="E194" s="253" t="s">
        <v>33</v>
      </c>
      <c r="F194" s="271">
        <f>SUM(F195)</f>
        <v>1.5</v>
      </c>
      <c r="G194" s="322" t="s">
        <v>2471</v>
      </c>
      <c r="H194" s="757" t="s">
        <v>20</v>
      </c>
      <c r="I194" s="757" t="s">
        <v>507</v>
      </c>
      <c r="J194" s="744">
        <v>51</v>
      </c>
      <c r="K194" s="757" t="s">
        <v>20</v>
      </c>
      <c r="L194" s="757" t="s">
        <v>22</v>
      </c>
      <c r="M194" s="757"/>
      <c r="N194" s="56">
        <f>D194*J194</f>
        <v>153</v>
      </c>
      <c r="O194" s="57">
        <f>N194/18</f>
        <v>8.5</v>
      </c>
      <c r="P194" s="66">
        <f>O194</f>
        <v>8.5</v>
      </c>
      <c r="Q194" s="57">
        <v>0</v>
      </c>
    </row>
    <row r="195" spans="1:17" s="52" customFormat="1" ht="22.5" x14ac:dyDescent="0.3">
      <c r="A195" s="883"/>
      <c r="B195" s="758"/>
      <c r="C195" s="278" t="s">
        <v>14</v>
      </c>
      <c r="D195" s="255"/>
      <c r="E195" s="147">
        <v>100</v>
      </c>
      <c r="F195" s="148">
        <f>SUM(1.5*E195)/100</f>
        <v>1.5</v>
      </c>
      <c r="G195" s="322" t="s">
        <v>2472</v>
      </c>
      <c r="H195" s="757"/>
      <c r="I195" s="757"/>
      <c r="J195" s="744"/>
      <c r="K195" s="757"/>
      <c r="L195" s="757"/>
      <c r="M195" s="757"/>
    </row>
    <row r="196" spans="1:17" s="52" customFormat="1" ht="21" hidden="1" x14ac:dyDescent="0.3">
      <c r="A196" s="883">
        <v>212</v>
      </c>
      <c r="B196" s="732" t="s">
        <v>286</v>
      </c>
      <c r="C196" s="109" t="s">
        <v>287</v>
      </c>
      <c r="D196" s="187">
        <v>3</v>
      </c>
      <c r="E196" s="208" t="s">
        <v>33</v>
      </c>
      <c r="F196" s="118"/>
      <c r="G196" s="355" t="s">
        <v>2473</v>
      </c>
      <c r="H196" s="731" t="s">
        <v>23</v>
      </c>
      <c r="I196" s="731" t="s">
        <v>20</v>
      </c>
      <c r="J196" s="734">
        <v>1</v>
      </c>
      <c r="K196" s="731" t="s">
        <v>73</v>
      </c>
      <c r="L196" s="731" t="s">
        <v>22</v>
      </c>
      <c r="M196" s="731"/>
      <c r="N196" s="56">
        <f>D196*J196</f>
        <v>3</v>
      </c>
      <c r="O196" s="57">
        <f>N196/18</f>
        <v>0.16666666666666666</v>
      </c>
      <c r="P196" s="66">
        <f>O196</f>
        <v>0.16666666666666666</v>
      </c>
      <c r="Q196" s="57">
        <v>0</v>
      </c>
    </row>
    <row r="197" spans="1:17" s="52" customFormat="1" ht="21" hidden="1" x14ac:dyDescent="0.3">
      <c r="A197" s="883"/>
      <c r="B197" s="732"/>
      <c r="C197" s="111" t="s">
        <v>14</v>
      </c>
      <c r="D197" s="73"/>
      <c r="E197" s="74">
        <v>100</v>
      </c>
      <c r="F197" s="117"/>
      <c r="G197" s="301" t="s">
        <v>2474</v>
      </c>
      <c r="H197" s="731"/>
      <c r="I197" s="731"/>
      <c r="J197" s="734"/>
      <c r="K197" s="731"/>
      <c r="L197" s="731"/>
      <c r="M197" s="731"/>
    </row>
    <row r="198" spans="1:17" s="52" customFormat="1" ht="22.5" x14ac:dyDescent="0.3">
      <c r="A198" s="883">
        <v>213</v>
      </c>
      <c r="B198" s="732" t="s">
        <v>288</v>
      </c>
      <c r="C198" s="109" t="s">
        <v>289</v>
      </c>
      <c r="D198" s="187">
        <v>3</v>
      </c>
      <c r="E198" s="208" t="s">
        <v>33</v>
      </c>
      <c r="F198" s="118">
        <f>SUM(F199)</f>
        <v>1.5</v>
      </c>
      <c r="G198" s="129" t="s">
        <v>2475</v>
      </c>
      <c r="H198" s="731" t="s">
        <v>20</v>
      </c>
      <c r="I198" s="731" t="s">
        <v>233</v>
      </c>
      <c r="J198" s="734">
        <v>44</v>
      </c>
      <c r="K198" s="731" t="s">
        <v>321</v>
      </c>
      <c r="L198" s="731" t="s">
        <v>22</v>
      </c>
      <c r="M198" s="731"/>
      <c r="N198" s="56">
        <f>D198*J198</f>
        <v>132</v>
      </c>
      <c r="O198" s="57">
        <f>N198/18</f>
        <v>7.333333333333333</v>
      </c>
      <c r="P198" s="66">
        <f>O198</f>
        <v>7.333333333333333</v>
      </c>
      <c r="Q198" s="57">
        <v>0</v>
      </c>
    </row>
    <row r="199" spans="1:17" s="52" customFormat="1" ht="22.5" x14ac:dyDescent="0.3">
      <c r="A199" s="883"/>
      <c r="B199" s="732"/>
      <c r="C199" s="111" t="s">
        <v>500</v>
      </c>
      <c r="D199" s="73"/>
      <c r="E199" s="74">
        <v>100</v>
      </c>
      <c r="F199" s="117">
        <f>SUM(1.5*E199)/100</f>
        <v>1.5</v>
      </c>
      <c r="G199" s="129" t="s">
        <v>2476</v>
      </c>
      <c r="H199" s="731"/>
      <c r="I199" s="731"/>
      <c r="J199" s="734"/>
      <c r="K199" s="731"/>
      <c r="L199" s="731"/>
      <c r="M199" s="731"/>
    </row>
    <row r="200" spans="1:17" s="52" customFormat="1" ht="21" x14ac:dyDescent="0.3">
      <c r="A200" s="883">
        <v>214</v>
      </c>
      <c r="B200" s="732" t="s">
        <v>1034</v>
      </c>
      <c r="C200" s="109" t="s">
        <v>1035</v>
      </c>
      <c r="D200" s="187">
        <v>3</v>
      </c>
      <c r="E200" s="208" t="s">
        <v>33</v>
      </c>
      <c r="F200" s="118">
        <f>SUM(F201)</f>
        <v>1.5</v>
      </c>
      <c r="G200" s="300" t="s">
        <v>2477</v>
      </c>
      <c r="H200" s="731" t="s">
        <v>20</v>
      </c>
      <c r="I200" s="731" t="s">
        <v>261</v>
      </c>
      <c r="J200" s="734">
        <v>4</v>
      </c>
      <c r="K200" s="731" t="s">
        <v>1036</v>
      </c>
      <c r="L200" s="731" t="s">
        <v>22</v>
      </c>
      <c r="M200" s="731"/>
      <c r="N200" s="56">
        <f>D200*J200</f>
        <v>12</v>
      </c>
      <c r="O200" s="57">
        <f>N200/18</f>
        <v>0.66666666666666663</v>
      </c>
      <c r="P200" s="66">
        <f>O200</f>
        <v>0.66666666666666663</v>
      </c>
      <c r="Q200" s="57">
        <v>0</v>
      </c>
    </row>
    <row r="201" spans="1:17" s="52" customFormat="1" ht="22.5" x14ac:dyDescent="0.3">
      <c r="A201" s="883"/>
      <c r="B201" s="732"/>
      <c r="C201" s="111" t="s">
        <v>14</v>
      </c>
      <c r="D201" s="73"/>
      <c r="E201" s="74">
        <v>100</v>
      </c>
      <c r="F201" s="117">
        <f>SUM(1.5*E201)/100</f>
        <v>1.5</v>
      </c>
      <c r="G201" s="301" t="s">
        <v>2478</v>
      </c>
      <c r="H201" s="731"/>
      <c r="I201" s="731"/>
      <c r="J201" s="734"/>
      <c r="K201" s="731"/>
      <c r="L201" s="731"/>
      <c r="M201" s="731"/>
    </row>
    <row r="202" spans="1:17" s="52" customFormat="1" ht="21" x14ac:dyDescent="0.3">
      <c r="A202" s="883">
        <v>215</v>
      </c>
      <c r="B202" s="732" t="s">
        <v>1037</v>
      </c>
      <c r="C202" s="109" t="s">
        <v>1038</v>
      </c>
      <c r="D202" s="187">
        <v>3</v>
      </c>
      <c r="E202" s="208" t="s">
        <v>33</v>
      </c>
      <c r="F202" s="118">
        <f>SUM(F203)</f>
        <v>1.5</v>
      </c>
      <c r="G202" s="129" t="s">
        <v>2479</v>
      </c>
      <c r="H202" s="731" t="s">
        <v>20</v>
      </c>
      <c r="I202" s="731" t="s">
        <v>72</v>
      </c>
      <c r="J202" s="734">
        <v>3</v>
      </c>
      <c r="K202" s="731" t="s">
        <v>134</v>
      </c>
      <c r="L202" s="731" t="s">
        <v>22</v>
      </c>
      <c r="M202" s="731"/>
      <c r="N202" s="56">
        <f>D202*J202</f>
        <v>9</v>
      </c>
      <c r="O202" s="57">
        <f>N202/18</f>
        <v>0.5</v>
      </c>
      <c r="P202" s="66">
        <f>O202</f>
        <v>0.5</v>
      </c>
      <c r="Q202" s="57">
        <v>0</v>
      </c>
    </row>
    <row r="203" spans="1:17" s="52" customFormat="1" ht="22.5" x14ac:dyDescent="0.3">
      <c r="A203" s="883"/>
      <c r="B203" s="732"/>
      <c r="C203" s="111" t="s">
        <v>51</v>
      </c>
      <c r="D203" s="73"/>
      <c r="E203" s="74">
        <v>100</v>
      </c>
      <c r="F203" s="117">
        <f>SUM(1.5*E203)/100</f>
        <v>1.5</v>
      </c>
      <c r="G203" s="129" t="s">
        <v>2400</v>
      </c>
      <c r="H203" s="731"/>
      <c r="I203" s="731"/>
      <c r="J203" s="734"/>
      <c r="K203" s="731"/>
      <c r="L203" s="731"/>
      <c r="M203" s="731"/>
    </row>
    <row r="204" spans="1:17" s="52" customFormat="1" ht="21" x14ac:dyDescent="0.3">
      <c r="A204" s="883">
        <v>216</v>
      </c>
      <c r="B204" s="732" t="s">
        <v>296</v>
      </c>
      <c r="C204" s="109" t="s">
        <v>297</v>
      </c>
      <c r="D204" s="187">
        <v>3</v>
      </c>
      <c r="E204" s="208" t="s">
        <v>33</v>
      </c>
      <c r="F204" s="118">
        <f>SUM(F205:F206)</f>
        <v>1.5</v>
      </c>
      <c r="G204" s="300" t="s">
        <v>2480</v>
      </c>
      <c r="H204" s="731" t="s">
        <v>20</v>
      </c>
      <c r="I204" s="731" t="s">
        <v>233</v>
      </c>
      <c r="J204" s="734">
        <v>17</v>
      </c>
      <c r="K204" s="731" t="s">
        <v>522</v>
      </c>
      <c r="L204" s="731" t="s">
        <v>22</v>
      </c>
      <c r="M204" s="731"/>
      <c r="N204" s="56">
        <f>D204*J204</f>
        <v>51</v>
      </c>
      <c r="O204" s="57">
        <f>N204/18</f>
        <v>2.8333333333333335</v>
      </c>
      <c r="P204" s="66">
        <f>O204</f>
        <v>2.8333333333333335</v>
      </c>
      <c r="Q204" s="57">
        <v>0</v>
      </c>
    </row>
    <row r="205" spans="1:17" s="52" customFormat="1" ht="22.5" x14ac:dyDescent="0.3">
      <c r="A205" s="883"/>
      <c r="B205" s="732"/>
      <c r="C205" s="111" t="s">
        <v>170</v>
      </c>
      <c r="D205" s="73"/>
      <c r="E205" s="74">
        <v>50</v>
      </c>
      <c r="F205" s="117">
        <f t="shared" ref="F205:F206" si="24">SUM(1.5*E205)/100</f>
        <v>0.75</v>
      </c>
      <c r="G205" s="221" t="s">
        <v>2481</v>
      </c>
      <c r="H205" s="731"/>
      <c r="I205" s="731"/>
      <c r="J205" s="734"/>
      <c r="K205" s="731"/>
      <c r="L205" s="731"/>
      <c r="M205" s="731"/>
    </row>
    <row r="206" spans="1:17" s="52" customFormat="1" ht="22.5" x14ac:dyDescent="0.3">
      <c r="A206" s="883"/>
      <c r="B206" s="732"/>
      <c r="C206" s="111" t="s">
        <v>14</v>
      </c>
      <c r="D206" s="73"/>
      <c r="E206" s="74">
        <v>50</v>
      </c>
      <c r="F206" s="117">
        <f t="shared" si="24"/>
        <v>0.75</v>
      </c>
      <c r="G206" s="301"/>
      <c r="H206" s="731"/>
      <c r="I206" s="731"/>
      <c r="J206" s="734"/>
      <c r="K206" s="731"/>
      <c r="L206" s="731"/>
      <c r="M206" s="731"/>
    </row>
    <row r="207" spans="1:17" s="52" customFormat="1" ht="21" x14ac:dyDescent="0.3">
      <c r="A207" s="883">
        <v>217</v>
      </c>
      <c r="B207" s="732" t="s">
        <v>1039</v>
      </c>
      <c r="C207" s="109" t="s">
        <v>1040</v>
      </c>
      <c r="D207" s="187">
        <v>3</v>
      </c>
      <c r="E207" s="208" t="s">
        <v>33</v>
      </c>
      <c r="F207" s="118">
        <f>SUM(F208:F209)</f>
        <v>1.5</v>
      </c>
      <c r="G207" s="129" t="s">
        <v>2482</v>
      </c>
      <c r="H207" s="731" t="s">
        <v>20</v>
      </c>
      <c r="I207" s="731" t="s">
        <v>233</v>
      </c>
      <c r="J207" s="734">
        <v>24</v>
      </c>
      <c r="K207" s="731" t="s">
        <v>182</v>
      </c>
      <c r="L207" s="731" t="s">
        <v>22</v>
      </c>
      <c r="M207" s="731"/>
      <c r="N207" s="56">
        <f>D207*J207</f>
        <v>72</v>
      </c>
      <c r="O207" s="57">
        <f>N207/18</f>
        <v>4</v>
      </c>
      <c r="P207" s="66">
        <f>O207</f>
        <v>4</v>
      </c>
      <c r="Q207" s="57">
        <v>0</v>
      </c>
    </row>
    <row r="208" spans="1:17" s="52" customFormat="1" ht="22.5" x14ac:dyDescent="0.3">
      <c r="A208" s="883"/>
      <c r="B208" s="732"/>
      <c r="C208" s="111" t="s">
        <v>170</v>
      </c>
      <c r="D208" s="73"/>
      <c r="E208" s="74">
        <v>50</v>
      </c>
      <c r="F208" s="117">
        <f t="shared" ref="F208:F209" si="25">SUM(1.5*E208)/100</f>
        <v>0.75</v>
      </c>
      <c r="G208" s="217" t="s">
        <v>2483</v>
      </c>
      <c r="H208" s="731"/>
      <c r="I208" s="731"/>
      <c r="J208" s="734"/>
      <c r="K208" s="731"/>
      <c r="L208" s="731"/>
      <c r="M208" s="731"/>
    </row>
    <row r="209" spans="1:19" s="52" customFormat="1" ht="22.5" x14ac:dyDescent="0.3">
      <c r="A209" s="883"/>
      <c r="B209" s="732"/>
      <c r="C209" s="111" t="s">
        <v>500</v>
      </c>
      <c r="D209" s="73"/>
      <c r="E209" s="74">
        <v>50</v>
      </c>
      <c r="F209" s="117">
        <f t="shared" si="25"/>
        <v>0.75</v>
      </c>
      <c r="G209" s="217"/>
      <c r="H209" s="731"/>
      <c r="I209" s="731"/>
      <c r="J209" s="734"/>
      <c r="K209" s="731"/>
      <c r="L209" s="731"/>
      <c r="M209" s="731"/>
    </row>
    <row r="210" spans="1:19" s="52" customFormat="1" ht="21" x14ac:dyDescent="0.3">
      <c r="A210" s="883">
        <v>218</v>
      </c>
      <c r="B210" s="732" t="s">
        <v>303</v>
      </c>
      <c r="C210" s="109" t="s">
        <v>154</v>
      </c>
      <c r="D210" s="187">
        <v>1</v>
      </c>
      <c r="E210" s="208" t="s">
        <v>304</v>
      </c>
      <c r="F210" s="118">
        <f>SUM(F212)</f>
        <v>0.25</v>
      </c>
      <c r="G210" s="830" t="s">
        <v>2484</v>
      </c>
      <c r="H210" s="731" t="s">
        <v>20</v>
      </c>
      <c r="I210" s="731" t="s">
        <v>23</v>
      </c>
      <c r="J210" s="734">
        <v>2</v>
      </c>
      <c r="K210" s="731" t="s">
        <v>73</v>
      </c>
      <c r="L210" s="731" t="s">
        <v>22</v>
      </c>
      <c r="M210" s="731"/>
      <c r="N210" s="56">
        <f>D210*J210</f>
        <v>2</v>
      </c>
      <c r="O210" s="57">
        <f>N210/18</f>
        <v>0.1111111111111111</v>
      </c>
      <c r="P210" s="66">
        <f>O210</f>
        <v>0.1111111111111111</v>
      </c>
      <c r="Q210" s="57">
        <v>0</v>
      </c>
    </row>
    <row r="211" spans="1:19" s="52" customFormat="1" ht="22.5" x14ac:dyDescent="0.3">
      <c r="A211" s="883"/>
      <c r="B211" s="732"/>
      <c r="C211" s="126" t="s">
        <v>173</v>
      </c>
      <c r="D211" s="76"/>
      <c r="E211" s="100"/>
      <c r="F211" s="161"/>
      <c r="G211" s="841"/>
      <c r="H211" s="731"/>
      <c r="I211" s="731"/>
      <c r="J211" s="734"/>
      <c r="K211" s="731"/>
      <c r="L211" s="731"/>
      <c r="M211" s="731"/>
    </row>
    <row r="212" spans="1:19" s="52" customFormat="1" ht="22.5" x14ac:dyDescent="0.3">
      <c r="A212" s="901"/>
      <c r="B212" s="796"/>
      <c r="C212" s="112" t="s">
        <v>13</v>
      </c>
      <c r="D212" s="73"/>
      <c r="E212" s="74">
        <v>100</v>
      </c>
      <c r="F212" s="117">
        <f>SUM(0.25*E212)/100</f>
        <v>0.25</v>
      </c>
      <c r="G212" s="831"/>
      <c r="H212" s="795"/>
      <c r="I212" s="795"/>
      <c r="J212" s="797"/>
      <c r="K212" s="795"/>
      <c r="L212" s="795"/>
      <c r="M212" s="795"/>
    </row>
    <row r="213" spans="1:19" ht="24.75" customHeight="1" x14ac:dyDescent="0.15">
      <c r="A213" s="659" t="s">
        <v>860</v>
      </c>
      <c r="B213" s="659"/>
      <c r="C213" s="659"/>
      <c r="D213" s="659"/>
      <c r="E213" s="659"/>
      <c r="F213" s="659"/>
      <c r="G213" s="659"/>
      <c r="H213" s="659"/>
      <c r="I213" s="659"/>
      <c r="J213" s="659"/>
      <c r="K213" s="659"/>
      <c r="L213" s="659"/>
      <c r="M213" s="659"/>
      <c r="N213" s="124">
        <f>N214</f>
        <v>139</v>
      </c>
      <c r="O213" s="65">
        <f t="shared" ref="O213:Q213" si="26">O214</f>
        <v>11.583333333333332</v>
      </c>
      <c r="P213" s="65">
        <f t="shared" si="26"/>
        <v>0</v>
      </c>
      <c r="Q213" s="65">
        <f t="shared" si="26"/>
        <v>23.166666666666664</v>
      </c>
      <c r="R213" s="125">
        <f>P213+Q213</f>
        <v>23.166666666666664</v>
      </c>
      <c r="S213" s="66">
        <f>Q213/20</f>
        <v>1.1583333333333332</v>
      </c>
    </row>
    <row r="214" spans="1:19" ht="24.75" customHeight="1" x14ac:dyDescent="0.15">
      <c r="A214" s="881" t="s">
        <v>1697</v>
      </c>
      <c r="B214" s="881"/>
      <c r="C214" s="881"/>
      <c r="D214" s="881"/>
      <c r="E214" s="881"/>
      <c r="F214" s="881"/>
      <c r="G214" s="881"/>
      <c r="H214" s="881"/>
      <c r="I214" s="881"/>
      <c r="J214" s="881"/>
      <c r="K214" s="881"/>
      <c r="L214" s="881"/>
      <c r="M214" s="881"/>
      <c r="N214" s="124">
        <f>SUM(N215:N277)</f>
        <v>139</v>
      </c>
      <c r="O214" s="65">
        <f t="shared" ref="O214:Q214" si="27">SUM(O215:O277)</f>
        <v>11.583333333333332</v>
      </c>
      <c r="P214" s="65">
        <f t="shared" si="27"/>
        <v>0</v>
      </c>
      <c r="Q214" s="65">
        <f t="shared" si="27"/>
        <v>23.166666666666664</v>
      </c>
    </row>
    <row r="215" spans="1:19" s="52" customFormat="1" ht="21" x14ac:dyDescent="0.3">
      <c r="A215" s="883">
        <v>219</v>
      </c>
      <c r="B215" s="732" t="s">
        <v>1603</v>
      </c>
      <c r="C215" s="109" t="s">
        <v>1604</v>
      </c>
      <c r="D215" s="187">
        <v>3</v>
      </c>
      <c r="E215" s="208" t="s">
        <v>33</v>
      </c>
      <c r="F215" s="118">
        <f>SUM(F217)</f>
        <v>1.5</v>
      </c>
      <c r="G215" s="802"/>
      <c r="H215" s="731" t="s">
        <v>20</v>
      </c>
      <c r="I215" s="731" t="s">
        <v>76</v>
      </c>
      <c r="J215" s="734">
        <v>8</v>
      </c>
      <c r="K215" s="731" t="s">
        <v>23</v>
      </c>
      <c r="L215" s="731" t="s">
        <v>22</v>
      </c>
      <c r="M215" s="731"/>
      <c r="N215" s="56">
        <f>D215*J215</f>
        <v>24</v>
      </c>
      <c r="O215" s="57">
        <f>N215/12</f>
        <v>2</v>
      </c>
      <c r="P215" s="57">
        <v>0</v>
      </c>
      <c r="Q215" s="110">
        <f>O215*2</f>
        <v>4</v>
      </c>
    </row>
    <row r="216" spans="1:19" s="52" customFormat="1" ht="22.5" x14ac:dyDescent="0.3">
      <c r="A216" s="883"/>
      <c r="B216" s="732"/>
      <c r="C216" s="126" t="s">
        <v>1798</v>
      </c>
      <c r="D216" s="76"/>
      <c r="E216" s="100"/>
      <c r="F216" s="161"/>
      <c r="G216" s="802"/>
      <c r="H216" s="731"/>
      <c r="I216" s="731"/>
      <c r="J216" s="734"/>
      <c r="K216" s="731"/>
      <c r="L216" s="731"/>
      <c r="M216" s="731"/>
    </row>
    <row r="217" spans="1:19" s="52" customFormat="1" ht="22.5" x14ac:dyDescent="0.3">
      <c r="A217" s="883"/>
      <c r="B217" s="732"/>
      <c r="C217" s="111" t="s">
        <v>75</v>
      </c>
      <c r="D217" s="73"/>
      <c r="E217" s="74">
        <v>100</v>
      </c>
      <c r="F217" s="117">
        <f>SUM(1.5*E217)/100</f>
        <v>1.5</v>
      </c>
      <c r="G217" s="802"/>
      <c r="H217" s="731"/>
      <c r="I217" s="731"/>
      <c r="J217" s="734"/>
      <c r="K217" s="731"/>
      <c r="L217" s="731"/>
      <c r="M217" s="731"/>
    </row>
    <row r="218" spans="1:19" s="52" customFormat="1" ht="21" hidden="1" x14ac:dyDescent="0.3">
      <c r="A218" s="745">
        <v>220</v>
      </c>
      <c r="B218" s="746" t="s">
        <v>1292</v>
      </c>
      <c r="C218" s="213" t="s">
        <v>1293</v>
      </c>
      <c r="D218" s="205">
        <v>3</v>
      </c>
      <c r="E218" s="84" t="s">
        <v>33</v>
      </c>
      <c r="F218" s="157"/>
      <c r="G218" s="912"/>
      <c r="H218" s="745" t="s">
        <v>20</v>
      </c>
      <c r="I218" s="745" t="s">
        <v>21</v>
      </c>
      <c r="J218" s="748">
        <v>0</v>
      </c>
      <c r="K218" s="745" t="s">
        <v>21</v>
      </c>
      <c r="L218" s="745" t="s">
        <v>22</v>
      </c>
      <c r="M218" s="748" t="s">
        <v>1799</v>
      </c>
      <c r="N218" s="56">
        <f>D218*J218</f>
        <v>0</v>
      </c>
      <c r="O218" s="57">
        <f>N218/12</f>
        <v>0</v>
      </c>
      <c r="P218" s="57">
        <v>0</v>
      </c>
      <c r="Q218" s="110">
        <f>O218*2</f>
        <v>0</v>
      </c>
    </row>
    <row r="219" spans="1:19" s="52" customFormat="1" ht="21" hidden="1" x14ac:dyDescent="0.3">
      <c r="A219" s="745"/>
      <c r="B219" s="746"/>
      <c r="C219" s="213" t="s">
        <v>1605</v>
      </c>
      <c r="D219" s="205"/>
      <c r="E219" s="103"/>
      <c r="F219" s="292"/>
      <c r="G219" s="912"/>
      <c r="H219" s="745"/>
      <c r="I219" s="745"/>
      <c r="J219" s="748"/>
      <c r="K219" s="745"/>
      <c r="L219" s="745"/>
      <c r="M219" s="748"/>
    </row>
    <row r="220" spans="1:19" s="52" customFormat="1" ht="21" hidden="1" x14ac:dyDescent="0.3">
      <c r="A220" s="745"/>
      <c r="B220" s="746"/>
      <c r="C220" s="213" t="s">
        <v>57</v>
      </c>
      <c r="D220" s="205"/>
      <c r="E220" s="103"/>
      <c r="F220" s="292"/>
      <c r="G220" s="912"/>
      <c r="H220" s="745"/>
      <c r="I220" s="745"/>
      <c r="J220" s="748"/>
      <c r="K220" s="745"/>
      <c r="L220" s="745"/>
      <c r="M220" s="748"/>
    </row>
    <row r="221" spans="1:19" s="52" customFormat="1" ht="21" x14ac:dyDescent="0.3">
      <c r="A221" s="731">
        <v>221</v>
      </c>
      <c r="B221" s="732" t="s">
        <v>1294</v>
      </c>
      <c r="C221" s="109" t="s">
        <v>1295</v>
      </c>
      <c r="D221" s="187">
        <v>3</v>
      </c>
      <c r="E221" s="208" t="s">
        <v>33</v>
      </c>
      <c r="F221" s="118">
        <f>SUM(F223:F224)</f>
        <v>1.5</v>
      </c>
      <c r="G221" s="802"/>
      <c r="H221" s="731" t="s">
        <v>20</v>
      </c>
      <c r="I221" s="731" t="s">
        <v>76</v>
      </c>
      <c r="J221" s="734">
        <v>1</v>
      </c>
      <c r="K221" s="731" t="s">
        <v>81</v>
      </c>
      <c r="L221" s="731" t="s">
        <v>22</v>
      </c>
      <c r="M221" s="731"/>
      <c r="N221" s="56">
        <f>D221*J221</f>
        <v>3</v>
      </c>
      <c r="O221" s="57">
        <f>N221/12</f>
        <v>0.25</v>
      </c>
      <c r="P221" s="57">
        <v>0</v>
      </c>
      <c r="Q221" s="110">
        <f>O221*2</f>
        <v>0.5</v>
      </c>
    </row>
    <row r="222" spans="1:19" s="52" customFormat="1" ht="22.5" x14ac:dyDescent="0.3">
      <c r="A222" s="731"/>
      <c r="B222" s="732"/>
      <c r="C222" s="126" t="s">
        <v>1798</v>
      </c>
      <c r="D222" s="76"/>
      <c r="E222" s="100"/>
      <c r="F222" s="161"/>
      <c r="G222" s="802"/>
      <c r="H222" s="731"/>
      <c r="I222" s="731"/>
      <c r="J222" s="734"/>
      <c r="K222" s="731"/>
      <c r="L222" s="731"/>
      <c r="M222" s="731"/>
    </row>
    <row r="223" spans="1:19" s="52" customFormat="1" ht="22.5" x14ac:dyDescent="0.3">
      <c r="A223" s="731"/>
      <c r="B223" s="732"/>
      <c r="C223" s="111" t="s">
        <v>14</v>
      </c>
      <c r="D223" s="73"/>
      <c r="E223" s="595">
        <v>50</v>
      </c>
      <c r="F223" s="117">
        <f t="shared" ref="F223:F224" si="28">SUM(1.5*E223)/100</f>
        <v>0.75</v>
      </c>
      <c r="G223" s="802"/>
      <c r="H223" s="731"/>
      <c r="I223" s="731"/>
      <c r="J223" s="734"/>
      <c r="K223" s="731"/>
      <c r="L223" s="731"/>
      <c r="M223" s="731"/>
    </row>
    <row r="224" spans="1:19" s="52" customFormat="1" ht="22.5" x14ac:dyDescent="0.3">
      <c r="A224" s="731"/>
      <c r="B224" s="732"/>
      <c r="C224" s="111" t="s">
        <v>123</v>
      </c>
      <c r="D224" s="73"/>
      <c r="E224" s="595">
        <v>50</v>
      </c>
      <c r="F224" s="117">
        <f t="shared" si="28"/>
        <v>0.75</v>
      </c>
      <c r="G224" s="802"/>
      <c r="H224" s="731"/>
      <c r="I224" s="731"/>
      <c r="J224" s="734"/>
      <c r="K224" s="731"/>
      <c r="L224" s="731"/>
      <c r="M224" s="731"/>
    </row>
    <row r="225" spans="1:17" s="52" customFormat="1" ht="21" hidden="1" x14ac:dyDescent="0.3">
      <c r="A225" s="745">
        <v>222</v>
      </c>
      <c r="B225" s="746" t="s">
        <v>1606</v>
      </c>
      <c r="C225" s="213" t="s">
        <v>1607</v>
      </c>
      <c r="D225" s="205">
        <v>3</v>
      </c>
      <c r="E225" s="84" t="s">
        <v>33</v>
      </c>
      <c r="F225" s="157"/>
      <c r="G225" s="912"/>
      <c r="H225" s="745" t="s">
        <v>20</v>
      </c>
      <c r="I225" s="745" t="s">
        <v>76</v>
      </c>
      <c r="J225" s="748">
        <v>0</v>
      </c>
      <c r="K225" s="745" t="s">
        <v>76</v>
      </c>
      <c r="L225" s="745" t="s">
        <v>22</v>
      </c>
      <c r="M225" s="748" t="s">
        <v>1799</v>
      </c>
      <c r="N225" s="56">
        <f>D225*J225</f>
        <v>0</v>
      </c>
      <c r="O225" s="57">
        <f>N225/12</f>
        <v>0</v>
      </c>
      <c r="P225" s="57">
        <v>0</v>
      </c>
      <c r="Q225" s="110">
        <f>O225*2</f>
        <v>0</v>
      </c>
    </row>
    <row r="226" spans="1:17" s="52" customFormat="1" ht="21" hidden="1" x14ac:dyDescent="0.3">
      <c r="A226" s="745"/>
      <c r="B226" s="746"/>
      <c r="C226" s="213" t="s">
        <v>1300</v>
      </c>
      <c r="D226" s="205"/>
      <c r="E226" s="100"/>
      <c r="F226" s="161"/>
      <c r="G226" s="912"/>
      <c r="H226" s="745"/>
      <c r="I226" s="745"/>
      <c r="J226" s="748"/>
      <c r="K226" s="745"/>
      <c r="L226" s="745"/>
      <c r="M226" s="748"/>
    </row>
    <row r="227" spans="1:17" s="52" customFormat="1" ht="21" hidden="1" x14ac:dyDescent="0.3">
      <c r="A227" s="745"/>
      <c r="B227" s="746"/>
      <c r="C227" s="213" t="s">
        <v>78</v>
      </c>
      <c r="D227" s="205"/>
      <c r="E227" s="100"/>
      <c r="F227" s="161"/>
      <c r="G227" s="912"/>
      <c r="H227" s="745"/>
      <c r="I227" s="745"/>
      <c r="J227" s="748"/>
      <c r="K227" s="745"/>
      <c r="L227" s="745"/>
      <c r="M227" s="748"/>
    </row>
    <row r="228" spans="1:17" s="52" customFormat="1" ht="21" hidden="1" x14ac:dyDescent="0.3">
      <c r="A228" s="745">
        <v>223</v>
      </c>
      <c r="B228" s="746" t="s">
        <v>1608</v>
      </c>
      <c r="C228" s="213" t="s">
        <v>1609</v>
      </c>
      <c r="D228" s="205">
        <v>3</v>
      </c>
      <c r="E228" s="84" t="s">
        <v>33</v>
      </c>
      <c r="F228" s="157"/>
      <c r="G228" s="912"/>
      <c r="H228" s="745" t="s">
        <v>20</v>
      </c>
      <c r="I228" s="745" t="s">
        <v>21</v>
      </c>
      <c r="J228" s="748">
        <v>0</v>
      </c>
      <c r="K228" s="745" t="s">
        <v>21</v>
      </c>
      <c r="L228" s="745" t="s">
        <v>22</v>
      </c>
      <c r="M228" s="748" t="s">
        <v>1799</v>
      </c>
      <c r="N228" s="56">
        <f>D228*J228</f>
        <v>0</v>
      </c>
      <c r="O228" s="57">
        <f>N228/12</f>
        <v>0</v>
      </c>
      <c r="P228" s="57">
        <v>0</v>
      </c>
      <c r="Q228" s="110">
        <f>O228*2</f>
        <v>0</v>
      </c>
    </row>
    <row r="229" spans="1:17" s="52" customFormat="1" ht="21" hidden="1" x14ac:dyDescent="0.3">
      <c r="A229" s="745"/>
      <c r="B229" s="746"/>
      <c r="C229" s="213" t="s">
        <v>1605</v>
      </c>
      <c r="D229" s="205"/>
      <c r="E229" s="100"/>
      <c r="F229" s="161"/>
      <c r="G229" s="912"/>
      <c r="H229" s="745"/>
      <c r="I229" s="745"/>
      <c r="J229" s="748"/>
      <c r="K229" s="745"/>
      <c r="L229" s="745"/>
      <c r="M229" s="748"/>
    </row>
    <row r="230" spans="1:17" s="52" customFormat="1" ht="21" hidden="1" x14ac:dyDescent="0.3">
      <c r="A230" s="745"/>
      <c r="B230" s="746"/>
      <c r="C230" s="213" t="s">
        <v>57</v>
      </c>
      <c r="D230" s="205"/>
      <c r="E230" s="100"/>
      <c r="F230" s="161"/>
      <c r="G230" s="912"/>
      <c r="H230" s="745"/>
      <c r="I230" s="745"/>
      <c r="J230" s="748"/>
      <c r="K230" s="745"/>
      <c r="L230" s="745"/>
      <c r="M230" s="748"/>
    </row>
    <row r="231" spans="1:17" s="52" customFormat="1" ht="22.5" x14ac:dyDescent="0.3">
      <c r="A231" s="883">
        <v>224</v>
      </c>
      <c r="B231" s="732" t="s">
        <v>1610</v>
      </c>
      <c r="C231" s="109" t="s">
        <v>1611</v>
      </c>
      <c r="D231" s="187">
        <v>3</v>
      </c>
      <c r="E231" s="208" t="s">
        <v>33</v>
      </c>
      <c r="F231" s="118">
        <f>SUM(F233)</f>
        <v>1.5</v>
      </c>
      <c r="G231" s="802"/>
      <c r="H231" s="731" t="s">
        <v>20</v>
      </c>
      <c r="I231" s="731" t="s">
        <v>26</v>
      </c>
      <c r="J231" s="734">
        <v>3</v>
      </c>
      <c r="K231" s="731" t="s">
        <v>23</v>
      </c>
      <c r="L231" s="731" t="s">
        <v>22</v>
      </c>
      <c r="M231" s="731"/>
      <c r="N231" s="56">
        <f>D231*J231</f>
        <v>9</v>
      </c>
      <c r="O231" s="57">
        <f>N231/12</f>
        <v>0.75</v>
      </c>
      <c r="P231" s="57">
        <v>0</v>
      </c>
      <c r="Q231" s="110">
        <f>O231*2</f>
        <v>1.5</v>
      </c>
    </row>
    <row r="232" spans="1:17" s="52" customFormat="1" ht="22.5" x14ac:dyDescent="0.3">
      <c r="A232" s="883"/>
      <c r="B232" s="732"/>
      <c r="C232" s="126" t="s">
        <v>1798</v>
      </c>
      <c r="D232" s="76"/>
      <c r="E232" s="100"/>
      <c r="F232" s="161"/>
      <c r="G232" s="802"/>
      <c r="H232" s="731"/>
      <c r="I232" s="731"/>
      <c r="J232" s="734"/>
      <c r="K232" s="731"/>
      <c r="L232" s="731"/>
      <c r="M232" s="731"/>
    </row>
    <row r="233" spans="1:17" s="52" customFormat="1" ht="22.5" x14ac:dyDescent="0.3">
      <c r="A233" s="883"/>
      <c r="B233" s="732"/>
      <c r="C233" s="111" t="s">
        <v>75</v>
      </c>
      <c r="D233" s="73"/>
      <c r="E233" s="74">
        <v>100</v>
      </c>
      <c r="F233" s="117">
        <f>SUM(1.5*E233)/100</f>
        <v>1.5</v>
      </c>
      <c r="G233" s="802"/>
      <c r="H233" s="731"/>
      <c r="I233" s="731"/>
      <c r="J233" s="734"/>
      <c r="K233" s="731"/>
      <c r="L233" s="731"/>
      <c r="M233" s="731"/>
    </row>
    <row r="234" spans="1:17" s="52" customFormat="1" ht="21" x14ac:dyDescent="0.3">
      <c r="A234" s="883">
        <v>225</v>
      </c>
      <c r="B234" s="732" t="s">
        <v>1301</v>
      </c>
      <c r="C234" s="109" t="s">
        <v>1302</v>
      </c>
      <c r="D234" s="187">
        <v>3</v>
      </c>
      <c r="E234" s="208" t="s">
        <v>33</v>
      </c>
      <c r="F234" s="118">
        <f>SUM(F236)</f>
        <v>1.5</v>
      </c>
      <c r="G234" s="802"/>
      <c r="H234" s="731" t="s">
        <v>20</v>
      </c>
      <c r="I234" s="731" t="s">
        <v>26</v>
      </c>
      <c r="J234" s="734">
        <v>2</v>
      </c>
      <c r="K234" s="731" t="s">
        <v>21</v>
      </c>
      <c r="L234" s="731" t="s">
        <v>22</v>
      </c>
      <c r="M234" s="731"/>
      <c r="N234" s="56">
        <f>D234*J234</f>
        <v>6</v>
      </c>
      <c r="O234" s="57">
        <f>N234/12</f>
        <v>0.5</v>
      </c>
      <c r="P234" s="57">
        <v>0</v>
      </c>
      <c r="Q234" s="110">
        <f>O234*2</f>
        <v>1</v>
      </c>
    </row>
    <row r="235" spans="1:17" s="52" customFormat="1" ht="22.5" x14ac:dyDescent="0.3">
      <c r="A235" s="883"/>
      <c r="B235" s="732"/>
      <c r="C235" s="126" t="s">
        <v>1798</v>
      </c>
      <c r="D235" s="76"/>
      <c r="E235" s="100"/>
      <c r="F235" s="161"/>
      <c r="G235" s="802"/>
      <c r="H235" s="731"/>
      <c r="I235" s="731"/>
      <c r="J235" s="734"/>
      <c r="K235" s="731"/>
      <c r="L235" s="731"/>
      <c r="M235" s="731"/>
    </row>
    <row r="236" spans="1:17" s="52" customFormat="1" ht="22.5" x14ac:dyDescent="0.3">
      <c r="A236" s="883"/>
      <c r="B236" s="732"/>
      <c r="C236" s="111" t="s">
        <v>14</v>
      </c>
      <c r="D236" s="73"/>
      <c r="E236" s="74">
        <v>100</v>
      </c>
      <c r="F236" s="117">
        <f>SUM(1.5*E236)/100</f>
        <v>1.5</v>
      </c>
      <c r="G236" s="802"/>
      <c r="H236" s="731"/>
      <c r="I236" s="731"/>
      <c r="J236" s="734"/>
      <c r="K236" s="731"/>
      <c r="L236" s="731"/>
      <c r="M236" s="731"/>
    </row>
    <row r="237" spans="1:17" s="52" customFormat="1" ht="21" x14ac:dyDescent="0.3">
      <c r="A237" s="883">
        <v>226</v>
      </c>
      <c r="B237" s="732" t="s">
        <v>1612</v>
      </c>
      <c r="C237" s="109" t="s">
        <v>1613</v>
      </c>
      <c r="D237" s="187">
        <v>3</v>
      </c>
      <c r="E237" s="208" t="s">
        <v>33</v>
      </c>
      <c r="F237" s="118">
        <f>SUM(F239)</f>
        <v>1.5</v>
      </c>
      <c r="G237" s="802"/>
      <c r="H237" s="731" t="s">
        <v>20</v>
      </c>
      <c r="I237" s="731" t="s">
        <v>76</v>
      </c>
      <c r="J237" s="734">
        <v>8</v>
      </c>
      <c r="K237" s="731" t="s">
        <v>23</v>
      </c>
      <c r="L237" s="731" t="s">
        <v>22</v>
      </c>
      <c r="M237" s="731"/>
      <c r="N237" s="56">
        <f>D237*J237</f>
        <v>24</v>
      </c>
      <c r="O237" s="57">
        <f>N237/12</f>
        <v>2</v>
      </c>
      <c r="P237" s="57">
        <v>0</v>
      </c>
      <c r="Q237" s="110">
        <f>O237*2</f>
        <v>4</v>
      </c>
    </row>
    <row r="238" spans="1:17" s="52" customFormat="1" ht="43.5" x14ac:dyDescent="0.3">
      <c r="A238" s="883"/>
      <c r="B238" s="732"/>
      <c r="C238" s="126" t="s">
        <v>1820</v>
      </c>
      <c r="D238" s="76"/>
      <c r="E238" s="100"/>
      <c r="F238" s="161"/>
      <c r="G238" s="802"/>
      <c r="H238" s="731"/>
      <c r="I238" s="731"/>
      <c r="J238" s="734"/>
      <c r="K238" s="731"/>
      <c r="L238" s="731"/>
      <c r="M238" s="731"/>
    </row>
    <row r="239" spans="1:17" s="52" customFormat="1" ht="22.5" x14ac:dyDescent="0.3">
      <c r="A239" s="883"/>
      <c r="B239" s="732"/>
      <c r="C239" s="111" t="s">
        <v>57</v>
      </c>
      <c r="D239" s="73"/>
      <c r="E239" s="74">
        <v>100</v>
      </c>
      <c r="F239" s="117">
        <f>SUM(1.5*E239)/100</f>
        <v>1.5</v>
      </c>
      <c r="G239" s="802"/>
      <c r="H239" s="731"/>
      <c r="I239" s="731"/>
      <c r="J239" s="734"/>
      <c r="K239" s="731"/>
      <c r="L239" s="731"/>
      <c r="M239" s="731"/>
    </row>
    <row r="240" spans="1:17" s="52" customFormat="1" ht="21" hidden="1" x14ac:dyDescent="0.3">
      <c r="A240" s="745">
        <v>227</v>
      </c>
      <c r="B240" s="746" t="s">
        <v>1614</v>
      </c>
      <c r="C240" s="213" t="s">
        <v>1615</v>
      </c>
      <c r="D240" s="205">
        <v>3</v>
      </c>
      <c r="E240" s="84" t="s">
        <v>33</v>
      </c>
      <c r="F240" s="157"/>
      <c r="G240" s="912"/>
      <c r="H240" s="745" t="s">
        <v>20</v>
      </c>
      <c r="I240" s="745" t="s">
        <v>76</v>
      </c>
      <c r="J240" s="748">
        <v>0</v>
      </c>
      <c r="K240" s="745" t="s">
        <v>76</v>
      </c>
      <c r="L240" s="745" t="s">
        <v>22</v>
      </c>
      <c r="M240" s="748" t="s">
        <v>1799</v>
      </c>
      <c r="N240" s="56">
        <f>D240*J240</f>
        <v>0</v>
      </c>
      <c r="O240" s="57">
        <f>N240/12</f>
        <v>0</v>
      </c>
      <c r="P240" s="57">
        <v>0</v>
      </c>
      <c r="Q240" s="110">
        <f>O240*2</f>
        <v>0</v>
      </c>
    </row>
    <row r="241" spans="1:17" s="52" customFormat="1" ht="21" hidden="1" x14ac:dyDescent="0.3">
      <c r="A241" s="745"/>
      <c r="B241" s="746"/>
      <c r="C241" s="213" t="s">
        <v>1300</v>
      </c>
      <c r="D241" s="205"/>
      <c r="E241" s="100"/>
      <c r="F241" s="161"/>
      <c r="G241" s="912"/>
      <c r="H241" s="745"/>
      <c r="I241" s="745"/>
      <c r="J241" s="748"/>
      <c r="K241" s="745"/>
      <c r="L241" s="745"/>
      <c r="M241" s="748"/>
    </row>
    <row r="242" spans="1:17" s="52" customFormat="1" ht="21" hidden="1" x14ac:dyDescent="0.3">
      <c r="A242" s="745"/>
      <c r="B242" s="746"/>
      <c r="C242" s="213" t="s">
        <v>51</v>
      </c>
      <c r="D242" s="205"/>
      <c r="E242" s="100"/>
      <c r="F242" s="161"/>
      <c r="G242" s="912"/>
      <c r="H242" s="745"/>
      <c r="I242" s="745"/>
      <c r="J242" s="748"/>
      <c r="K242" s="745"/>
      <c r="L242" s="745"/>
      <c r="M242" s="748"/>
    </row>
    <row r="243" spans="1:17" s="52" customFormat="1" ht="22.5" x14ac:dyDescent="0.3">
      <c r="A243" s="883">
        <v>228</v>
      </c>
      <c r="B243" s="732" t="s">
        <v>1305</v>
      </c>
      <c r="C243" s="109" t="s">
        <v>1306</v>
      </c>
      <c r="D243" s="187">
        <v>1</v>
      </c>
      <c r="E243" s="208" t="s">
        <v>82</v>
      </c>
      <c r="F243" s="118">
        <f>SUM(F244)</f>
        <v>0.25</v>
      </c>
      <c r="G243" s="802"/>
      <c r="H243" s="731" t="s">
        <v>20</v>
      </c>
      <c r="I243" s="731" t="s">
        <v>23</v>
      </c>
      <c r="J243" s="734">
        <v>2</v>
      </c>
      <c r="K243" s="731" t="s">
        <v>73</v>
      </c>
      <c r="L243" s="731" t="s">
        <v>22</v>
      </c>
      <c r="M243" s="731"/>
      <c r="N243" s="56">
        <f>D243*J243</f>
        <v>2</v>
      </c>
      <c r="O243" s="57">
        <f>N243/12</f>
        <v>0.16666666666666666</v>
      </c>
      <c r="P243" s="57">
        <v>0</v>
      </c>
      <c r="Q243" s="110">
        <f>O243*2</f>
        <v>0.33333333333333331</v>
      </c>
    </row>
    <row r="244" spans="1:17" s="52" customFormat="1" ht="22.5" x14ac:dyDescent="0.3">
      <c r="A244" s="883"/>
      <c r="B244" s="732"/>
      <c r="C244" s="111" t="s">
        <v>57</v>
      </c>
      <c r="D244" s="73"/>
      <c r="E244" s="74">
        <v>100</v>
      </c>
      <c r="F244" s="117">
        <f>SUM(0.25*E244)/100</f>
        <v>0.25</v>
      </c>
      <c r="G244" s="802"/>
      <c r="H244" s="731"/>
      <c r="I244" s="731"/>
      <c r="J244" s="734"/>
      <c r="K244" s="731"/>
      <c r="L244" s="731"/>
      <c r="M244" s="731"/>
    </row>
    <row r="245" spans="1:17" s="52" customFormat="1" ht="22.5" x14ac:dyDescent="0.3">
      <c r="A245" s="883">
        <v>229</v>
      </c>
      <c r="B245" s="732" t="s">
        <v>1307</v>
      </c>
      <c r="C245" s="109" t="s">
        <v>1308</v>
      </c>
      <c r="D245" s="187">
        <v>1</v>
      </c>
      <c r="E245" s="208" t="s">
        <v>82</v>
      </c>
      <c r="F245" s="118">
        <f>SUM(F247)</f>
        <v>0.25</v>
      </c>
      <c r="G245" s="802"/>
      <c r="H245" s="731" t="s">
        <v>20</v>
      </c>
      <c r="I245" s="731" t="s">
        <v>76</v>
      </c>
      <c r="J245" s="734">
        <v>7</v>
      </c>
      <c r="K245" s="731" t="s">
        <v>21</v>
      </c>
      <c r="L245" s="731" t="s">
        <v>22</v>
      </c>
      <c r="M245" s="731"/>
      <c r="N245" s="56">
        <f>D245*J245</f>
        <v>7</v>
      </c>
      <c r="O245" s="57">
        <f>N245/12</f>
        <v>0.58333333333333337</v>
      </c>
      <c r="P245" s="57">
        <v>0</v>
      </c>
      <c r="Q245" s="110">
        <f>O245*2</f>
        <v>1.1666666666666667</v>
      </c>
    </row>
    <row r="246" spans="1:17" s="52" customFormat="1" ht="22.5" x14ac:dyDescent="0.3">
      <c r="A246" s="883"/>
      <c r="B246" s="732"/>
      <c r="C246" s="126" t="s">
        <v>1798</v>
      </c>
      <c r="D246" s="76"/>
      <c r="E246" s="100"/>
      <c r="F246" s="161"/>
      <c r="G246" s="802"/>
      <c r="H246" s="731"/>
      <c r="I246" s="731"/>
      <c r="J246" s="734"/>
      <c r="K246" s="731"/>
      <c r="L246" s="731"/>
      <c r="M246" s="731"/>
    </row>
    <row r="247" spans="1:17" s="52" customFormat="1" ht="22.5" x14ac:dyDescent="0.3">
      <c r="A247" s="883"/>
      <c r="B247" s="732"/>
      <c r="C247" s="111" t="s">
        <v>57</v>
      </c>
      <c r="D247" s="73"/>
      <c r="E247" s="74">
        <v>100</v>
      </c>
      <c r="F247" s="117">
        <f>SUM(0.25*E247)/100</f>
        <v>0.25</v>
      </c>
      <c r="G247" s="802"/>
      <c r="H247" s="731"/>
      <c r="I247" s="731"/>
      <c r="J247" s="734"/>
      <c r="K247" s="731"/>
      <c r="L247" s="731"/>
      <c r="M247" s="731"/>
    </row>
    <row r="248" spans="1:17" s="52" customFormat="1" ht="22.5" x14ac:dyDescent="0.3">
      <c r="A248" s="883">
        <v>230</v>
      </c>
      <c r="B248" s="732" t="s">
        <v>1309</v>
      </c>
      <c r="C248" s="109" t="s">
        <v>1310</v>
      </c>
      <c r="D248" s="187">
        <v>1</v>
      </c>
      <c r="E248" s="208" t="s">
        <v>82</v>
      </c>
      <c r="F248" s="118">
        <f>SUM(F249)</f>
        <v>0.25</v>
      </c>
      <c r="G248" s="802"/>
      <c r="H248" s="731" t="s">
        <v>20</v>
      </c>
      <c r="I248" s="731" t="s">
        <v>21</v>
      </c>
      <c r="J248" s="734">
        <v>3</v>
      </c>
      <c r="K248" s="731" t="s">
        <v>73</v>
      </c>
      <c r="L248" s="731" t="s">
        <v>22</v>
      </c>
      <c r="M248" s="731"/>
      <c r="N248" s="56">
        <f>D248*J248</f>
        <v>3</v>
      </c>
      <c r="O248" s="57">
        <f>N248/12</f>
        <v>0.25</v>
      </c>
      <c r="P248" s="57">
        <v>0</v>
      </c>
      <c r="Q248" s="110">
        <f>O248*2</f>
        <v>0.5</v>
      </c>
    </row>
    <row r="249" spans="1:17" s="52" customFormat="1" ht="22.5" x14ac:dyDescent="0.3">
      <c r="A249" s="883"/>
      <c r="B249" s="732"/>
      <c r="C249" s="111" t="s">
        <v>57</v>
      </c>
      <c r="D249" s="73"/>
      <c r="E249" s="74">
        <v>100</v>
      </c>
      <c r="F249" s="117">
        <f>SUM(0.25*E249)/100</f>
        <v>0.25</v>
      </c>
      <c r="G249" s="802"/>
      <c r="H249" s="731"/>
      <c r="I249" s="731"/>
      <c r="J249" s="734"/>
      <c r="K249" s="731"/>
      <c r="L249" s="731"/>
      <c r="M249" s="731"/>
    </row>
    <row r="250" spans="1:17" s="52" customFormat="1" ht="22.5" x14ac:dyDescent="0.3">
      <c r="A250" s="883">
        <v>231</v>
      </c>
      <c r="B250" s="732" t="s">
        <v>1616</v>
      </c>
      <c r="C250" s="109" t="s">
        <v>1330</v>
      </c>
      <c r="D250" s="187">
        <v>1</v>
      </c>
      <c r="E250" s="208" t="s">
        <v>82</v>
      </c>
      <c r="F250" s="118">
        <f>SUM(F252)</f>
        <v>0.25</v>
      </c>
      <c r="G250" s="802"/>
      <c r="H250" s="731" t="s">
        <v>20</v>
      </c>
      <c r="I250" s="731" t="s">
        <v>20</v>
      </c>
      <c r="J250" s="734">
        <v>1</v>
      </c>
      <c r="K250" s="731" t="s">
        <v>73</v>
      </c>
      <c r="L250" s="731" t="s">
        <v>22</v>
      </c>
      <c r="M250" s="731"/>
      <c r="N250" s="56">
        <f>D250*J250</f>
        <v>1</v>
      </c>
      <c r="O250" s="57">
        <f>N250/12</f>
        <v>8.3333333333333329E-2</v>
      </c>
      <c r="P250" s="57">
        <v>0</v>
      </c>
      <c r="Q250" s="110">
        <f>O250*2</f>
        <v>0.16666666666666666</v>
      </c>
    </row>
    <row r="251" spans="1:17" s="52" customFormat="1" ht="22.5" x14ac:dyDescent="0.3">
      <c r="A251" s="883"/>
      <c r="B251" s="732"/>
      <c r="C251" s="126" t="s">
        <v>1798</v>
      </c>
      <c r="D251" s="76"/>
      <c r="E251" s="100"/>
      <c r="F251" s="161"/>
      <c r="G251" s="802"/>
      <c r="H251" s="731"/>
      <c r="I251" s="731"/>
      <c r="J251" s="734"/>
      <c r="K251" s="731"/>
      <c r="L251" s="731"/>
      <c r="M251" s="731"/>
    </row>
    <row r="252" spans="1:17" s="52" customFormat="1" ht="22.5" x14ac:dyDescent="0.3">
      <c r="A252" s="883"/>
      <c r="B252" s="732"/>
      <c r="C252" s="111" t="s">
        <v>57</v>
      </c>
      <c r="D252" s="73"/>
      <c r="E252" s="74">
        <v>100</v>
      </c>
      <c r="F252" s="117">
        <f>SUM(0.25*E252)/100</f>
        <v>0.25</v>
      </c>
      <c r="G252" s="802"/>
      <c r="H252" s="731"/>
      <c r="I252" s="731"/>
      <c r="J252" s="734"/>
      <c r="K252" s="731"/>
      <c r="L252" s="731"/>
      <c r="M252" s="731"/>
    </row>
    <row r="253" spans="1:17" s="52" customFormat="1" ht="22.5" x14ac:dyDescent="0.3">
      <c r="A253" s="883">
        <v>232</v>
      </c>
      <c r="B253" s="761" t="s">
        <v>1311</v>
      </c>
      <c r="C253" s="172" t="s">
        <v>1312</v>
      </c>
      <c r="D253" s="195">
        <v>6</v>
      </c>
      <c r="E253" s="173" t="s">
        <v>1313</v>
      </c>
      <c r="F253" s="270">
        <f>SUM(F254)</f>
        <v>1</v>
      </c>
      <c r="G253" s="810"/>
      <c r="H253" s="760" t="s">
        <v>20</v>
      </c>
      <c r="I253" s="760" t="s">
        <v>20</v>
      </c>
      <c r="J253" s="763">
        <v>1</v>
      </c>
      <c r="K253" s="760" t="s">
        <v>73</v>
      </c>
      <c r="L253" s="760" t="s">
        <v>22</v>
      </c>
      <c r="M253" s="760"/>
      <c r="N253" s="56">
        <f>D253*J253</f>
        <v>6</v>
      </c>
      <c r="O253" s="57">
        <f>N253/12</f>
        <v>0.5</v>
      </c>
      <c r="P253" s="57">
        <v>0</v>
      </c>
      <c r="Q253" s="110">
        <f>O253*2</f>
        <v>1</v>
      </c>
    </row>
    <row r="254" spans="1:17" s="52" customFormat="1" ht="22.5" x14ac:dyDescent="0.3">
      <c r="A254" s="883"/>
      <c r="B254" s="761"/>
      <c r="C254" s="176" t="s">
        <v>14</v>
      </c>
      <c r="D254" s="177"/>
      <c r="E254" s="178">
        <v>100</v>
      </c>
      <c r="F254" s="279">
        <f>SUM(1*E254)/100</f>
        <v>1</v>
      </c>
      <c r="G254" s="810"/>
      <c r="H254" s="760"/>
      <c r="I254" s="760"/>
      <c r="J254" s="763"/>
      <c r="K254" s="760"/>
      <c r="L254" s="760"/>
      <c r="M254" s="760"/>
    </row>
    <row r="255" spans="1:17" s="52" customFormat="1" ht="22.5" x14ac:dyDescent="0.3">
      <c r="A255" s="731">
        <v>233</v>
      </c>
      <c r="B255" s="761" t="s">
        <v>1314</v>
      </c>
      <c r="C255" s="172" t="s">
        <v>1315</v>
      </c>
      <c r="D255" s="195">
        <v>6</v>
      </c>
      <c r="E255" s="173" t="s">
        <v>1313</v>
      </c>
      <c r="F255" s="270">
        <f>SUM(F256:F261)</f>
        <v>0.83350000000000013</v>
      </c>
      <c r="G255" s="810"/>
      <c r="H255" s="760" t="s">
        <v>20</v>
      </c>
      <c r="I255" s="760" t="s">
        <v>76</v>
      </c>
      <c r="J255" s="763">
        <v>4</v>
      </c>
      <c r="K255" s="760" t="s">
        <v>28</v>
      </c>
      <c r="L255" s="760" t="s">
        <v>22</v>
      </c>
      <c r="M255" s="760"/>
      <c r="N255" s="56">
        <f>D255*J255</f>
        <v>24</v>
      </c>
      <c r="O255" s="57">
        <f>N255/12</f>
        <v>2</v>
      </c>
      <c r="P255" s="57">
        <v>0</v>
      </c>
      <c r="Q255" s="110">
        <f>O255*2</f>
        <v>4</v>
      </c>
    </row>
    <row r="256" spans="1:17" s="52" customFormat="1" ht="22.5" x14ac:dyDescent="0.3">
      <c r="A256" s="731"/>
      <c r="B256" s="761"/>
      <c r="C256" s="174" t="s">
        <v>1798</v>
      </c>
      <c r="D256" s="175"/>
      <c r="E256" s="173"/>
      <c r="F256" s="270"/>
      <c r="G256" s="810"/>
      <c r="H256" s="760"/>
      <c r="I256" s="760"/>
      <c r="J256" s="763"/>
      <c r="K256" s="760"/>
      <c r="L256" s="760"/>
      <c r="M256" s="760"/>
    </row>
    <row r="257" spans="1:17" s="52" customFormat="1" ht="22.5" x14ac:dyDescent="0.3">
      <c r="A257" s="731"/>
      <c r="B257" s="761"/>
      <c r="C257" s="176" t="s">
        <v>14</v>
      </c>
      <c r="D257" s="177"/>
      <c r="E257" s="595">
        <v>16.670000000000002</v>
      </c>
      <c r="F257" s="279">
        <f t="shared" ref="F257:F261" si="29">SUM(1*E257)/100</f>
        <v>0.16670000000000001</v>
      </c>
      <c r="G257" s="810"/>
      <c r="H257" s="760"/>
      <c r="I257" s="760"/>
      <c r="J257" s="763"/>
      <c r="K257" s="760"/>
      <c r="L257" s="760"/>
      <c r="M257" s="760"/>
    </row>
    <row r="258" spans="1:17" s="52" customFormat="1" ht="22.5" x14ac:dyDescent="0.3">
      <c r="A258" s="731"/>
      <c r="B258" s="761"/>
      <c r="C258" s="176" t="s">
        <v>45</v>
      </c>
      <c r="D258" s="177"/>
      <c r="E258" s="595">
        <v>16.670000000000002</v>
      </c>
      <c r="F258" s="279">
        <f t="shared" si="29"/>
        <v>0.16670000000000001</v>
      </c>
      <c r="G258" s="810"/>
      <c r="H258" s="760"/>
      <c r="I258" s="760"/>
      <c r="J258" s="763"/>
      <c r="K258" s="760"/>
      <c r="L258" s="760"/>
      <c r="M258" s="760"/>
    </row>
    <row r="259" spans="1:17" s="52" customFormat="1" ht="22.5" x14ac:dyDescent="0.3">
      <c r="A259" s="731"/>
      <c r="B259" s="761"/>
      <c r="C259" s="176" t="s">
        <v>78</v>
      </c>
      <c r="D259" s="177"/>
      <c r="E259" s="595">
        <v>16.670000000000002</v>
      </c>
      <c r="F259" s="279">
        <f t="shared" si="29"/>
        <v>0.16670000000000001</v>
      </c>
      <c r="G259" s="810"/>
      <c r="H259" s="760"/>
      <c r="I259" s="760"/>
      <c r="J259" s="763"/>
      <c r="K259" s="760"/>
      <c r="L259" s="760"/>
      <c r="M259" s="760"/>
    </row>
    <row r="260" spans="1:17" s="52" customFormat="1" ht="22.5" x14ac:dyDescent="0.3">
      <c r="A260" s="731"/>
      <c r="B260" s="761"/>
      <c r="C260" s="176" t="s">
        <v>170</v>
      </c>
      <c r="D260" s="177"/>
      <c r="E260" s="595">
        <v>16.670000000000002</v>
      </c>
      <c r="F260" s="279">
        <f t="shared" si="29"/>
        <v>0.16670000000000001</v>
      </c>
      <c r="G260" s="810"/>
      <c r="H260" s="760"/>
      <c r="I260" s="760"/>
      <c r="J260" s="763"/>
      <c r="K260" s="760"/>
      <c r="L260" s="760"/>
      <c r="M260" s="760"/>
    </row>
    <row r="261" spans="1:17" s="52" customFormat="1" ht="22.5" x14ac:dyDescent="0.3">
      <c r="A261" s="731"/>
      <c r="B261" s="761"/>
      <c r="C261" s="176" t="s">
        <v>77</v>
      </c>
      <c r="D261" s="177"/>
      <c r="E261" s="595">
        <v>16.670000000000002</v>
      </c>
      <c r="F261" s="279">
        <f t="shared" si="29"/>
        <v>0.16670000000000001</v>
      </c>
      <c r="G261" s="810"/>
      <c r="H261" s="760"/>
      <c r="I261" s="760"/>
      <c r="J261" s="763"/>
      <c r="K261" s="760"/>
      <c r="L261" s="760"/>
      <c r="M261" s="760"/>
    </row>
    <row r="262" spans="1:17" s="52" customFormat="1" ht="22.5" x14ac:dyDescent="0.3">
      <c r="A262" s="731">
        <v>234</v>
      </c>
      <c r="B262" s="761" t="s">
        <v>1617</v>
      </c>
      <c r="C262" s="172" t="s">
        <v>1368</v>
      </c>
      <c r="D262" s="195">
        <v>12</v>
      </c>
      <c r="E262" s="173" t="s">
        <v>1318</v>
      </c>
      <c r="F262" s="270">
        <f>SUM(F264:F265)</f>
        <v>1</v>
      </c>
      <c r="G262" s="810"/>
      <c r="H262" s="760" t="s">
        <v>20</v>
      </c>
      <c r="I262" s="760" t="s">
        <v>20</v>
      </c>
      <c r="J262" s="763">
        <v>1</v>
      </c>
      <c r="K262" s="760" t="s">
        <v>73</v>
      </c>
      <c r="L262" s="760" t="s">
        <v>22</v>
      </c>
      <c r="M262" s="760"/>
      <c r="N262" s="56">
        <f>D262*J262</f>
        <v>12</v>
      </c>
      <c r="O262" s="57">
        <f>N262/12</f>
        <v>1</v>
      </c>
      <c r="P262" s="57">
        <v>0</v>
      </c>
      <c r="Q262" s="110">
        <f>O262*2</f>
        <v>2</v>
      </c>
    </row>
    <row r="263" spans="1:17" s="52" customFormat="1" ht="22.5" x14ac:dyDescent="0.3">
      <c r="A263" s="731"/>
      <c r="B263" s="761"/>
      <c r="C263" s="174" t="s">
        <v>1798</v>
      </c>
      <c r="D263" s="175"/>
      <c r="E263" s="173"/>
      <c r="F263" s="270"/>
      <c r="G263" s="810"/>
      <c r="H263" s="760"/>
      <c r="I263" s="760"/>
      <c r="J263" s="763"/>
      <c r="K263" s="760"/>
      <c r="L263" s="760"/>
      <c r="M263" s="760"/>
    </row>
    <row r="264" spans="1:17" s="52" customFormat="1" ht="22.5" x14ac:dyDescent="0.3">
      <c r="A264" s="731"/>
      <c r="B264" s="761"/>
      <c r="C264" s="176" t="s">
        <v>14</v>
      </c>
      <c r="D264" s="177"/>
      <c r="E264" s="595">
        <v>50</v>
      </c>
      <c r="F264" s="279">
        <f t="shared" ref="F264:F265" si="30">SUM(1*E264)/100</f>
        <v>0.5</v>
      </c>
      <c r="G264" s="810"/>
      <c r="H264" s="760"/>
      <c r="I264" s="760"/>
      <c r="J264" s="763"/>
      <c r="K264" s="760"/>
      <c r="L264" s="760"/>
      <c r="M264" s="760"/>
    </row>
    <row r="265" spans="1:17" s="52" customFormat="1" ht="22.5" x14ac:dyDescent="0.3">
      <c r="A265" s="731"/>
      <c r="B265" s="761"/>
      <c r="C265" s="176" t="s">
        <v>75</v>
      </c>
      <c r="D265" s="177"/>
      <c r="E265" s="595">
        <v>50</v>
      </c>
      <c r="F265" s="279">
        <f t="shared" si="30"/>
        <v>0.5</v>
      </c>
      <c r="G265" s="810"/>
      <c r="H265" s="760"/>
      <c r="I265" s="760"/>
      <c r="J265" s="763"/>
      <c r="K265" s="760"/>
      <c r="L265" s="760"/>
      <c r="M265" s="760"/>
    </row>
    <row r="266" spans="1:17" s="52" customFormat="1" ht="21" x14ac:dyDescent="0.3">
      <c r="A266" s="883">
        <v>235</v>
      </c>
      <c r="B266" s="732" t="s">
        <v>1394</v>
      </c>
      <c r="C266" s="109" t="s">
        <v>1395</v>
      </c>
      <c r="D266" s="187">
        <v>3</v>
      </c>
      <c r="E266" s="208" t="s">
        <v>33</v>
      </c>
      <c r="F266" s="118">
        <f>SUM(F267)</f>
        <v>1.5</v>
      </c>
      <c r="G266" s="802"/>
      <c r="H266" s="731" t="s">
        <v>20</v>
      </c>
      <c r="I266" s="731" t="s">
        <v>23</v>
      </c>
      <c r="J266" s="734">
        <v>2</v>
      </c>
      <c r="K266" s="731" t="s">
        <v>73</v>
      </c>
      <c r="L266" s="731" t="s">
        <v>22</v>
      </c>
      <c r="M266" s="731"/>
      <c r="N266" s="56">
        <f>D266*J266</f>
        <v>6</v>
      </c>
      <c r="O266" s="57">
        <f>N266/12</f>
        <v>0.5</v>
      </c>
      <c r="P266" s="57">
        <v>0</v>
      </c>
      <c r="Q266" s="110">
        <f>O266*2</f>
        <v>1</v>
      </c>
    </row>
    <row r="267" spans="1:17" s="52" customFormat="1" ht="22.5" x14ac:dyDescent="0.3">
      <c r="A267" s="883"/>
      <c r="B267" s="732"/>
      <c r="C267" s="111" t="s">
        <v>13</v>
      </c>
      <c r="D267" s="73"/>
      <c r="E267" s="74">
        <v>100</v>
      </c>
      <c r="F267" s="117">
        <f>SUM(1.5*E267)/100</f>
        <v>1.5</v>
      </c>
      <c r="G267" s="802"/>
      <c r="H267" s="731"/>
      <c r="I267" s="731"/>
      <c r="J267" s="734"/>
      <c r="K267" s="731"/>
      <c r="L267" s="731"/>
      <c r="M267" s="731"/>
    </row>
    <row r="268" spans="1:17" s="52" customFormat="1" ht="22.5" x14ac:dyDescent="0.3">
      <c r="A268" s="731">
        <v>236</v>
      </c>
      <c r="B268" s="732" t="s">
        <v>1397</v>
      </c>
      <c r="C268" s="109" t="s">
        <v>1315</v>
      </c>
      <c r="D268" s="187"/>
      <c r="E268" s="208" t="s">
        <v>1313</v>
      </c>
      <c r="F268" s="118">
        <f>SUM(F270:F276)</f>
        <v>0.99960000000000004</v>
      </c>
      <c r="G268" s="802"/>
      <c r="H268" s="731" t="s">
        <v>20</v>
      </c>
      <c r="I268" s="731" t="s">
        <v>76</v>
      </c>
      <c r="J268" s="734">
        <v>7</v>
      </c>
      <c r="K268" s="731" t="s">
        <v>21</v>
      </c>
      <c r="L268" s="731" t="s">
        <v>22</v>
      </c>
      <c r="M268" s="731"/>
      <c r="N268" s="56">
        <f>D268*J268</f>
        <v>0</v>
      </c>
      <c r="O268" s="57">
        <f>N268/12</f>
        <v>0</v>
      </c>
      <c r="P268" s="57">
        <v>0</v>
      </c>
      <c r="Q268" s="110">
        <f>O268*2</f>
        <v>0</v>
      </c>
    </row>
    <row r="269" spans="1:17" s="52" customFormat="1" ht="22.5" x14ac:dyDescent="0.3">
      <c r="A269" s="731"/>
      <c r="B269" s="732"/>
      <c r="C269" s="126" t="s">
        <v>1798</v>
      </c>
      <c r="D269" s="76"/>
      <c r="E269" s="100"/>
      <c r="F269" s="161"/>
      <c r="G269" s="802"/>
      <c r="H269" s="731"/>
      <c r="I269" s="731"/>
      <c r="J269" s="734"/>
      <c r="K269" s="731"/>
      <c r="L269" s="731"/>
      <c r="M269" s="731"/>
    </row>
    <row r="270" spans="1:17" s="52" customFormat="1" ht="22.5" x14ac:dyDescent="0.3">
      <c r="A270" s="731"/>
      <c r="B270" s="732"/>
      <c r="C270" s="111" t="s">
        <v>14</v>
      </c>
      <c r="D270" s="73"/>
      <c r="E270" s="595">
        <v>14.28</v>
      </c>
      <c r="F270" s="117">
        <f>SUM(1*E270)/100</f>
        <v>0.14279999999999998</v>
      </c>
      <c r="G270" s="802"/>
      <c r="H270" s="731"/>
      <c r="I270" s="731"/>
      <c r="J270" s="734"/>
      <c r="K270" s="731"/>
      <c r="L270" s="731"/>
      <c r="M270" s="731"/>
    </row>
    <row r="271" spans="1:17" s="52" customFormat="1" ht="22.5" x14ac:dyDescent="0.3">
      <c r="A271" s="731"/>
      <c r="B271" s="732"/>
      <c r="C271" s="111" t="s">
        <v>336</v>
      </c>
      <c r="D271" s="73"/>
      <c r="E271" s="595">
        <v>14.28</v>
      </c>
      <c r="F271" s="117">
        <f t="shared" ref="F271:F276" si="31">SUM(1*E271)/100</f>
        <v>0.14279999999999998</v>
      </c>
      <c r="G271" s="802"/>
      <c r="H271" s="731"/>
      <c r="I271" s="731"/>
      <c r="J271" s="734"/>
      <c r="K271" s="731"/>
      <c r="L271" s="731"/>
      <c r="M271" s="731"/>
    </row>
    <row r="272" spans="1:17" s="52" customFormat="1" ht="22.5" x14ac:dyDescent="0.3">
      <c r="A272" s="731"/>
      <c r="B272" s="732"/>
      <c r="C272" s="111" t="s">
        <v>10</v>
      </c>
      <c r="D272" s="73"/>
      <c r="E272" s="595">
        <v>14.28</v>
      </c>
      <c r="F272" s="117">
        <f t="shared" si="31"/>
        <v>0.14279999999999998</v>
      </c>
      <c r="G272" s="802"/>
      <c r="H272" s="731"/>
      <c r="I272" s="731"/>
      <c r="J272" s="734"/>
      <c r="K272" s="731"/>
      <c r="L272" s="731"/>
      <c r="M272" s="731"/>
    </row>
    <row r="273" spans="1:17" s="52" customFormat="1" ht="22.5" x14ac:dyDescent="0.3">
      <c r="A273" s="731"/>
      <c r="B273" s="732"/>
      <c r="C273" s="111" t="s">
        <v>13</v>
      </c>
      <c r="D273" s="73"/>
      <c r="E273" s="595">
        <v>14.28</v>
      </c>
      <c r="F273" s="117">
        <f t="shared" si="31"/>
        <v>0.14279999999999998</v>
      </c>
      <c r="G273" s="802"/>
      <c r="H273" s="731"/>
      <c r="I273" s="731"/>
      <c r="J273" s="734"/>
      <c r="K273" s="731"/>
      <c r="L273" s="731"/>
      <c r="M273" s="731"/>
    </row>
    <row r="274" spans="1:17" s="52" customFormat="1" ht="22.5" x14ac:dyDescent="0.3">
      <c r="A274" s="731"/>
      <c r="B274" s="732"/>
      <c r="C274" s="111" t="s">
        <v>78</v>
      </c>
      <c r="D274" s="73"/>
      <c r="E274" s="595">
        <v>14.28</v>
      </c>
      <c r="F274" s="117">
        <f t="shared" si="31"/>
        <v>0.14279999999999998</v>
      </c>
      <c r="G274" s="802"/>
      <c r="H274" s="731"/>
      <c r="I274" s="731"/>
      <c r="J274" s="734"/>
      <c r="K274" s="731"/>
      <c r="L274" s="731"/>
      <c r="M274" s="731"/>
    </row>
    <row r="275" spans="1:17" s="52" customFormat="1" ht="22.5" x14ac:dyDescent="0.3">
      <c r="A275" s="731"/>
      <c r="B275" s="732"/>
      <c r="C275" s="111" t="s">
        <v>88</v>
      </c>
      <c r="D275" s="73"/>
      <c r="E275" s="595">
        <v>14.28</v>
      </c>
      <c r="F275" s="117">
        <f t="shared" si="31"/>
        <v>0.14279999999999998</v>
      </c>
      <c r="G275" s="802"/>
      <c r="H275" s="731"/>
      <c r="I275" s="731"/>
      <c r="J275" s="734"/>
      <c r="K275" s="731"/>
      <c r="L275" s="731"/>
      <c r="M275" s="731"/>
    </row>
    <row r="276" spans="1:17" s="52" customFormat="1" ht="22.5" x14ac:dyDescent="0.3">
      <c r="A276" s="731"/>
      <c r="B276" s="732"/>
      <c r="C276" s="111" t="s">
        <v>75</v>
      </c>
      <c r="D276" s="73"/>
      <c r="E276" s="595">
        <v>14.28</v>
      </c>
      <c r="F276" s="117">
        <f t="shared" si="31"/>
        <v>0.14279999999999998</v>
      </c>
      <c r="G276" s="802"/>
      <c r="H276" s="731"/>
      <c r="I276" s="731"/>
      <c r="J276" s="734"/>
      <c r="K276" s="731"/>
      <c r="L276" s="731"/>
      <c r="M276" s="731"/>
    </row>
    <row r="277" spans="1:17" s="52" customFormat="1" ht="22.5" x14ac:dyDescent="0.3">
      <c r="A277" s="773">
        <v>237</v>
      </c>
      <c r="B277" s="774" t="s">
        <v>1398</v>
      </c>
      <c r="C277" s="172" t="s">
        <v>1368</v>
      </c>
      <c r="D277" s="195">
        <v>12</v>
      </c>
      <c r="E277" s="173" t="s">
        <v>1318</v>
      </c>
      <c r="F277" s="270"/>
      <c r="G277" s="823"/>
      <c r="H277" s="773" t="s">
        <v>20</v>
      </c>
      <c r="I277" s="773" t="s">
        <v>20</v>
      </c>
      <c r="J277" s="778">
        <v>1</v>
      </c>
      <c r="K277" s="773" t="s">
        <v>73</v>
      </c>
      <c r="L277" s="773" t="s">
        <v>22</v>
      </c>
      <c r="M277" s="773"/>
      <c r="N277" s="56">
        <f>D277*J277</f>
        <v>12</v>
      </c>
      <c r="O277" s="57">
        <f>N277/12</f>
        <v>1</v>
      </c>
      <c r="P277" s="57">
        <v>0</v>
      </c>
      <c r="Q277" s="110">
        <f>O277*2</f>
        <v>2</v>
      </c>
    </row>
    <row r="278" spans="1:17" s="52" customFormat="1" ht="21" x14ac:dyDescent="0.15">
      <c r="A278" s="822"/>
      <c r="B278" s="820"/>
      <c r="C278" s="172"/>
      <c r="D278" s="195"/>
      <c r="E278" s="173"/>
      <c r="F278" s="270"/>
      <c r="G278" s="825"/>
      <c r="H278" s="822"/>
      <c r="I278" s="822"/>
      <c r="J278" s="829"/>
      <c r="K278" s="822"/>
      <c r="L278" s="822"/>
      <c r="M278" s="822"/>
      <c r="N278" s="56"/>
      <c r="O278" s="57"/>
      <c r="P278" s="57"/>
      <c r="Q278" s="110"/>
    </row>
  </sheetData>
  <mergeCells count="659">
    <mergeCell ref="A277:A278"/>
    <mergeCell ref="B277:B278"/>
    <mergeCell ref="G277:G278"/>
    <mergeCell ref="H277:H278"/>
    <mergeCell ref="I277:I278"/>
    <mergeCell ref="J277:J278"/>
    <mergeCell ref="K277:K278"/>
    <mergeCell ref="L277:L278"/>
    <mergeCell ref="M277:M278"/>
    <mergeCell ref="M268:M276"/>
    <mergeCell ref="A268:A276"/>
    <mergeCell ref="B268:B276"/>
    <mergeCell ref="G268:G276"/>
    <mergeCell ref="H268:H276"/>
    <mergeCell ref="I268:I276"/>
    <mergeCell ref="J268:J276"/>
    <mergeCell ref="K268:K276"/>
    <mergeCell ref="L268:L276"/>
    <mergeCell ref="M262:M265"/>
    <mergeCell ref="A266:A267"/>
    <mergeCell ref="B266:B267"/>
    <mergeCell ref="G266:G267"/>
    <mergeCell ref="H266:H267"/>
    <mergeCell ref="I266:I267"/>
    <mergeCell ref="J266:J267"/>
    <mergeCell ref="K266:K267"/>
    <mergeCell ref="L266:L267"/>
    <mergeCell ref="M266:M267"/>
    <mergeCell ref="A262:A265"/>
    <mergeCell ref="B262:B265"/>
    <mergeCell ref="G262:G265"/>
    <mergeCell ref="H262:H265"/>
    <mergeCell ref="I262:I265"/>
    <mergeCell ref="J262:J265"/>
    <mergeCell ref="K262:K265"/>
    <mergeCell ref="L262:L265"/>
    <mergeCell ref="G255:G261"/>
    <mergeCell ref="H255:H261"/>
    <mergeCell ref="I255:I261"/>
    <mergeCell ref="J255:J261"/>
    <mergeCell ref="K255:K261"/>
    <mergeCell ref="L255:L261"/>
    <mergeCell ref="M255:M261"/>
    <mergeCell ref="A253:A254"/>
    <mergeCell ref="B253:B254"/>
    <mergeCell ref="G253:G254"/>
    <mergeCell ref="H253:H254"/>
    <mergeCell ref="I253:I254"/>
    <mergeCell ref="J253:J254"/>
    <mergeCell ref="K253:K254"/>
    <mergeCell ref="L253:L254"/>
    <mergeCell ref="M253:M254"/>
    <mergeCell ref="A255:A261"/>
    <mergeCell ref="B255:B261"/>
    <mergeCell ref="M248:M249"/>
    <mergeCell ref="A250:A252"/>
    <mergeCell ref="B250:B252"/>
    <mergeCell ref="G250:G252"/>
    <mergeCell ref="H250:H252"/>
    <mergeCell ref="I250:I252"/>
    <mergeCell ref="J250:J252"/>
    <mergeCell ref="K250:K252"/>
    <mergeCell ref="L250:L252"/>
    <mergeCell ref="M250:M252"/>
    <mergeCell ref="A248:A249"/>
    <mergeCell ref="B248:B249"/>
    <mergeCell ref="G248:G249"/>
    <mergeCell ref="H248:H249"/>
    <mergeCell ref="I248:I249"/>
    <mergeCell ref="J248:J249"/>
    <mergeCell ref="K248:K249"/>
    <mergeCell ref="L248:L249"/>
    <mergeCell ref="M243:M244"/>
    <mergeCell ref="A245:A247"/>
    <mergeCell ref="B245:B247"/>
    <mergeCell ref="G245:G247"/>
    <mergeCell ref="H245:H247"/>
    <mergeCell ref="I245:I247"/>
    <mergeCell ref="J245:J247"/>
    <mergeCell ref="K245:K247"/>
    <mergeCell ref="L245:L247"/>
    <mergeCell ref="M245:M247"/>
    <mergeCell ref="A243:A244"/>
    <mergeCell ref="B243:B244"/>
    <mergeCell ref="G243:G244"/>
    <mergeCell ref="H243:H244"/>
    <mergeCell ref="I243:I244"/>
    <mergeCell ref="J243:J244"/>
    <mergeCell ref="K243:K244"/>
    <mergeCell ref="L243:L244"/>
    <mergeCell ref="M237:M239"/>
    <mergeCell ref="A240:A242"/>
    <mergeCell ref="B240:B242"/>
    <mergeCell ref="G240:G242"/>
    <mergeCell ref="H240:H242"/>
    <mergeCell ref="I240:I242"/>
    <mergeCell ref="J240:J242"/>
    <mergeCell ref="K240:K242"/>
    <mergeCell ref="L240:L242"/>
    <mergeCell ref="M240:M242"/>
    <mergeCell ref="A237:A239"/>
    <mergeCell ref="B237:B239"/>
    <mergeCell ref="G237:G239"/>
    <mergeCell ref="H237:H239"/>
    <mergeCell ref="I237:I239"/>
    <mergeCell ref="J237:J239"/>
    <mergeCell ref="K237:K239"/>
    <mergeCell ref="L237:L239"/>
    <mergeCell ref="M231:M233"/>
    <mergeCell ref="A234:A236"/>
    <mergeCell ref="B234:B236"/>
    <mergeCell ref="G234:G236"/>
    <mergeCell ref="H234:H236"/>
    <mergeCell ref="I234:I236"/>
    <mergeCell ref="J234:J236"/>
    <mergeCell ref="K234:K236"/>
    <mergeCell ref="L234:L236"/>
    <mergeCell ref="M234:M236"/>
    <mergeCell ref="A231:A233"/>
    <mergeCell ref="B231:B233"/>
    <mergeCell ref="G231:G233"/>
    <mergeCell ref="H231:H233"/>
    <mergeCell ref="I231:I233"/>
    <mergeCell ref="J231:J233"/>
    <mergeCell ref="K231:K233"/>
    <mergeCell ref="L231:L233"/>
    <mergeCell ref="A215:A217"/>
    <mergeCell ref="M225:M227"/>
    <mergeCell ref="A228:A230"/>
    <mergeCell ref="B228:B230"/>
    <mergeCell ref="G228:G230"/>
    <mergeCell ref="H228:H230"/>
    <mergeCell ref="I228:I230"/>
    <mergeCell ref="J228:J230"/>
    <mergeCell ref="K228:K230"/>
    <mergeCell ref="L228:L230"/>
    <mergeCell ref="M228:M230"/>
    <mergeCell ref="A225:A227"/>
    <mergeCell ref="B225:B227"/>
    <mergeCell ref="G225:G227"/>
    <mergeCell ref="H225:H227"/>
    <mergeCell ref="I225:I227"/>
    <mergeCell ref="J225:J227"/>
    <mergeCell ref="K225:K227"/>
    <mergeCell ref="L225:L227"/>
    <mergeCell ref="I202:I203"/>
    <mergeCell ref="M74:M76"/>
    <mergeCell ref="A74:A76"/>
    <mergeCell ref="B74:B76"/>
    <mergeCell ref="H74:H76"/>
    <mergeCell ref="I74:I76"/>
    <mergeCell ref="M218:M220"/>
    <mergeCell ref="A221:A224"/>
    <mergeCell ref="B221:B224"/>
    <mergeCell ref="G221:G224"/>
    <mergeCell ref="H221:H224"/>
    <mergeCell ref="I221:I224"/>
    <mergeCell ref="J221:J224"/>
    <mergeCell ref="K221:K224"/>
    <mergeCell ref="L221:L224"/>
    <mergeCell ref="M221:M224"/>
    <mergeCell ref="A218:A220"/>
    <mergeCell ref="B218:B220"/>
    <mergeCell ref="G218:G220"/>
    <mergeCell ref="H218:H220"/>
    <mergeCell ref="I218:I220"/>
    <mergeCell ref="J218:J220"/>
    <mergeCell ref="K218:K220"/>
    <mergeCell ref="L218:L220"/>
    <mergeCell ref="B52:B54"/>
    <mergeCell ref="B215:B217"/>
    <mergeCell ref="G215:G217"/>
    <mergeCell ref="H215:H217"/>
    <mergeCell ref="I215:I217"/>
    <mergeCell ref="J215:J217"/>
    <mergeCell ref="K215:K217"/>
    <mergeCell ref="L215:L217"/>
    <mergeCell ref="M215:M217"/>
    <mergeCell ref="M57:M59"/>
    <mergeCell ref="L167:L169"/>
    <mergeCell ref="L161:L163"/>
    <mergeCell ref="M161:M163"/>
    <mergeCell ref="I182:I184"/>
    <mergeCell ref="J182:J184"/>
    <mergeCell ref="K182:K184"/>
    <mergeCell ref="L158:L160"/>
    <mergeCell ref="L198:L199"/>
    <mergeCell ref="M198:M199"/>
    <mergeCell ref="M82:M84"/>
    <mergeCell ref="M87:M91"/>
    <mergeCell ref="M92:M93"/>
    <mergeCell ref="M94:M100"/>
    <mergeCell ref="L185:L186"/>
    <mergeCell ref="I14:I16"/>
    <mergeCell ref="L41:L45"/>
    <mergeCell ref="A57:A59"/>
    <mergeCell ref="B57:B59"/>
    <mergeCell ref="H57:H59"/>
    <mergeCell ref="I57:I59"/>
    <mergeCell ref="J57:J59"/>
    <mergeCell ref="J46:J48"/>
    <mergeCell ref="K46:K48"/>
    <mergeCell ref="A36:A40"/>
    <mergeCell ref="B36:B40"/>
    <mergeCell ref="G36:G40"/>
    <mergeCell ref="H36:H40"/>
    <mergeCell ref="I36:I40"/>
    <mergeCell ref="J36:J40"/>
    <mergeCell ref="K36:K40"/>
    <mergeCell ref="B49:B51"/>
    <mergeCell ref="G49:G51"/>
    <mergeCell ref="H49:H51"/>
    <mergeCell ref="I49:I51"/>
    <mergeCell ref="J49:J51"/>
    <mergeCell ref="K49:K51"/>
    <mergeCell ref="L57:L59"/>
    <mergeCell ref="A52:A54"/>
    <mergeCell ref="H52:H54"/>
    <mergeCell ref="L74:L76"/>
    <mergeCell ref="L10:L13"/>
    <mergeCell ref="B41:B45"/>
    <mergeCell ref="H41:H45"/>
    <mergeCell ref="I41:I45"/>
    <mergeCell ref="L36:L40"/>
    <mergeCell ref="M36:M40"/>
    <mergeCell ref="M200:M201"/>
    <mergeCell ref="B191:B193"/>
    <mergeCell ref="H191:H193"/>
    <mergeCell ref="I191:I193"/>
    <mergeCell ref="B147:B149"/>
    <mergeCell ref="H147:H149"/>
    <mergeCell ref="J179:J181"/>
    <mergeCell ref="K179:K181"/>
    <mergeCell ref="I147:I149"/>
    <mergeCell ref="J147:J149"/>
    <mergeCell ref="L164:L166"/>
    <mergeCell ref="L154:L157"/>
    <mergeCell ref="M154:M157"/>
    <mergeCell ref="B158:B160"/>
    <mergeCell ref="H158:H160"/>
    <mergeCell ref="I158:I160"/>
    <mergeCell ref="H20:H24"/>
    <mergeCell ref="H10:H13"/>
    <mergeCell ref="I10:I13"/>
    <mergeCell ref="J10:J13"/>
    <mergeCell ref="K10:K13"/>
    <mergeCell ref="K207:K209"/>
    <mergeCell ref="A202:A203"/>
    <mergeCell ref="B202:B203"/>
    <mergeCell ref="H202:H203"/>
    <mergeCell ref="A111:A118"/>
    <mergeCell ref="B111:B118"/>
    <mergeCell ref="H111:H118"/>
    <mergeCell ref="I111:I118"/>
    <mergeCell ref="J111:J118"/>
    <mergeCell ref="K111:K118"/>
    <mergeCell ref="J74:J76"/>
    <mergeCell ref="K74:K76"/>
    <mergeCell ref="K57:K59"/>
    <mergeCell ref="A191:A193"/>
    <mergeCell ref="A147:A149"/>
    <mergeCell ref="A158:A160"/>
    <mergeCell ref="J41:J45"/>
    <mergeCell ref="K41:K45"/>
    <mergeCell ref="A49:A51"/>
    <mergeCell ref="M49:M51"/>
    <mergeCell ref="M10:M13"/>
    <mergeCell ref="A33:A35"/>
    <mergeCell ref="B33:B35"/>
    <mergeCell ref="G33:G35"/>
    <mergeCell ref="H33:H35"/>
    <mergeCell ref="I33:I35"/>
    <mergeCell ref="J33:J35"/>
    <mergeCell ref="K33:K35"/>
    <mergeCell ref="J17:J19"/>
    <mergeCell ref="K17:K19"/>
    <mergeCell ref="K20:K24"/>
    <mergeCell ref="J25:J27"/>
    <mergeCell ref="L33:L35"/>
    <mergeCell ref="M33:M35"/>
    <mergeCell ref="L14:L16"/>
    <mergeCell ref="M14:M16"/>
    <mergeCell ref="A14:A16"/>
    <mergeCell ref="B14:B16"/>
    <mergeCell ref="G14:G16"/>
    <mergeCell ref="H14:H16"/>
    <mergeCell ref="A10:A13"/>
    <mergeCell ref="B10:B13"/>
    <mergeCell ref="G10:G13"/>
    <mergeCell ref="G52:G54"/>
    <mergeCell ref="M41:M45"/>
    <mergeCell ref="A154:A157"/>
    <mergeCell ref="B154:B157"/>
    <mergeCell ref="G154:G157"/>
    <mergeCell ref="H154:H157"/>
    <mergeCell ref="I154:I157"/>
    <mergeCell ref="J154:J157"/>
    <mergeCell ref="K154:K157"/>
    <mergeCell ref="A87:A91"/>
    <mergeCell ref="B108:B110"/>
    <mergeCell ref="G108:G110"/>
    <mergeCell ref="H108:H110"/>
    <mergeCell ref="I108:I110"/>
    <mergeCell ref="J108:J110"/>
    <mergeCell ref="K108:K110"/>
    <mergeCell ref="A101:A107"/>
    <mergeCell ref="B101:B107"/>
    <mergeCell ref="G101:G107"/>
    <mergeCell ref="M52:M54"/>
    <mergeCell ref="I52:I54"/>
    <mergeCell ref="J52:J54"/>
    <mergeCell ref="K52:K54"/>
    <mergeCell ref="L52:L54"/>
    <mergeCell ref="M170:M173"/>
    <mergeCell ref="A174:A175"/>
    <mergeCell ref="B174:B175"/>
    <mergeCell ref="K167:K169"/>
    <mergeCell ref="J14:J16"/>
    <mergeCell ref="K14:K16"/>
    <mergeCell ref="L46:L48"/>
    <mergeCell ref="M46:M48"/>
    <mergeCell ref="A161:A163"/>
    <mergeCell ref="B161:B163"/>
    <mergeCell ref="G161:G163"/>
    <mergeCell ref="H161:H163"/>
    <mergeCell ref="I161:I163"/>
    <mergeCell ref="J161:J163"/>
    <mergeCell ref="K161:K163"/>
    <mergeCell ref="J101:J107"/>
    <mergeCell ref="K101:K107"/>
    <mergeCell ref="L101:L107"/>
    <mergeCell ref="M101:M107"/>
    <mergeCell ref="A46:A48"/>
    <mergeCell ref="B46:B48"/>
    <mergeCell ref="G46:G48"/>
    <mergeCell ref="H46:H48"/>
    <mergeCell ref="I46:I48"/>
    <mergeCell ref="L17:L19"/>
    <mergeCell ref="M17:M19"/>
    <mergeCell ref="A60:A62"/>
    <mergeCell ref="B60:B62"/>
    <mergeCell ref="H60:H62"/>
    <mergeCell ref="I60:I62"/>
    <mergeCell ref="J60:J62"/>
    <mergeCell ref="K60:K62"/>
    <mergeCell ref="L60:L62"/>
    <mergeCell ref="A17:A19"/>
    <mergeCell ref="B17:B19"/>
    <mergeCell ref="H17:H19"/>
    <mergeCell ref="I17:I19"/>
    <mergeCell ref="A55:A56"/>
    <mergeCell ref="B55:B56"/>
    <mergeCell ref="H55:H56"/>
    <mergeCell ref="I55:I56"/>
    <mergeCell ref="J55:J56"/>
    <mergeCell ref="K55:K56"/>
    <mergeCell ref="L55:L56"/>
    <mergeCell ref="M55:M56"/>
    <mergeCell ref="L49:L51"/>
    <mergeCell ref="M60:M62"/>
    <mergeCell ref="A41:A45"/>
    <mergeCell ref="L87:L91"/>
    <mergeCell ref="B82:B84"/>
    <mergeCell ref="H82:H84"/>
    <mergeCell ref="B80:B81"/>
    <mergeCell ref="H80:H81"/>
    <mergeCell ref="I80:I81"/>
    <mergeCell ref="L176:L178"/>
    <mergeCell ref="M176:M178"/>
    <mergeCell ref="M174:M175"/>
    <mergeCell ref="I174:I175"/>
    <mergeCell ref="J174:J175"/>
    <mergeCell ref="K174:K175"/>
    <mergeCell ref="L174:L175"/>
    <mergeCell ref="M108:M110"/>
    <mergeCell ref="B170:B173"/>
    <mergeCell ref="G170:G173"/>
    <mergeCell ref="H170:H173"/>
    <mergeCell ref="I170:I173"/>
    <mergeCell ref="J170:J173"/>
    <mergeCell ref="K170:K173"/>
    <mergeCell ref="L170:L173"/>
    <mergeCell ref="M167:M169"/>
    <mergeCell ref="M164:M166"/>
    <mergeCell ref="B167:B169"/>
    <mergeCell ref="M119:M126"/>
    <mergeCell ref="A119:A126"/>
    <mergeCell ref="B119:B126"/>
    <mergeCell ref="H119:H126"/>
    <mergeCell ref="I119:I126"/>
    <mergeCell ref="J119:J126"/>
    <mergeCell ref="K119:K126"/>
    <mergeCell ref="A94:A100"/>
    <mergeCell ref="B94:B100"/>
    <mergeCell ref="H94:H100"/>
    <mergeCell ref="M158:M160"/>
    <mergeCell ref="A127:A134"/>
    <mergeCell ref="B127:B134"/>
    <mergeCell ref="G127:G134"/>
    <mergeCell ref="H127:H134"/>
    <mergeCell ref="I127:I134"/>
    <mergeCell ref="J127:J134"/>
    <mergeCell ref="K127:K134"/>
    <mergeCell ref="I167:I169"/>
    <mergeCell ref="J167:J169"/>
    <mergeCell ref="A150:A151"/>
    <mergeCell ref="B150:B151"/>
    <mergeCell ref="K141:K146"/>
    <mergeCell ref="L127:L134"/>
    <mergeCell ref="L150:L151"/>
    <mergeCell ref="I150:I151"/>
    <mergeCell ref="J150:J151"/>
    <mergeCell ref="A167:A169"/>
    <mergeCell ref="G167:G169"/>
    <mergeCell ref="H167:H169"/>
    <mergeCell ref="J158:J160"/>
    <mergeCell ref="A164:A166"/>
    <mergeCell ref="B164:B166"/>
    <mergeCell ref="K150:K151"/>
    <mergeCell ref="L63:L65"/>
    <mergeCell ref="M63:M65"/>
    <mergeCell ref="L111:L118"/>
    <mergeCell ref="M111:M118"/>
    <mergeCell ref="H101:H107"/>
    <mergeCell ref="A92:A93"/>
    <mergeCell ref="B92:B93"/>
    <mergeCell ref="A72:A73"/>
    <mergeCell ref="B72:B73"/>
    <mergeCell ref="H72:H73"/>
    <mergeCell ref="I72:I73"/>
    <mergeCell ref="J72:J73"/>
    <mergeCell ref="H87:H91"/>
    <mergeCell ref="I87:I91"/>
    <mergeCell ref="J87:J91"/>
    <mergeCell ref="L94:L100"/>
    <mergeCell ref="G87:G91"/>
    <mergeCell ref="A82:A84"/>
    <mergeCell ref="B66:B68"/>
    <mergeCell ref="G66:G68"/>
    <mergeCell ref="H66:H68"/>
    <mergeCell ref="I66:I68"/>
    <mergeCell ref="L82:L84"/>
    <mergeCell ref="I82:I84"/>
    <mergeCell ref="A176:A178"/>
    <mergeCell ref="B176:B178"/>
    <mergeCell ref="H176:H178"/>
    <mergeCell ref="I176:I178"/>
    <mergeCell ref="J176:J178"/>
    <mergeCell ref="K176:K178"/>
    <mergeCell ref="A63:A65"/>
    <mergeCell ref="B63:B65"/>
    <mergeCell ref="H63:H65"/>
    <mergeCell ref="I63:I65"/>
    <mergeCell ref="J63:J65"/>
    <mergeCell ref="K63:K65"/>
    <mergeCell ref="J82:J84"/>
    <mergeCell ref="K82:K84"/>
    <mergeCell ref="A170:A173"/>
    <mergeCell ref="G174:G175"/>
    <mergeCell ref="H174:H175"/>
    <mergeCell ref="G164:G166"/>
    <mergeCell ref="H164:H166"/>
    <mergeCell ref="I164:I166"/>
    <mergeCell ref="J164:J166"/>
    <mergeCell ref="K164:K166"/>
    <mergeCell ref="K158:K160"/>
    <mergeCell ref="H150:H151"/>
    <mergeCell ref="I20:I24"/>
    <mergeCell ref="J20:J24"/>
    <mergeCell ref="M185:M186"/>
    <mergeCell ref="A187:A190"/>
    <mergeCell ref="B187:B190"/>
    <mergeCell ref="H187:H190"/>
    <mergeCell ref="I187:I190"/>
    <mergeCell ref="J187:J190"/>
    <mergeCell ref="K187:K190"/>
    <mergeCell ref="L187:L190"/>
    <mergeCell ref="M187:M190"/>
    <mergeCell ref="L182:L184"/>
    <mergeCell ref="M182:M184"/>
    <mergeCell ref="A185:A186"/>
    <mergeCell ref="B185:B186"/>
    <mergeCell ref="H185:H186"/>
    <mergeCell ref="I185:I186"/>
    <mergeCell ref="J185:J186"/>
    <mergeCell ref="K72:K73"/>
    <mergeCell ref="L72:L73"/>
    <mergeCell ref="M72:M73"/>
    <mergeCell ref="M127:M134"/>
    <mergeCell ref="L179:L181"/>
    <mergeCell ref="L20:L24"/>
    <mergeCell ref="M20:M24"/>
    <mergeCell ref="A135:A140"/>
    <mergeCell ref="B135:B140"/>
    <mergeCell ref="H135:H140"/>
    <mergeCell ref="I135:I140"/>
    <mergeCell ref="J135:J140"/>
    <mergeCell ref="K135:K140"/>
    <mergeCell ref="L135:L140"/>
    <mergeCell ref="A69:A71"/>
    <mergeCell ref="B69:B71"/>
    <mergeCell ref="H69:H71"/>
    <mergeCell ref="I69:I71"/>
    <mergeCell ref="J69:J71"/>
    <mergeCell ref="K69:K71"/>
    <mergeCell ref="L69:L71"/>
    <mergeCell ref="M69:M71"/>
    <mergeCell ref="J66:J68"/>
    <mergeCell ref="K66:K68"/>
    <mergeCell ref="L66:L68"/>
    <mergeCell ref="M66:M68"/>
    <mergeCell ref="A66:A68"/>
    <mergeCell ref="A20:A24"/>
    <mergeCell ref="B20:B24"/>
    <mergeCell ref="K25:K27"/>
    <mergeCell ref="G179:G181"/>
    <mergeCell ref="H179:H181"/>
    <mergeCell ref="I179:I181"/>
    <mergeCell ref="M150:M151"/>
    <mergeCell ref="M147:M149"/>
    <mergeCell ref="L25:L27"/>
    <mergeCell ref="M25:M27"/>
    <mergeCell ref="A28:A30"/>
    <mergeCell ref="B28:B30"/>
    <mergeCell ref="H28:H30"/>
    <mergeCell ref="I28:I30"/>
    <mergeCell ref="J28:J30"/>
    <mergeCell ref="K28:K30"/>
    <mergeCell ref="A25:A27"/>
    <mergeCell ref="B25:B27"/>
    <mergeCell ref="H25:H27"/>
    <mergeCell ref="I25:I27"/>
    <mergeCell ref="L28:L30"/>
    <mergeCell ref="M28:M30"/>
    <mergeCell ref="A179:A181"/>
    <mergeCell ref="B179:B181"/>
    <mergeCell ref="I101:I107"/>
    <mergeCell ref="I94:I100"/>
    <mergeCell ref="J94:J100"/>
    <mergeCell ref="A77:A79"/>
    <mergeCell ref="B77:B79"/>
    <mergeCell ref="H77:H79"/>
    <mergeCell ref="I77:I79"/>
    <mergeCell ref="J77:J79"/>
    <mergeCell ref="K77:K79"/>
    <mergeCell ref="L77:L79"/>
    <mergeCell ref="K147:K149"/>
    <mergeCell ref="L147:L149"/>
    <mergeCell ref="L119:L126"/>
    <mergeCell ref="B87:B91"/>
    <mergeCell ref="A108:A110"/>
    <mergeCell ref="L108:L110"/>
    <mergeCell ref="H92:H93"/>
    <mergeCell ref="I92:I93"/>
    <mergeCell ref="J92:J93"/>
    <mergeCell ref="K92:K93"/>
    <mergeCell ref="L92:L93"/>
    <mergeCell ref="A141:A146"/>
    <mergeCell ref="B141:B146"/>
    <mergeCell ref="H141:H146"/>
    <mergeCell ref="I141:I146"/>
    <mergeCell ref="J141:J146"/>
    <mergeCell ref="K94:K100"/>
    <mergeCell ref="J210:J212"/>
    <mergeCell ref="K210:K212"/>
    <mergeCell ref="L202:L203"/>
    <mergeCell ref="M202:M203"/>
    <mergeCell ref="J202:J203"/>
    <mergeCell ref="K202:K203"/>
    <mergeCell ref="A153:M153"/>
    <mergeCell ref="A200:A201"/>
    <mergeCell ref="B200:B201"/>
    <mergeCell ref="H200:H201"/>
    <mergeCell ref="I200:I201"/>
    <mergeCell ref="J200:J201"/>
    <mergeCell ref="K200:K201"/>
    <mergeCell ref="L200:L201"/>
    <mergeCell ref="A182:A184"/>
    <mergeCell ref="B182:B184"/>
    <mergeCell ref="H182:H184"/>
    <mergeCell ref="A196:A197"/>
    <mergeCell ref="M196:M197"/>
    <mergeCell ref="I196:I197"/>
    <mergeCell ref="J196:J197"/>
    <mergeCell ref="K196:K197"/>
    <mergeCell ref="L196:L197"/>
    <mergeCell ref="A194:A195"/>
    <mergeCell ref="L204:L206"/>
    <mergeCell ref="M204:M206"/>
    <mergeCell ref="B196:B197"/>
    <mergeCell ref="H196:H197"/>
    <mergeCell ref="J80:J81"/>
    <mergeCell ref="K80:K81"/>
    <mergeCell ref="L80:L81"/>
    <mergeCell ref="M80:M81"/>
    <mergeCell ref="L141:L146"/>
    <mergeCell ref="M141:M146"/>
    <mergeCell ref="K87:K91"/>
    <mergeCell ref="B194:B195"/>
    <mergeCell ref="H194:H195"/>
    <mergeCell ref="I194:I195"/>
    <mergeCell ref="J194:J195"/>
    <mergeCell ref="K194:K195"/>
    <mergeCell ref="L194:L195"/>
    <mergeCell ref="M135:M140"/>
    <mergeCell ref="J191:J193"/>
    <mergeCell ref="K191:K193"/>
    <mergeCell ref="L191:L193"/>
    <mergeCell ref="M191:M193"/>
    <mergeCell ref="K185:K186"/>
    <mergeCell ref="M179:M181"/>
    <mergeCell ref="B210:B212"/>
    <mergeCell ref="G210:G212"/>
    <mergeCell ref="K1:M1"/>
    <mergeCell ref="A2:M2"/>
    <mergeCell ref="A3:M3"/>
    <mergeCell ref="A5:A6"/>
    <mergeCell ref="B5:B6"/>
    <mergeCell ref="C5:C6"/>
    <mergeCell ref="G5:G6"/>
    <mergeCell ref="H5:L5"/>
    <mergeCell ref="M5:M6"/>
    <mergeCell ref="A198:A199"/>
    <mergeCell ref="B198:B199"/>
    <mergeCell ref="H198:H199"/>
    <mergeCell ref="I198:I199"/>
    <mergeCell ref="J198:J199"/>
    <mergeCell ref="K198:K199"/>
    <mergeCell ref="M194:M195"/>
    <mergeCell ref="A204:A206"/>
    <mergeCell ref="B204:B206"/>
    <mergeCell ref="H204:H206"/>
    <mergeCell ref="I204:I206"/>
    <mergeCell ref="J204:J206"/>
    <mergeCell ref="K204:K206"/>
    <mergeCell ref="H210:H212"/>
    <mergeCell ref="I210:I212"/>
    <mergeCell ref="M77:M79"/>
    <mergeCell ref="A80:A81"/>
    <mergeCell ref="A213:M213"/>
    <mergeCell ref="A214:M214"/>
    <mergeCell ref="A7:M7"/>
    <mergeCell ref="A8:M8"/>
    <mergeCell ref="A9:M9"/>
    <mergeCell ref="A31:M31"/>
    <mergeCell ref="A32:M32"/>
    <mergeCell ref="A85:M85"/>
    <mergeCell ref="A86:M86"/>
    <mergeCell ref="A152:M152"/>
    <mergeCell ref="A207:A209"/>
    <mergeCell ref="B207:B209"/>
    <mergeCell ref="H207:H209"/>
    <mergeCell ref="I207:I209"/>
    <mergeCell ref="J207:J209"/>
    <mergeCell ref="L210:L212"/>
    <mergeCell ref="M210:M212"/>
    <mergeCell ref="L207:L209"/>
    <mergeCell ref="M207:M209"/>
    <mergeCell ref="A210:A212"/>
  </mergeCells>
  <hyperlinks>
    <hyperlink ref="B10" r:id="rId1" display="https://reg.mju.ac.th/registrar/class_info_2.asp?backto=home&amp;option=0&amp;courseid=8896678&amp;acadyear=2566&amp;semester=2&amp;avs207306847=13" xr:uid="{66D59261-7CB3-4882-BB7F-2A2D046430E2}"/>
    <hyperlink ref="B33" r:id="rId2" display="https://reg.mju.ac.th/registrar/class_info_2.asp?backto=home&amp;option=0&amp;courseid=8896686&amp;acadyear=2566&amp;semester=2&amp;avs207306847=14" xr:uid="{0B600DEC-2AB3-48D4-B7C1-D0F3405E4BA1}"/>
    <hyperlink ref="B36" r:id="rId3" display="https://reg.mju.ac.th/registrar/class_info_2.asp?backto=home&amp;option=0&amp;courseid=8896687&amp;acadyear=2566&amp;semester=2&amp;avs207306847=15" xr:uid="{9CF1E323-D3D5-4054-81A1-8E6414C66D77}"/>
    <hyperlink ref="B87" r:id="rId4" display="https://reg.mju.ac.th/registrar/class_info_2.asp?backto=home&amp;option=0&amp;courseid=8896687&amp;acadyear=2566&amp;semester=2&amp;avs207306847=16" xr:uid="{A20FEE2C-00FB-4008-A88C-376671545A87}"/>
    <hyperlink ref="B154" r:id="rId5" display="https://reg.mju.ac.th/registrar/class_info_2.asp?backto=home&amp;option=0&amp;courseid=8896687&amp;acadyear=2566&amp;semester=2&amp;avs207306847=17" xr:uid="{DFBB5257-9D66-4F05-BB6C-AA4679059D1F}"/>
    <hyperlink ref="B92" r:id="rId6" display="https://reg.mju.ac.th/registrar/class_info_2.asp?backto=home&amp;option=0&amp;courseid=8897148&amp;acadyear=2566&amp;semester=2&amp;avs207306847=18" xr:uid="{CD7A284C-7EA5-482C-95F2-C10B1CF3944B}"/>
    <hyperlink ref="B14" r:id="rId7" display="https://reg.mju.ac.th/registrar/class_info_2.asp?backto=home&amp;option=0&amp;courseid=8896697&amp;acadyear=2566&amp;semester=2&amp;avs207306847=19" xr:uid="{1A201929-6980-4825-A6CF-430AE78EE3AD}"/>
    <hyperlink ref="B41" r:id="rId8" display="https://reg.mju.ac.th/registrar/class_info_2.asp?backto=home&amp;option=0&amp;courseid=8896700&amp;acadyear=2566&amp;semester=2&amp;avs207306847=20" xr:uid="{8CF1959B-E6AE-44F8-B1FF-ABAC7F87E728}"/>
    <hyperlink ref="B94" r:id="rId9" display="https://reg.mju.ac.th/registrar/class_info_2.asp?backto=home&amp;option=0&amp;courseid=8896701&amp;acadyear=2566&amp;semester=2&amp;avs207306847=21" xr:uid="{F0DF7985-C1D2-4F43-9897-9CAC5AD58DF6}"/>
    <hyperlink ref="B158" r:id="rId10" display="https://reg.mju.ac.th/registrar/class_info_2.asp?backto=home&amp;option=0&amp;courseid=8896702&amp;acadyear=2566&amp;semester=2&amp;avs207306847=22" xr:uid="{89D3D715-C952-451A-81EB-D69CAC4564B0}"/>
    <hyperlink ref="B101" r:id="rId11" display="https://reg.mju.ac.th/registrar/class_info_2.asp?backto=home&amp;option=0&amp;courseid=8890584&amp;acadyear=2566&amp;semester=2&amp;avs207306847=90" xr:uid="{2AA94700-E789-48A6-88FF-280BA2A77144}"/>
    <hyperlink ref="B46" r:id="rId12" display="https://reg.mju.ac.th/registrar/class_info_2.asp?backto=home&amp;option=0&amp;courseid=8890584&amp;acadyear=2566&amp;semester=2&amp;avs207306847=91" xr:uid="{0A1F7947-DF6F-4F36-88E3-69AE3BA3C7C6}"/>
    <hyperlink ref="B161" r:id="rId13" display="https://reg.mju.ac.th/registrar/class_info_2.asp?backto=home&amp;option=0&amp;courseid=8890584&amp;acadyear=2566&amp;semester=2&amp;avs207306847=92" xr:uid="{00F4AE6D-8547-4F49-84FB-BFEE71192C31}"/>
    <hyperlink ref="B164" r:id="rId14" display="https://reg.mju.ac.th/registrar/class_info_2.asp?backto=home&amp;option=0&amp;courseid=8888983&amp;acadyear=2566&amp;semester=2&amp;avs207306847=102" xr:uid="{2D46E7CB-8810-4142-A364-7DEB35911EE2}"/>
    <hyperlink ref="B167" r:id="rId15" display="https://reg.mju.ac.th/registrar/class_info_2.asp?backto=home&amp;option=0&amp;courseid=8888983&amp;acadyear=2566&amp;semester=2&amp;avs207306847=103" xr:uid="{933D16A1-8A56-47E5-9143-75DA26E9CB20}"/>
    <hyperlink ref="B49" r:id="rId16" display="https://reg.mju.ac.th/registrar/class_info_2.asp?backto=home&amp;option=0&amp;courseid=8888983&amp;acadyear=2566&amp;semester=2&amp;avs207306847=104" xr:uid="{9B72FCE7-8DC5-482B-B8DC-AF2E0F7B6B90}"/>
    <hyperlink ref="B52" r:id="rId17" display="https://reg.mju.ac.th/registrar/class_info_2.asp?backto=home&amp;option=0&amp;courseid=8888983&amp;acadyear=2566&amp;semester=2&amp;avs207306847=105" xr:uid="{EA6E2115-7423-41B9-A6C5-A5A59510E657}"/>
    <hyperlink ref="B108" r:id="rId18" display="https://reg.mju.ac.th/registrar/class_info_2.asp?backto=home&amp;option=0&amp;courseid=8888984&amp;acadyear=2566&amp;semester=2&amp;avs207306847=109" xr:uid="{5A1EDF3D-953B-4005-887F-906C4FF7CE5D}"/>
    <hyperlink ref="B170" r:id="rId19" display="https://reg.mju.ac.th/registrar/class_info_2.asp?backto=home&amp;option=0&amp;courseid=8888984&amp;acadyear=2566&amp;semester=2&amp;avs207306847=110" xr:uid="{B23AF570-B140-45FB-9E5C-3797D05B27DF}"/>
    <hyperlink ref="B174" r:id="rId20" display="https://reg.mju.ac.th/registrar/class_info_2.asp?backto=home&amp;option=0&amp;courseid=626356&amp;acadyear=2566&amp;semester=2&amp;avs207306847=129" xr:uid="{AEF92F9C-80AA-49B4-83B8-1C6C7C8D0784}"/>
    <hyperlink ref="B55" r:id="rId21" display="https://reg.mju.ac.th/registrar/class_info_2.asp?backto=home&amp;option=0&amp;courseid=12300&amp;acadyear=2566&amp;semester=2&amp;avs207306847=130" xr:uid="{0AEA167B-4A84-4026-8802-CE3204DC2F87}"/>
    <hyperlink ref="B57" r:id="rId22" display="https://reg.mju.ac.th/registrar/class_info_2.asp?backto=home&amp;option=0&amp;courseid=12303&amp;acadyear=2566&amp;semester=2&amp;avs207306847=131" xr:uid="{FCB41316-88FC-420F-BD94-1AC1C6FF7A47}"/>
    <hyperlink ref="B17" r:id="rId23" display="https://reg.mju.ac.th/registrar/class_info_2.asp?backto=home&amp;option=0&amp;courseid=625961&amp;acadyear=2566&amp;semester=2&amp;avs207306847=132" xr:uid="{466582DD-6B53-46EA-9A7D-11A76679E16C}"/>
    <hyperlink ref="B60" r:id="rId24" display="https://reg.mju.ac.th/registrar/class_info_2.asp?backto=home&amp;option=0&amp;courseid=626360&amp;acadyear=2566&amp;semester=2&amp;avs207306847=133" xr:uid="{BB2028F6-E675-4CCD-9C60-B1A2E36D5599}"/>
    <hyperlink ref="B176" r:id="rId25" display="https://reg.mju.ac.th/registrar/class_info_2.asp?backto=home&amp;option=0&amp;courseid=626360&amp;acadyear=2566&amp;semester=2&amp;avs207306847=134" xr:uid="{47397523-B327-46D6-90D2-0D2B62994D39}"/>
    <hyperlink ref="B111" r:id="rId26" display="https://reg.mju.ac.th/registrar/class_info_2.asp?backto=home&amp;option=0&amp;courseid=8893887&amp;acadyear=2566&amp;semester=2&amp;avs207306847=135" xr:uid="{BD872759-5172-463E-8069-14D698D6A9E8}"/>
    <hyperlink ref="B119" r:id="rId27" display="https://reg.mju.ac.th/registrar/class_info_2.asp?backto=home&amp;option=0&amp;courseid=8893887&amp;acadyear=2566&amp;semester=2&amp;avs207306847=136" xr:uid="{89F710D1-D68C-411D-BEEF-853F7920F588}"/>
    <hyperlink ref="B63" r:id="rId28" display="https://reg.mju.ac.th/registrar/class_info_2.asp?backto=home&amp;option=0&amp;courseid=12360&amp;acadyear=2566&amp;semester=2&amp;avs207306847=137" xr:uid="{FC201FFB-1825-4C56-B35E-7CD9DA68A8F1}"/>
    <hyperlink ref="B66" r:id="rId29" display="https://reg.mju.ac.th/registrar/class_info_2.asp?backto=home&amp;option=0&amp;courseid=626358&amp;acadyear=2566&amp;semester=2&amp;avs207306847=138" xr:uid="{B814529C-727B-4C73-B540-160BDEE455C0}"/>
    <hyperlink ref="B179" r:id="rId30" display="https://reg.mju.ac.th/registrar/class_info_2.asp?backto=home&amp;option=0&amp;courseid=626358&amp;acadyear=2566&amp;semester=2&amp;avs207306847=139" xr:uid="{519CC9B6-B888-43D7-A2FE-E7E3292A6089}"/>
    <hyperlink ref="B127" r:id="rId31" display="https://reg.mju.ac.th/registrar/class_info_2.asp?backto=home&amp;option=0&amp;courseid=626358&amp;acadyear=2566&amp;semester=2&amp;avs207306847=140" xr:uid="{76AC3C2C-5C23-431E-8DAC-FEC208B90727}"/>
    <hyperlink ref="B69" r:id="rId32" display="https://reg.mju.ac.th/registrar/class_info_2.asp?backto=home&amp;option=0&amp;courseid=8893892&amp;acadyear=2566&amp;semester=2&amp;avs207306847=141" xr:uid="{83B79EE8-2F4C-4D68-B011-222F7AD4A5D1}"/>
    <hyperlink ref="B72" r:id="rId33" display="https://reg.mju.ac.th/registrar/class_info_2.asp?backto=home&amp;option=0&amp;courseid=12411&amp;acadyear=2566&amp;semester=2&amp;avs207306847=142" xr:uid="{337C094D-D94B-4A33-8155-84E836D9CBDF}"/>
    <hyperlink ref="B182" r:id="rId34" display="https://reg.mju.ac.th/registrar/class_info_2.asp?backto=home&amp;option=0&amp;courseid=12413&amp;acadyear=2566&amp;semester=2&amp;avs207306847=143" xr:uid="{B55DABDB-7622-40C9-9B06-63B547893FBD}"/>
    <hyperlink ref="B185" r:id="rId35" display="https://reg.mju.ac.th/registrar/class_info_2.asp?backto=home&amp;option=0&amp;courseid=12415&amp;acadyear=2566&amp;semester=2&amp;avs207306847=144" xr:uid="{64AA307B-13CA-4EF5-9A11-E315EE7A6BB6}"/>
    <hyperlink ref="B187" r:id="rId36" display="https://reg.mju.ac.th/registrar/class_info_2.asp?backto=home&amp;option=0&amp;courseid=12416&amp;acadyear=2566&amp;semester=2&amp;avs207306847=145" xr:uid="{E3CAF25F-F4A9-4928-AE8F-DCCBD13864DF}"/>
    <hyperlink ref="B191" r:id="rId37" display="https://reg.mju.ac.th/registrar/class_info_2.asp?backto=home&amp;option=0&amp;courseid=12417&amp;acadyear=2566&amp;semester=2&amp;avs207306847=146" xr:uid="{C4971D73-7DF2-44A2-853F-1800574D69CF}"/>
    <hyperlink ref="B20" r:id="rId38" display="https://reg.mju.ac.th/registrar/class_info_2.asp?backto=home&amp;option=0&amp;courseid=8895131&amp;acadyear=2566&amp;semester=2&amp;avs207306847=147" xr:uid="{AE799192-5E23-4948-BC8E-E4D94899D02C}"/>
    <hyperlink ref="B135" r:id="rId39" display="https://reg.mju.ac.th/registrar/class_info_2.asp?backto=home&amp;option=0&amp;courseid=12423&amp;acadyear=2566&amp;semester=2&amp;avs207306847=148" xr:uid="{CE97772B-E830-4C1D-B36A-F13C3C3D3AFA}"/>
    <hyperlink ref="B141" r:id="rId40" display="https://reg.mju.ac.th/registrar/class_info_2.asp?backto=home&amp;option=0&amp;courseid=12423&amp;acadyear=2566&amp;semester=2&amp;avs207306847=149" xr:uid="{7EA15578-A063-497E-8831-70CA78D78D84}"/>
    <hyperlink ref="B74" r:id="rId41" display="https://reg.mju.ac.th/registrar/class_info_2.asp?backto=home&amp;option=0&amp;courseid=8893893&amp;acadyear=2566&amp;semester=2&amp;avs207306847=150" xr:uid="{1D71C5FC-BB50-4D96-8A24-16977D410C2A}"/>
    <hyperlink ref="B25" r:id="rId42" display="https://reg.mju.ac.th/registrar/class_info_2.asp?backto=home&amp;option=0&amp;courseid=8893888&amp;acadyear=2566&amp;semester=2&amp;avs207306847=151" xr:uid="{4E6816BA-C5F1-4B65-9ABE-974306E2FA41}"/>
    <hyperlink ref="B28" r:id="rId43" display="https://reg.mju.ac.th/registrar/class_info_2.asp?backto=home&amp;option=0&amp;courseid=8893888&amp;acadyear=2566&amp;semester=2&amp;avs207306847=152" xr:uid="{F7ABC776-3B0A-4983-8D48-4CE78A62BBE9}"/>
    <hyperlink ref="B194" r:id="rId44" display="https://reg.mju.ac.th/registrar/class_info_2.asp?backto=home&amp;option=0&amp;courseid=8893889&amp;acadyear=2566&amp;semester=2&amp;avs207306847=153" xr:uid="{879388B1-CFF5-4760-BCFC-671753B755FC}"/>
    <hyperlink ref="B196" r:id="rId45" display="https://reg.mju.ac.th/registrar/class_info_2.asp?backto=home&amp;option=0&amp;courseid=8893889&amp;acadyear=2566&amp;semester=2&amp;avs207306847=154" xr:uid="{A6BFFCE6-A59F-4C00-81A0-50A91D6845AC}"/>
    <hyperlink ref="B147" r:id="rId46" display="https://reg.mju.ac.th/registrar/class_info_2.asp?backto=home&amp;option=0&amp;courseid=626362&amp;acadyear=2566&amp;semester=2&amp;avs207306847=155" xr:uid="{5E6E28B7-41AA-446D-A384-9DA8DD7EBD6E}"/>
    <hyperlink ref="B198" r:id="rId47" display="https://reg.mju.ac.th/registrar/class_info_2.asp?backto=home&amp;option=0&amp;courseid=12454&amp;acadyear=2566&amp;semester=2&amp;avs207306847=156" xr:uid="{E7E3CE83-4F62-4C4C-B682-CA569DB65103}"/>
    <hyperlink ref="B77" r:id="rId48" display="https://reg.mju.ac.th/registrar/class_info_2.asp?backto=home&amp;option=0&amp;courseid=8893897&amp;acadyear=2566&amp;semester=2&amp;avs207306847=157" xr:uid="{7949767D-5A83-4E17-B71B-3D5E6FB76B1B}"/>
    <hyperlink ref="B80" r:id="rId49" display="https://reg.mju.ac.th/registrar/class_info_2.asp?backto=home&amp;option=0&amp;courseid=12465&amp;acadyear=2566&amp;semester=2&amp;avs207306847=158" xr:uid="{5815E73E-EF3B-4838-B395-DC704B95CD44}"/>
    <hyperlink ref="B150" r:id="rId50" display="https://reg.mju.ac.th/registrar/class_info_2.asp?backto=home&amp;option=0&amp;courseid=12466&amp;acadyear=2566&amp;semester=2&amp;avs207306847=159" xr:uid="{F5D322DB-59D7-4A55-A281-1695CCC89520}"/>
    <hyperlink ref="B82" r:id="rId51" display="https://reg.mju.ac.th/registrar/class_info_2.asp?backto=home&amp;option=0&amp;courseid=12467&amp;acadyear=2566&amp;semester=2&amp;avs207306847=160" xr:uid="{8B47A597-790A-45BF-B9A7-97D36925F2BA}"/>
    <hyperlink ref="B200" r:id="rId52" display="https://reg.mju.ac.th/registrar/class_info_2.asp?backto=home&amp;option=0&amp;courseid=626363&amp;acadyear=2566&amp;semester=2&amp;avs207306847=161" xr:uid="{E5F0DDC6-2E61-4202-A899-BEAB1BD2B276}"/>
    <hyperlink ref="B202" r:id="rId53" display="https://reg.mju.ac.th/registrar/class_info_2.asp?backto=home&amp;option=0&amp;courseid=626365&amp;acadyear=2566&amp;semester=2&amp;avs207306847=162" xr:uid="{F6F6A127-FAF4-4AED-B735-0483A1260331}"/>
    <hyperlink ref="B204" r:id="rId54" display="https://reg.mju.ac.th/registrar/class_info_2.asp?backto=home&amp;option=0&amp;courseid=626366&amp;acadyear=2566&amp;semester=2&amp;avs207306847=163" xr:uid="{9B77728D-E07B-4CC7-BF7C-6CC5C8C661D5}"/>
    <hyperlink ref="B207" r:id="rId55" display="https://reg.mju.ac.th/registrar/class_info_2.asp?backto=home&amp;option=0&amp;courseid=626367&amp;acadyear=2566&amp;semester=2&amp;avs207306847=164" xr:uid="{D5040DD6-75B3-42C2-8B18-BF60D25D9846}"/>
    <hyperlink ref="B210" r:id="rId56" display="https://reg.mju.ac.th/registrar/class_info_2.asp?backto=home&amp;option=0&amp;courseid=12499&amp;acadyear=2566&amp;semester=2&amp;avs207306847=165" xr:uid="{5544F817-0428-4B12-B098-FF6A8E2EF282}"/>
    <hyperlink ref="B215" r:id="rId57" display="https://reg.mju.ac.th/registrar/class_info_2.asp?backto=home&amp;option=0&amp;courseid=8897388&amp;acadyear=2566&amp;semester=2&amp;avs421071358=293" xr:uid="{DB772DAE-064D-4DFC-99AE-6A86F4B5BB38}"/>
    <hyperlink ref="B218" r:id="rId58" display="https://reg.mju.ac.th/registrar/class_info_2.asp?backto=home&amp;option=0&amp;courseid=8897575&amp;acadyear=2566&amp;semester=2&amp;avs421071358=294" xr:uid="{D0B086AE-0045-473A-97BE-8C8E282CE45F}"/>
    <hyperlink ref="B221" r:id="rId59" display="https://reg.mju.ac.th/registrar/class_info_2.asp?backto=home&amp;option=0&amp;courseid=8897553&amp;acadyear=2566&amp;semester=2&amp;avs421071358=295" xr:uid="{1716ECD2-3042-41C2-87B7-59ACAADF2788}"/>
    <hyperlink ref="B225" r:id="rId60" display="https://reg.mju.ac.th/registrar/class_info_2.asp?backto=home&amp;option=0&amp;courseid=8897644&amp;acadyear=2566&amp;semester=2&amp;avs421071358=296" xr:uid="{7BAC6DF0-89C3-4EC1-8AE3-F1059021F4AB}"/>
    <hyperlink ref="B228" r:id="rId61" display="https://reg.mju.ac.th/registrar/class_info_2.asp?backto=home&amp;option=0&amp;courseid=8897645&amp;acadyear=2566&amp;semester=2&amp;avs421071358=297" xr:uid="{B554EFE0-0DEC-45BC-801F-1209500A08F0}"/>
    <hyperlink ref="B231" r:id="rId62" display="https://reg.mju.ac.th/registrar/class_info_2.asp?backto=home&amp;option=0&amp;courseid=8897647&amp;acadyear=2566&amp;semester=2&amp;avs421071358=298" xr:uid="{4E98A11F-D152-493C-B38F-35B4EF8602E7}"/>
    <hyperlink ref="B234" r:id="rId63" display="https://reg.mju.ac.th/registrar/class_info_2.asp?backto=home&amp;option=0&amp;courseid=8897517&amp;acadyear=2566&amp;semester=2&amp;avs421071358=299" xr:uid="{BA7C91E2-0270-454A-958C-8B662F11A61E}"/>
    <hyperlink ref="B237" r:id="rId64" display="https://reg.mju.ac.th/registrar/class_info_2.asp?backto=home&amp;option=0&amp;courseid=8897648&amp;acadyear=2566&amp;semester=2&amp;avs421071358=300" xr:uid="{FACCF628-9B26-4CBC-87E9-9A979821F169}"/>
    <hyperlink ref="B240" r:id="rId65" display="https://reg.mju.ac.th/registrar/class_info_2.asp?backto=home&amp;option=0&amp;courseid=8897576&amp;acadyear=2566&amp;semester=2&amp;avs421071358=301" xr:uid="{F3CAC439-2784-4127-882B-A13D7C0D6D7C}"/>
    <hyperlink ref="B243" r:id="rId66" display="https://reg.mju.ac.th/registrar/class_info_2.asp?backto=home&amp;option=0&amp;courseid=8897386&amp;acadyear=2566&amp;semester=2&amp;avs421071358=302" xr:uid="{AE567A48-D01A-4F0D-90BE-185326266F20}"/>
    <hyperlink ref="B245" r:id="rId67" display="https://reg.mju.ac.th/registrar/class_info_2.asp?backto=home&amp;option=0&amp;courseid=8897574&amp;acadyear=2566&amp;semester=2&amp;avs421071358=303" xr:uid="{F7DADE46-C794-4F4C-A5A3-CAE9CE3293A4}"/>
    <hyperlink ref="B248" r:id="rId68" display="https://reg.mju.ac.th/registrar/class_info_2.asp?backto=home&amp;option=0&amp;courseid=8897552&amp;acadyear=2566&amp;semester=2&amp;avs421071358=304" xr:uid="{D1F0F840-76C5-462D-8AD9-4CF321A61239}"/>
    <hyperlink ref="B250" r:id="rId69" display="https://reg.mju.ac.th/registrar/class_info_2.asp?backto=home&amp;option=0&amp;courseid=8897640&amp;acadyear=2566&amp;semester=2&amp;avs421071358=305" xr:uid="{77EA92FD-F309-4B3F-AE57-280A0B0A4BC2}"/>
    <hyperlink ref="B253" r:id="rId70" display="https://reg.mju.ac.th/registrar/class_info_2.asp?backto=home&amp;option=0&amp;courseid=8897387&amp;acadyear=2566&amp;semester=2&amp;avs421071358=306" xr:uid="{F5FE49C1-C921-4598-89CF-14EBA2531906}"/>
    <hyperlink ref="B255" r:id="rId71" display="https://reg.mju.ac.th/registrar/class_info_2.asp?backto=home&amp;option=0&amp;courseid=8897641&amp;acadyear=2566&amp;semester=2&amp;avs421071358=307" xr:uid="{F3CA234B-C918-4908-AB06-684F3D64448B}"/>
    <hyperlink ref="B262" r:id="rId72" display="https://reg.mju.ac.th/registrar/class_info_2.asp?backto=home&amp;option=0&amp;courseid=8897643&amp;acadyear=2566&amp;semester=2&amp;avs421071358=308" xr:uid="{AC41BCE4-E092-4EB8-B1F1-FE8213817507}"/>
    <hyperlink ref="B266" r:id="rId73" display="https://reg.mju.ac.th/registrar/class_info_2.asp?backto=home&amp;option=0&amp;courseid=8895926&amp;acadyear=2566&amp;semester=2&amp;avs421071358=352" xr:uid="{7A005D77-5E0F-44E4-BD08-A1AE3778666F}"/>
    <hyperlink ref="B268" r:id="rId74" display="https://reg.mju.ac.th/registrar/class_info_2.asp?backto=home&amp;option=0&amp;courseid=8893188&amp;acadyear=2566&amp;semester=2&amp;avs421071358=353" xr:uid="{5795B9B6-0D10-44E2-A04C-CB16B2D33BA2}"/>
    <hyperlink ref="B277" r:id="rId75" display="https://reg.mju.ac.th/registrar/class_info_2.asp?backto=home&amp;option=0&amp;courseid=8893189&amp;acadyear=2566&amp;semester=2&amp;avs421071358=354" xr:uid="{7E040770-5E60-4389-85A5-96EF214D9532}"/>
  </hyperlinks>
  <pageMargins left="0.19685039370078741" right="0.11811023622047245" top="0.15748031496062992" bottom="0.15748031496062992" header="0.31496062992125984" footer="0.31496062992125984"/>
  <pageSetup paperSize="9" scale="55" fitToHeight="0" orientation="landscape" horizontalDpi="300" verticalDpi="300" r:id="rId76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F5E91-69D7-4820-8C6A-01E2CF5B2523}">
  <dimension ref="A1:AR103"/>
  <sheetViews>
    <sheetView zoomScale="90" zoomScaleNormal="90" workbookViewId="0">
      <selection activeCell="AL19" sqref="AL19"/>
    </sheetView>
  </sheetViews>
  <sheetFormatPr defaultRowHeight="15" x14ac:dyDescent="0.2"/>
  <cols>
    <col min="1" max="1" width="24.2265625" style="450" customWidth="1"/>
    <col min="2" max="2" width="11.98828125" style="573" customWidth="1"/>
    <col min="3" max="3" width="17.359375" style="450" customWidth="1"/>
    <col min="4" max="4" width="11.11328125" style="450" customWidth="1"/>
    <col min="5" max="5" width="10.36328125" style="502" customWidth="1"/>
    <col min="6" max="6" width="20.35546875" style="494" customWidth="1"/>
    <col min="7" max="7" width="11.36328125" style="451" customWidth="1"/>
    <col min="8" max="8" width="8.9921875" style="451"/>
    <col min="9" max="9" width="8.9921875" style="450"/>
    <col min="10" max="10" width="10.48828125" style="450" customWidth="1"/>
    <col min="11" max="11" width="8.9921875" style="450"/>
    <col min="12" max="12" width="4.37109375" style="450" customWidth="1"/>
    <col min="13" max="13" width="12.11328125" style="451" customWidth="1"/>
    <col min="14" max="14" width="47.5859375" style="450" customWidth="1"/>
    <col min="15" max="15" width="0.74609375" style="452" customWidth="1"/>
    <col min="16" max="16" width="18.359375" style="450" customWidth="1"/>
    <col min="17" max="17" width="11.98828125" style="575" customWidth="1"/>
    <col min="18" max="18" width="17.359375" style="450" customWidth="1"/>
    <col min="19" max="19" width="11.11328125" style="450" customWidth="1"/>
    <col min="20" max="20" width="10.36328125" style="450" customWidth="1"/>
    <col min="21" max="21" width="20.35546875" style="450" customWidth="1"/>
    <col min="22" max="22" width="11.36328125" style="450" customWidth="1"/>
    <col min="23" max="26" width="8.9921875" style="450"/>
    <col min="27" max="27" width="4.37109375" style="450" customWidth="1"/>
    <col min="28" max="28" width="12.11328125" style="589" customWidth="1"/>
    <col min="29" max="29" width="47.5859375" style="450" customWidth="1"/>
    <col min="30" max="30" width="0.74609375" style="452" customWidth="1"/>
    <col min="31" max="31" width="18.359375" style="450" customWidth="1"/>
    <col min="32" max="32" width="11.98828125" style="575" customWidth="1"/>
    <col min="33" max="33" width="17.359375" style="450" customWidth="1"/>
    <col min="34" max="34" width="11.11328125" style="450" customWidth="1"/>
    <col min="35" max="35" width="10.36328125" style="450" customWidth="1"/>
    <col min="36" max="36" width="20.35546875" style="450" customWidth="1"/>
    <col min="37" max="37" width="11.36328125" style="450" customWidth="1"/>
    <col min="38" max="41" width="8.9921875" style="450"/>
    <col min="42" max="42" width="4.37109375" style="450" customWidth="1"/>
    <col min="43" max="43" width="12.11328125" style="451" customWidth="1"/>
    <col min="44" max="44" width="47.5859375" style="450" customWidth="1"/>
    <col min="45" max="16384" width="8.9921875" style="450"/>
  </cols>
  <sheetData>
    <row r="1" spans="1:44" x14ac:dyDescent="0.2">
      <c r="A1" s="700" t="s">
        <v>2683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451"/>
      <c r="P1" s="700" t="s">
        <v>2692</v>
      </c>
      <c r="Q1" s="700"/>
      <c r="R1" s="700"/>
      <c r="S1" s="700"/>
      <c r="T1" s="700"/>
      <c r="U1" s="700"/>
      <c r="V1" s="700"/>
      <c r="W1" s="700"/>
      <c r="X1" s="700"/>
      <c r="Y1" s="700"/>
      <c r="Z1" s="700"/>
      <c r="AA1" s="700"/>
      <c r="AB1" s="700"/>
      <c r="AC1" s="451"/>
      <c r="AE1" s="700" t="s">
        <v>2693</v>
      </c>
      <c r="AF1" s="700"/>
      <c r="AG1" s="700"/>
      <c r="AH1" s="700"/>
      <c r="AI1" s="700"/>
      <c r="AJ1" s="700"/>
      <c r="AK1" s="700"/>
      <c r="AL1" s="700"/>
      <c r="AM1" s="700"/>
      <c r="AN1" s="700"/>
      <c r="AO1" s="700"/>
      <c r="AP1" s="700"/>
      <c r="AQ1" s="700"/>
      <c r="AR1" s="451"/>
    </row>
    <row r="2" spans="1:44" x14ac:dyDescent="0.2">
      <c r="M2" s="475" t="s">
        <v>2623</v>
      </c>
      <c r="N2" s="451">
        <v>1</v>
      </c>
      <c r="AB2" s="589" t="s">
        <v>2623</v>
      </c>
      <c r="AC2" s="451">
        <v>1</v>
      </c>
      <c r="AQ2" s="451" t="s">
        <v>2623</v>
      </c>
      <c r="AR2" s="451">
        <v>1</v>
      </c>
    </row>
    <row r="3" spans="1:44" ht="21" x14ac:dyDescent="0.3">
      <c r="A3" s="448"/>
      <c r="B3" s="53"/>
      <c r="C3" s="450" t="s">
        <v>2624</v>
      </c>
      <c r="F3" s="495" t="s">
        <v>2625</v>
      </c>
      <c r="G3" s="531">
        <v>4</v>
      </c>
      <c r="H3" s="451" t="s">
        <v>2626</v>
      </c>
      <c r="M3" s="475" t="s">
        <v>2627</v>
      </c>
      <c r="N3" s="451">
        <v>2</v>
      </c>
      <c r="P3" s="448"/>
      <c r="Q3" s="54"/>
      <c r="R3" s="450" t="s">
        <v>2624</v>
      </c>
      <c r="U3" s="453" t="s">
        <v>2625</v>
      </c>
      <c r="V3" s="453">
        <v>4</v>
      </c>
      <c r="W3" s="450" t="s">
        <v>2626</v>
      </c>
      <c r="AB3" s="589" t="s">
        <v>2627</v>
      </c>
      <c r="AC3" s="451">
        <v>2</v>
      </c>
      <c r="AE3" s="448"/>
      <c r="AF3" s="54"/>
      <c r="AG3" s="450" t="s">
        <v>2624</v>
      </c>
      <c r="AJ3" s="453" t="s">
        <v>2625</v>
      </c>
      <c r="AK3" s="453">
        <v>4</v>
      </c>
      <c r="AL3" s="450" t="s">
        <v>2626</v>
      </c>
      <c r="AQ3" s="451" t="s">
        <v>2627</v>
      </c>
      <c r="AR3" s="451">
        <v>2</v>
      </c>
    </row>
    <row r="4" spans="1:44" x14ac:dyDescent="0.2">
      <c r="C4" s="450" t="s">
        <v>2628</v>
      </c>
      <c r="N4" s="451">
        <f>2/5</f>
        <v>0.4</v>
      </c>
      <c r="R4" s="450" t="s">
        <v>2628</v>
      </c>
      <c r="AC4" s="451">
        <f>2/5</f>
        <v>0.4</v>
      </c>
      <c r="AG4" s="450" t="s">
        <v>2628</v>
      </c>
      <c r="AR4" s="451">
        <f>2/5</f>
        <v>0.4</v>
      </c>
    </row>
    <row r="7" spans="1:44" x14ac:dyDescent="0.2">
      <c r="A7" s="449" t="s">
        <v>2629</v>
      </c>
      <c r="P7" s="449" t="s">
        <v>2629</v>
      </c>
      <c r="AE7" s="449" t="s">
        <v>2629</v>
      </c>
    </row>
    <row r="8" spans="1:44" x14ac:dyDescent="0.2">
      <c r="A8" s="450" t="s">
        <v>2630</v>
      </c>
      <c r="P8" s="450" t="s">
        <v>2630</v>
      </c>
      <c r="AE8" s="450" t="s">
        <v>2630</v>
      </c>
    </row>
    <row r="9" spans="1:44" x14ac:dyDescent="0.2">
      <c r="A9" s="696" t="s">
        <v>2636</v>
      </c>
      <c r="B9" s="924" t="s">
        <v>2637</v>
      </c>
      <c r="C9" s="482" t="s">
        <v>2631</v>
      </c>
      <c r="D9" s="696" t="s">
        <v>2639</v>
      </c>
      <c r="E9" s="717" t="s">
        <v>2640</v>
      </c>
      <c r="F9" s="496" t="s">
        <v>2632</v>
      </c>
      <c r="G9" s="696" t="s">
        <v>2639</v>
      </c>
      <c r="H9" s="696" t="s">
        <v>2640</v>
      </c>
      <c r="I9" s="697"/>
      <c r="J9" s="718" t="s">
        <v>2633</v>
      </c>
      <c r="K9" s="699" t="s">
        <v>2634</v>
      </c>
      <c r="L9" s="697"/>
      <c r="M9" s="696" t="s">
        <v>2635</v>
      </c>
      <c r="P9" s="703" t="s">
        <v>2636</v>
      </c>
      <c r="Q9" s="705" t="s">
        <v>2637</v>
      </c>
      <c r="R9" s="482" t="s">
        <v>2631</v>
      </c>
      <c r="S9" s="703" t="s">
        <v>2639</v>
      </c>
      <c r="T9" s="707" t="s">
        <v>2640</v>
      </c>
      <c r="U9" s="482" t="s">
        <v>2632</v>
      </c>
      <c r="V9" s="703" t="s">
        <v>2639</v>
      </c>
      <c r="W9" s="703" t="s">
        <v>2640</v>
      </c>
      <c r="X9" s="709"/>
      <c r="Y9" s="711" t="s">
        <v>2633</v>
      </c>
      <c r="Z9" s="715" t="s">
        <v>2634</v>
      </c>
      <c r="AA9" s="709"/>
      <c r="AB9" s="925" t="s">
        <v>2635</v>
      </c>
      <c r="AE9" s="696" t="s">
        <v>2636</v>
      </c>
      <c r="AF9" s="701" t="s">
        <v>2637</v>
      </c>
      <c r="AG9" s="482" t="s">
        <v>2631</v>
      </c>
      <c r="AH9" s="696" t="s">
        <v>2639</v>
      </c>
      <c r="AI9" s="702" t="s">
        <v>2640</v>
      </c>
      <c r="AJ9" s="482" t="s">
        <v>2632</v>
      </c>
      <c r="AK9" s="696" t="s">
        <v>2639</v>
      </c>
      <c r="AL9" s="696" t="s">
        <v>2640</v>
      </c>
      <c r="AM9" s="697"/>
      <c r="AN9" s="698" t="s">
        <v>2633</v>
      </c>
      <c r="AO9" s="699" t="s">
        <v>2634</v>
      </c>
      <c r="AP9" s="697"/>
      <c r="AQ9" s="699" t="s">
        <v>2635</v>
      </c>
    </row>
    <row r="10" spans="1:44" x14ac:dyDescent="0.2">
      <c r="A10" s="696"/>
      <c r="B10" s="924"/>
      <c r="C10" s="482" t="s">
        <v>2638</v>
      </c>
      <c r="D10" s="696"/>
      <c r="E10" s="717"/>
      <c r="F10" s="496" t="s">
        <v>2638</v>
      </c>
      <c r="G10" s="696"/>
      <c r="H10" s="696"/>
      <c r="I10" s="697"/>
      <c r="J10" s="718"/>
      <c r="K10" s="699"/>
      <c r="L10" s="697"/>
      <c r="M10" s="696"/>
      <c r="P10" s="704"/>
      <c r="Q10" s="706"/>
      <c r="R10" s="482" t="s">
        <v>2638</v>
      </c>
      <c r="S10" s="704"/>
      <c r="T10" s="708"/>
      <c r="U10" s="482" t="s">
        <v>2638</v>
      </c>
      <c r="V10" s="704"/>
      <c r="W10" s="704"/>
      <c r="X10" s="710"/>
      <c r="Y10" s="712"/>
      <c r="Z10" s="716"/>
      <c r="AA10" s="710"/>
      <c r="AB10" s="926"/>
      <c r="AE10" s="696"/>
      <c r="AF10" s="701"/>
      <c r="AG10" s="482" t="s">
        <v>2638</v>
      </c>
      <c r="AH10" s="696"/>
      <c r="AI10" s="702"/>
      <c r="AJ10" s="482" t="s">
        <v>2638</v>
      </c>
      <c r="AK10" s="696"/>
      <c r="AL10" s="696"/>
      <c r="AM10" s="697"/>
      <c r="AN10" s="698"/>
      <c r="AO10" s="699"/>
      <c r="AP10" s="697"/>
      <c r="AQ10" s="699"/>
    </row>
    <row r="11" spans="1:44" x14ac:dyDescent="0.2">
      <c r="A11" s="692" t="str">
        <f>'ข้อมูลอัตรากำลัง 2566'!A83:C83</f>
        <v>4. การส่งเสริมและสื่อสารเกษตร</v>
      </c>
      <c r="B11" s="692"/>
      <c r="C11" s="692"/>
      <c r="D11" s="692"/>
      <c r="E11" s="692"/>
      <c r="F11" s="692"/>
      <c r="G11" s="692"/>
      <c r="H11" s="692"/>
      <c r="I11" s="692"/>
      <c r="J11" s="692"/>
      <c r="K11" s="692"/>
      <c r="L11" s="692"/>
      <c r="M11" s="692"/>
      <c r="P11" s="693" t="str">
        <f>A11</f>
        <v>4. การส่งเสริมและสื่อสารเกษตร</v>
      </c>
      <c r="Q11" s="694"/>
      <c r="R11" s="694"/>
      <c r="S11" s="694"/>
      <c r="T11" s="694"/>
      <c r="U11" s="694"/>
      <c r="V11" s="694"/>
      <c r="W11" s="694"/>
      <c r="X11" s="694"/>
      <c r="Y11" s="694"/>
      <c r="Z11" s="694"/>
      <c r="AA11" s="694"/>
      <c r="AB11" s="695"/>
      <c r="AE11" s="692" t="str">
        <f>A11</f>
        <v>4. การส่งเสริมและสื่อสารเกษตร</v>
      </c>
      <c r="AF11" s="692"/>
      <c r="AG11" s="692"/>
      <c r="AH11" s="692"/>
      <c r="AI11" s="692"/>
      <c r="AJ11" s="692"/>
      <c r="AK11" s="692"/>
      <c r="AL11" s="692"/>
      <c r="AM11" s="692"/>
      <c r="AN11" s="692"/>
      <c r="AO11" s="692"/>
      <c r="AP11" s="692"/>
      <c r="AQ11" s="692"/>
    </row>
    <row r="12" spans="1:44" x14ac:dyDescent="0.2">
      <c r="A12" s="693" t="str">
        <f>'ข้อมูลอัตรากำลัง 2566'!A84:C84</f>
        <v xml:space="preserve">   4.1 หลักสูตร วท.บ. สาขาวิชาการส่งเสริมและสื่อสารเกษตร</v>
      </c>
      <c r="B12" s="694"/>
      <c r="C12" s="694"/>
      <c r="D12" s="694"/>
      <c r="E12" s="694"/>
      <c r="F12" s="719"/>
      <c r="G12" s="719"/>
      <c r="H12" s="719"/>
      <c r="I12" s="694"/>
      <c r="J12" s="694"/>
      <c r="K12" s="694"/>
      <c r="L12" s="694"/>
      <c r="M12" s="695"/>
      <c r="P12" s="693" t="str">
        <f>A12</f>
        <v xml:space="preserve">   4.1 หลักสูตร วท.บ. สาขาวิชาการส่งเสริมและสื่อสารเกษตร</v>
      </c>
      <c r="Q12" s="694"/>
      <c r="R12" s="694"/>
      <c r="S12" s="694"/>
      <c r="T12" s="694"/>
      <c r="U12" s="694"/>
      <c r="V12" s="694"/>
      <c r="W12" s="694"/>
      <c r="X12" s="694"/>
      <c r="Y12" s="694"/>
      <c r="Z12" s="694"/>
      <c r="AA12" s="694"/>
      <c r="AB12" s="695"/>
      <c r="AE12" s="693" t="str">
        <f>A12</f>
        <v xml:space="preserve">   4.1 หลักสูตร วท.บ. สาขาวิชาการส่งเสริมและสื่อสารเกษตร</v>
      </c>
      <c r="AF12" s="694"/>
      <c r="AG12" s="694"/>
      <c r="AH12" s="694"/>
      <c r="AI12" s="694"/>
      <c r="AJ12" s="694"/>
      <c r="AK12" s="694"/>
      <c r="AL12" s="694"/>
      <c r="AM12" s="694"/>
      <c r="AN12" s="694"/>
      <c r="AO12" s="694"/>
      <c r="AP12" s="694"/>
      <c r="AQ12" s="695"/>
    </row>
    <row r="13" spans="1:44" x14ac:dyDescent="0.2">
      <c r="A13" s="679" t="str">
        <f>'ข้อมูลอัตรากำลัง 2566'!C85</f>
        <v xml:space="preserve">รศ. ดร.นคเรศ รังควัต </v>
      </c>
      <c r="B13" s="688" t="str">
        <f>'ข้อมูลอัตรากำลัง 2566'!O85</f>
        <v>อจ.ผู้รับผิดชอบ วท.บ. การส่งเสริมและสื่อสารเกษตร</v>
      </c>
      <c r="C13" s="454" t="str">
        <f>'ส่งเสริม 4.1-2566'!C14</f>
        <v>หลักการสื่อสารเกษตรในยุคดิจิทัล</v>
      </c>
      <c r="D13" s="455" t="str">
        <f>'ส่งเสริม 4.1-2566'!B14</f>
        <v> 10113311 </v>
      </c>
      <c r="E13" s="503">
        <f>'ส่งเสริม 4.1-2566'!F16</f>
        <v>0.5</v>
      </c>
      <c r="F13" s="550" t="str">
        <f>'ส่งเสริม 4.2-2566'!C16</f>
        <v>การผลิตสื่อดิจิทัลทางการเกษตร</v>
      </c>
      <c r="G13" s="549" t="str">
        <f>'ส่งเสริม 4.2-2566'!B16</f>
        <v> 10113312 </v>
      </c>
      <c r="H13" s="503">
        <f>'ส่งเสริม 4.2-2566'!F18</f>
        <v>0.75</v>
      </c>
      <c r="I13" s="455"/>
      <c r="J13" s="455"/>
      <c r="K13" s="455"/>
      <c r="L13" s="455"/>
      <c r="M13" s="529"/>
      <c r="P13" s="679" t="str">
        <f>A13</f>
        <v xml:space="preserve">รศ. ดร.นคเรศ รังควัต </v>
      </c>
      <c r="Q13" s="682" t="str">
        <f>B13</f>
        <v>อจ.ผู้รับผิดชอบ วท.บ. การส่งเสริมและสื่อสารเกษตร</v>
      </c>
      <c r="R13" s="454" t="str">
        <f>'ส่งเสริม 4.1-2566'!C101</f>
        <v>ระเบียบวิธีวิจัยทางการส่งเสริมการเกษตรและการพัฒนาชนบท</v>
      </c>
      <c r="S13" s="455" t="str">
        <f>'ส่งเสริม 4.1-2566'!B101</f>
        <v> สพ501 </v>
      </c>
      <c r="T13" s="570">
        <f>'ส่งเสริม 4.1-2566'!F105</f>
        <v>0.3</v>
      </c>
      <c r="U13" s="454" t="str">
        <f>'ส่งเสริม 4.2-2566'!C115</f>
        <v>การสื่อสารดิจิทัลเพื่อการพัฒนา</v>
      </c>
      <c r="V13" s="455" t="str">
        <f>'ส่งเสริม 4.2-2566'!B115</f>
        <v> สพ511 </v>
      </c>
      <c r="W13" s="570">
        <f>'ส่งเสริม 4.2-2566'!F118</f>
        <v>0.75</v>
      </c>
      <c r="X13" s="454"/>
      <c r="Y13" s="455"/>
      <c r="Z13" s="455"/>
      <c r="AA13" s="455"/>
      <c r="AB13" s="590"/>
      <c r="AE13" s="679" t="str">
        <f>A13</f>
        <v xml:space="preserve">รศ. ดร.นคเรศ รังควัต </v>
      </c>
      <c r="AF13" s="682" t="str">
        <f>B13</f>
        <v>อจ.ผู้รับผิดชอบ วท.บ. การส่งเสริมและสื่อสารเกษตร</v>
      </c>
      <c r="AG13" s="454"/>
      <c r="AH13" s="455"/>
      <c r="AI13" s="456"/>
      <c r="AJ13" s="455" t="str">
        <f>'ส่งเสริม 4.2-2566'!C160</f>
        <v>ระเบียบวิธีวิจัยทางสังคมศาสตร์ขั้นสูง</v>
      </c>
      <c r="AK13" s="455" t="str">
        <f>'ส่งเสริม 4.2-2566'!B160</f>
        <v> 30115701 </v>
      </c>
      <c r="AL13" s="570">
        <f>'ส่งเสริม 4.2-2566'!F161</f>
        <v>0.3</v>
      </c>
      <c r="AM13" s="454"/>
      <c r="AN13" s="455"/>
      <c r="AO13" s="455"/>
      <c r="AP13" s="455"/>
      <c r="AQ13" s="529"/>
    </row>
    <row r="14" spans="1:44" x14ac:dyDescent="0.2">
      <c r="A14" s="680"/>
      <c r="B14" s="689"/>
      <c r="C14" s="461" t="str">
        <f>'ส่งเสริม 4.1-2566'!C27</f>
        <v>สหกิจศึกษา</v>
      </c>
      <c r="D14" s="470" t="str">
        <f>'ส่งเสริม 4.1-2566'!B27</f>
        <v> ผษ497 </v>
      </c>
      <c r="E14" s="504">
        <f>'ส่งเสริม 4.1-2566'!F29</f>
        <v>0.125</v>
      </c>
      <c r="F14" s="547" t="str">
        <f>'ส่งเสริม 4.2-2566'!C33</f>
        <v>การผลิตสื่อดิจิทัลทางการเกษตร</v>
      </c>
      <c r="G14" s="548" t="str">
        <f>'ส่งเสริม 4.2-2566'!B33</f>
        <v> สก312 </v>
      </c>
      <c r="H14" s="504">
        <f>'ส่งเสริม 4.2-2566'!F35</f>
        <v>0.75</v>
      </c>
      <c r="I14" s="470"/>
      <c r="M14" s="528"/>
      <c r="P14" s="680"/>
      <c r="Q14" s="683"/>
      <c r="R14" s="461" t="str">
        <f>'ส่งเสริม 4.1-2566'!C127</f>
        <v>การผลิตรายการวีดิทัศน์ดิจิทัลเพื่อส่งเสริมการเกษตรและการพัฒนาชนบท</v>
      </c>
      <c r="S14" s="470" t="str">
        <f>'ส่งเสริม 4.1-2566'!B127</f>
        <v> สพ611 </v>
      </c>
      <c r="T14" s="569">
        <f>'ส่งเสริม 4.1-2566'!F129</f>
        <v>0.75</v>
      </c>
      <c r="U14" s="461" t="str">
        <f>'ส่งเสริม 4.2-2566'!C122</f>
        <v>สัมมนา 2</v>
      </c>
      <c r="V14" s="470" t="str">
        <f>'ส่งเสริม 4.2-2566'!B122</f>
        <v> สพ592 </v>
      </c>
      <c r="W14" s="569">
        <f>'ส่งเสริม 4.2-2566'!F124</f>
        <v>0.25</v>
      </c>
      <c r="X14" s="461"/>
      <c r="AB14" s="560"/>
      <c r="AE14" s="680"/>
      <c r="AF14" s="683"/>
      <c r="AG14" s="461"/>
      <c r="AI14" s="463"/>
      <c r="AJ14" s="450" t="str">
        <f>'ส่งเสริม 4.2-2566'!C171</f>
        <v>สัมมนา 1</v>
      </c>
      <c r="AK14" s="450" t="str">
        <f>'ส่งเสริม 4.2-2566'!B171</f>
        <v> 30115791 </v>
      </c>
      <c r="AL14" s="569">
        <f>'ส่งเสริม 4.2-2566'!F172</f>
        <v>0.125</v>
      </c>
      <c r="AM14" s="461"/>
      <c r="AQ14" s="528"/>
    </row>
    <row r="15" spans="1:44" x14ac:dyDescent="0.2">
      <c r="A15" s="680"/>
      <c r="B15" s="689"/>
      <c r="C15" s="461" t="str">
        <f>'ส่งเสริม 4.1-2566'!C47</f>
        <v>หลักการสื่อสารเกษตรในยุคดิจิทัล</v>
      </c>
      <c r="D15" s="470" t="str">
        <f>'ส่งเสริม 4.1-2566'!B47</f>
        <v> สก311 </v>
      </c>
      <c r="E15" s="504">
        <f>'ส่งเสริม 4.1-2566'!F50</f>
        <v>0.75</v>
      </c>
      <c r="F15" s="547" t="str">
        <f>'ส่งเสริม 4.2-2566'!C37</f>
        <v>การถ่ายภาพเพื่องานส่งเสริมการเกษตร</v>
      </c>
      <c r="G15" s="548" t="str">
        <f>'ส่งเสริม 4.2-2566'!B37</f>
        <v> สก314 </v>
      </c>
      <c r="H15" s="504">
        <f>'ส่งเสริม 4.2-2566'!F39</f>
        <v>0.75</v>
      </c>
      <c r="I15" s="470"/>
      <c r="M15" s="528"/>
      <c r="P15" s="680"/>
      <c r="Q15" s="683"/>
      <c r="R15" s="461"/>
      <c r="S15" s="470"/>
      <c r="T15" s="463"/>
      <c r="U15" s="461"/>
      <c r="V15" s="470"/>
      <c r="W15" s="463"/>
      <c r="X15" s="461"/>
      <c r="AB15" s="560"/>
      <c r="AE15" s="680"/>
      <c r="AF15" s="683"/>
      <c r="AG15" s="461"/>
      <c r="AI15" s="463"/>
      <c r="AL15" s="463"/>
      <c r="AM15" s="461"/>
      <c r="AQ15" s="528"/>
    </row>
    <row r="16" spans="1:44" x14ac:dyDescent="0.2">
      <c r="A16" s="680"/>
      <c r="B16" s="689"/>
      <c r="C16" s="461"/>
      <c r="D16" s="470"/>
      <c r="E16" s="504"/>
      <c r="F16" s="547" t="str">
        <f>'ส่งเสริม 4.2-2566'!C61</f>
        <v>การผลิตรายการวีดิทัศน์ดิจิทัลทางการเกษตร</v>
      </c>
      <c r="G16" s="548" t="str">
        <f>'ส่งเสริม 4.2-2566'!B61</f>
        <v> สก411 </v>
      </c>
      <c r="H16" s="504">
        <f>'ส่งเสริม 4.2-2566'!F63</f>
        <v>0.75</v>
      </c>
      <c r="I16" s="470"/>
      <c r="M16" s="528"/>
      <c r="P16" s="680"/>
      <c r="Q16" s="683"/>
      <c r="R16" s="461"/>
      <c r="S16" s="470"/>
      <c r="T16" s="463"/>
      <c r="U16" s="461"/>
      <c r="V16" s="470"/>
      <c r="W16" s="463"/>
      <c r="X16" s="461"/>
      <c r="AB16" s="560"/>
      <c r="AE16" s="680"/>
      <c r="AF16" s="683"/>
      <c r="AG16" s="461"/>
      <c r="AI16" s="463"/>
      <c r="AL16" s="463"/>
      <c r="AM16" s="461"/>
      <c r="AQ16" s="528"/>
    </row>
    <row r="17" spans="1:43" x14ac:dyDescent="0.2">
      <c r="A17" s="680"/>
      <c r="B17" s="689"/>
      <c r="C17" s="461"/>
      <c r="D17" s="470"/>
      <c r="E17" s="504"/>
      <c r="F17" s="499"/>
      <c r="G17" s="535"/>
      <c r="H17" s="528"/>
      <c r="I17" s="470"/>
      <c r="K17" s="464">
        <f>J18/G3</f>
        <v>1.09375</v>
      </c>
      <c r="M17" s="528"/>
      <c r="P17" s="680"/>
      <c r="Q17" s="683"/>
      <c r="R17" s="461"/>
      <c r="S17" s="470"/>
      <c r="T17" s="463"/>
      <c r="U17" s="461"/>
      <c r="V17" s="470"/>
      <c r="W17" s="463"/>
      <c r="X17" s="461"/>
      <c r="Z17" s="464">
        <f>Y18/V3</f>
        <v>0.51249999999999996</v>
      </c>
      <c r="AB17" s="560"/>
      <c r="AE17" s="680"/>
      <c r="AF17" s="683"/>
      <c r="AG17" s="461"/>
      <c r="AI17" s="463"/>
      <c r="AL17" s="463"/>
      <c r="AM17" s="461"/>
      <c r="AO17" s="464">
        <f>AN18/AK3</f>
        <v>0.10625</v>
      </c>
      <c r="AQ17" s="528"/>
    </row>
    <row r="18" spans="1:43" x14ac:dyDescent="0.2">
      <c r="A18" s="681"/>
      <c r="B18" s="690"/>
      <c r="C18" s="457"/>
      <c r="D18" s="466" t="s">
        <v>2641</v>
      </c>
      <c r="E18" s="505">
        <f>SUM(E13:E17)</f>
        <v>1.375</v>
      </c>
      <c r="F18" s="500"/>
      <c r="G18" s="533" t="s">
        <v>2641</v>
      </c>
      <c r="H18" s="505">
        <f>SUM(H13:H17)</f>
        <v>3</v>
      </c>
      <c r="I18" s="457"/>
      <c r="J18" s="458">
        <f>SUM(E18,H18)</f>
        <v>4.375</v>
      </c>
      <c r="K18" s="458">
        <f>IF(J18&gt;$G$3,1,(J18/$G$3))</f>
        <v>1</v>
      </c>
      <c r="L18" s="458"/>
      <c r="M18" s="592" t="str">
        <f>IF(J18&gt;4,"Overloaded","OK")</f>
        <v>Overloaded</v>
      </c>
      <c r="P18" s="681"/>
      <c r="Q18" s="684"/>
      <c r="R18" s="457"/>
      <c r="S18" s="466" t="s">
        <v>2641</v>
      </c>
      <c r="T18" s="467">
        <f>SUM(T13:T17)</f>
        <v>1.05</v>
      </c>
      <c r="U18" s="469"/>
      <c r="V18" s="466" t="s">
        <v>2641</v>
      </c>
      <c r="W18" s="467">
        <f>SUM(W13:W17)</f>
        <v>1</v>
      </c>
      <c r="X18" s="457"/>
      <c r="Y18" s="458">
        <f>SUM(T18,W18)</f>
        <v>2.0499999999999998</v>
      </c>
      <c r="Z18" s="458">
        <f>IF(Y18&gt;$G$3,1,(Y18/$G$3))</f>
        <v>0.51249999999999996</v>
      </c>
      <c r="AA18" s="458"/>
      <c r="AB18" s="591" t="str">
        <f>IF(Y18&gt;4,"Overloaded","OK")</f>
        <v>OK</v>
      </c>
      <c r="AE18" s="681"/>
      <c r="AF18" s="684"/>
      <c r="AG18" s="457"/>
      <c r="AH18" s="466" t="s">
        <v>2641</v>
      </c>
      <c r="AI18" s="467">
        <f>SUM(AI13:AI17)</f>
        <v>0</v>
      </c>
      <c r="AJ18" s="466"/>
      <c r="AK18" s="466" t="s">
        <v>2641</v>
      </c>
      <c r="AL18" s="571">
        <f>SUM(AL13:AL17)</f>
        <v>0.42499999999999999</v>
      </c>
      <c r="AM18" s="457"/>
      <c r="AN18" s="458">
        <f>SUM(AI18,AL18)</f>
        <v>0.42499999999999999</v>
      </c>
      <c r="AO18" s="458">
        <f>IF(AN18&gt;$G$3,1,(AN18/$G$3))</f>
        <v>0.10625</v>
      </c>
      <c r="AP18" s="458"/>
      <c r="AQ18" s="588" t="str">
        <f>IF(AN18&gt;4,"Overloaded","OK")</f>
        <v>OK</v>
      </c>
    </row>
    <row r="19" spans="1:43" ht="18" customHeight="1" x14ac:dyDescent="0.2">
      <c r="A19" s="679" t="str">
        <f>'ข้อมูลอัตรากำลัง 2566'!C86</f>
        <v>รศ. ดร.จักรพงษ์ พวงงามชื่น</v>
      </c>
      <c r="B19" s="921" t="str">
        <f>'ข้อมูลอัตรากำลัง 2566'!O86</f>
        <v xml:space="preserve"> -</v>
      </c>
      <c r="C19" s="551" t="str">
        <f>'ส่งเสริม 4.1-2566'!C27</f>
        <v>สหกิจศึกษา</v>
      </c>
      <c r="D19" s="552" t="str">
        <f>'ส่งเสริม 4.1-2566'!B27</f>
        <v> ผษ497 </v>
      </c>
      <c r="E19" s="553">
        <f>'ส่งเสริม 4.1-2566'!F30</f>
        <v>0.125</v>
      </c>
      <c r="F19" s="550" t="str">
        <f>'ส่งเสริม 4.2-2566'!C50</f>
        <v>การจัดการทรัพยากรและสิ่งแวดล้อมในชุมชน</v>
      </c>
      <c r="G19" s="549" t="str">
        <f>'ส่งเสริม 4.2-2566'!B50</f>
        <v> สก403 </v>
      </c>
      <c r="H19" s="553">
        <f>'ส่งเสริม 4.2-2566'!F52</f>
        <v>1</v>
      </c>
      <c r="I19" s="454"/>
      <c r="J19" s="455"/>
      <c r="K19" s="455"/>
      <c r="L19" s="455"/>
      <c r="M19" s="529"/>
      <c r="P19" s="713" t="str">
        <f>A19</f>
        <v>รศ. ดร.จักรพงษ์ พวงงามชื่น</v>
      </c>
      <c r="Q19" s="714" t="str">
        <f>B19</f>
        <v xml:space="preserve"> -</v>
      </c>
      <c r="R19" s="454" t="str">
        <f>'ส่งเสริม 4.1-2566'!C111</f>
        <v>ทฤษฎีและยุทธศาสตร์ในการส่งเสริมการเกษตรและพัฒนาชนบท</v>
      </c>
      <c r="S19" s="455" t="str">
        <f>'ส่งเสริม 4.1-2566'!B111</f>
        <v> สพ523 </v>
      </c>
      <c r="T19" s="570">
        <f>'ส่งเสริม 4.1-2566'!F114</f>
        <v>0.75</v>
      </c>
      <c r="U19" s="454" t="str">
        <f>'ส่งเสริม 4.2-2566'!C119</f>
        <v>สังคมวิทยาและเศรษฐศาสตร์ในการส่งเสริมการเกษตรและพัฒนาชนบท</v>
      </c>
      <c r="V19" s="455" t="str">
        <f>'ส่งเสริม 4.2-2566'!B119</f>
        <v> สพ531 </v>
      </c>
      <c r="W19" s="570">
        <f>'ส่งเสริม 4.2-2566'!F121</f>
        <v>1</v>
      </c>
      <c r="X19" s="454"/>
      <c r="Y19" s="455"/>
      <c r="Z19" s="455"/>
      <c r="AA19" s="455"/>
      <c r="AB19" s="590"/>
      <c r="AE19" s="679" t="str">
        <f>A19</f>
        <v>รศ. ดร.จักรพงษ์ พวงงามชื่น</v>
      </c>
      <c r="AF19" s="682" t="str">
        <f>B19</f>
        <v xml:space="preserve"> -</v>
      </c>
      <c r="AG19" s="454"/>
      <c r="AH19" s="455"/>
      <c r="AI19" s="456"/>
      <c r="AJ19" s="454" t="str">
        <f>'ส่งเสริม 4.2-2566'!C160</f>
        <v>ระเบียบวิธีวิจัยทางสังคมศาสตร์ขั้นสูง</v>
      </c>
      <c r="AK19" s="455" t="str">
        <f>'ส่งเสริม 4.2-2566'!B160</f>
        <v> 30115701 </v>
      </c>
      <c r="AL19" s="570">
        <f>'ส่งเสริม 4.2-2566'!F162</f>
        <v>0.3</v>
      </c>
      <c r="AM19" s="454"/>
      <c r="AN19" s="455"/>
      <c r="AO19" s="455"/>
      <c r="AP19" s="455"/>
      <c r="AQ19" s="529"/>
    </row>
    <row r="20" spans="1:43" x14ac:dyDescent="0.2">
      <c r="A20" s="680"/>
      <c r="B20" s="922"/>
      <c r="C20" s="555" t="str">
        <f>'ส่งเสริม 4.1-2566'!C54</f>
        <v>การจัดการธุรกิจเกษตรสมัยใหม่</v>
      </c>
      <c r="D20" s="556" t="str">
        <f>'ส่งเสริม 4.1-2566'!B54</f>
        <v> สก322 </v>
      </c>
      <c r="E20" s="557">
        <f>'ส่งเสริม 4.1-2566'!F57</f>
        <v>0.75</v>
      </c>
      <c r="F20" s="547"/>
      <c r="G20" s="558"/>
      <c r="H20" s="557"/>
      <c r="I20" s="461"/>
      <c r="M20" s="528"/>
      <c r="P20" s="680"/>
      <c r="Q20" s="683"/>
      <c r="R20" s="461" t="str">
        <f>'ส่งเสริม 4.1-2566'!C131</f>
        <v>การจัดการและพัฒนาทรัพยากรทางการเกษตรอย่างยั่งยืน</v>
      </c>
      <c r="S20" s="470" t="str">
        <f>'ส่งเสริม 4.1-2566'!B131</f>
        <v> สพ641 </v>
      </c>
      <c r="T20" s="569">
        <f>'ส่งเสริม 4.1-2566'!F133</f>
        <v>1</v>
      </c>
      <c r="U20" s="461"/>
      <c r="V20" s="470"/>
      <c r="W20" s="569"/>
      <c r="X20" s="461"/>
      <c r="AB20" s="560"/>
      <c r="AE20" s="680"/>
      <c r="AF20" s="683"/>
      <c r="AG20" s="461"/>
      <c r="AI20" s="463"/>
      <c r="AJ20" s="461"/>
      <c r="AL20" s="463"/>
      <c r="AM20" s="461"/>
      <c r="AQ20" s="528"/>
    </row>
    <row r="21" spans="1:43" x14ac:dyDescent="0.2">
      <c r="A21" s="680"/>
      <c r="B21" s="922"/>
      <c r="C21" s="555" t="str">
        <f>'ส่งเสริม 4.1-2566'!C58</f>
        <v>การพัฒนาชุมชนและสังคมเกษตร</v>
      </c>
      <c r="D21" s="556" t="str">
        <f>'ส่งเสริม 4.1-2566'!B58</f>
        <v> สก351 </v>
      </c>
      <c r="E21" s="557">
        <f>'ส่งเสริม 4.1-2566'!F57</f>
        <v>0.75</v>
      </c>
      <c r="F21" s="547"/>
      <c r="G21" s="558"/>
      <c r="H21" s="557"/>
      <c r="I21" s="461"/>
      <c r="M21" s="528"/>
      <c r="P21" s="680"/>
      <c r="Q21" s="683"/>
      <c r="R21" s="461"/>
      <c r="S21" s="470"/>
      <c r="T21" s="463"/>
      <c r="U21" s="461"/>
      <c r="V21" s="470"/>
      <c r="W21" s="463"/>
      <c r="X21" s="461"/>
      <c r="AB21" s="560"/>
      <c r="AE21" s="680"/>
      <c r="AF21" s="683"/>
      <c r="AG21" s="461"/>
      <c r="AI21" s="463"/>
      <c r="AJ21" s="461"/>
      <c r="AL21" s="463"/>
      <c r="AM21" s="461"/>
      <c r="AQ21" s="528"/>
    </row>
    <row r="22" spans="1:43" x14ac:dyDescent="0.2">
      <c r="A22" s="680"/>
      <c r="B22" s="922"/>
      <c r="C22" s="555"/>
      <c r="D22" s="556"/>
      <c r="E22" s="557"/>
      <c r="F22" s="547"/>
      <c r="G22" s="559"/>
      <c r="H22" s="560"/>
      <c r="I22" s="461"/>
      <c r="K22" s="464">
        <f>J23/G3</f>
        <v>0.65625</v>
      </c>
      <c r="M22" s="528"/>
      <c r="P22" s="680"/>
      <c r="Q22" s="683"/>
      <c r="R22" s="461"/>
      <c r="S22" s="470"/>
      <c r="T22" s="463"/>
      <c r="U22" s="461"/>
      <c r="V22" s="470"/>
      <c r="W22" s="463"/>
      <c r="X22" s="461"/>
      <c r="Z22" s="464">
        <f>Y23/V3</f>
        <v>0.6875</v>
      </c>
      <c r="AB22" s="560"/>
      <c r="AE22" s="680"/>
      <c r="AF22" s="683"/>
      <c r="AG22" s="461"/>
      <c r="AI22" s="463"/>
      <c r="AJ22" s="461"/>
      <c r="AL22" s="463"/>
      <c r="AM22" s="461"/>
      <c r="AO22" s="464">
        <f>AN23/AK3</f>
        <v>7.4999999999999997E-2</v>
      </c>
      <c r="AQ22" s="528"/>
    </row>
    <row r="23" spans="1:43" x14ac:dyDescent="0.2">
      <c r="A23" s="681"/>
      <c r="B23" s="923"/>
      <c r="C23" s="457"/>
      <c r="D23" s="466" t="s">
        <v>2641</v>
      </c>
      <c r="E23" s="505">
        <f>SUM(E19:E22)</f>
        <v>1.625</v>
      </c>
      <c r="F23" s="500"/>
      <c r="G23" s="533" t="s">
        <v>2641</v>
      </c>
      <c r="H23" s="505">
        <f>SUM(H19:H22)</f>
        <v>1</v>
      </c>
      <c r="I23" s="457"/>
      <c r="J23" s="458">
        <f>SUM(E23,H23)</f>
        <v>2.625</v>
      </c>
      <c r="K23" s="458">
        <f>IF(J23&gt;$G$3,1,(J23/$G$3))</f>
        <v>0.65625</v>
      </c>
      <c r="L23" s="458"/>
      <c r="M23" s="591" t="str">
        <f>IF(J23&gt;4,"Overloaded","OK")</f>
        <v>OK</v>
      </c>
      <c r="P23" s="681"/>
      <c r="Q23" s="684"/>
      <c r="R23" s="457"/>
      <c r="S23" s="466" t="s">
        <v>2641</v>
      </c>
      <c r="T23" s="571">
        <f>SUM(T19:T22)</f>
        <v>1.75</v>
      </c>
      <c r="U23" s="469"/>
      <c r="V23" s="466" t="s">
        <v>2641</v>
      </c>
      <c r="W23" s="571">
        <f>SUM(W19:W22)</f>
        <v>1</v>
      </c>
      <c r="X23" s="457"/>
      <c r="Y23" s="458">
        <f>SUM(T23,W23)</f>
        <v>2.75</v>
      </c>
      <c r="Z23" s="458">
        <f>IF(Y23&gt;$G$3,1,(Y23/$G$3))</f>
        <v>0.6875</v>
      </c>
      <c r="AA23" s="458"/>
      <c r="AB23" s="591" t="str">
        <f>IF(Y23&gt;4,"Overloaded","OK")</f>
        <v>OK</v>
      </c>
      <c r="AE23" s="681"/>
      <c r="AF23" s="684"/>
      <c r="AG23" s="457"/>
      <c r="AH23" s="466" t="s">
        <v>2641</v>
      </c>
      <c r="AI23" s="467">
        <f>SUM(AI19:AI22)</f>
        <v>0</v>
      </c>
      <c r="AJ23" s="469"/>
      <c r="AK23" s="466" t="s">
        <v>2641</v>
      </c>
      <c r="AL23" s="571">
        <f>SUM(AL19:AL22)</f>
        <v>0.3</v>
      </c>
      <c r="AM23" s="457"/>
      <c r="AN23" s="458">
        <f>SUM(AI23,AL23)</f>
        <v>0.3</v>
      </c>
      <c r="AO23" s="458">
        <f>IF(AN23&gt;$G$3,1,(AN23/$G$3))</f>
        <v>7.4999999999999997E-2</v>
      </c>
      <c r="AP23" s="458"/>
      <c r="AQ23" s="588" t="str">
        <f>IF(AN23&gt;4,"Overloaded","OK")</f>
        <v>OK</v>
      </c>
    </row>
    <row r="24" spans="1:43" ht="18" customHeight="1" x14ac:dyDescent="0.2">
      <c r="A24" s="679" t="str">
        <f>'ข้อมูลอัตรากำลัง 2566'!C87</f>
        <v xml:space="preserve">ผศ. ดร.ปิยะ พละปัญญา </v>
      </c>
      <c r="B24" s="688" t="str">
        <f>'ข้อมูลอัตรากำลัง 2566'!O87</f>
        <v>อจ.ผู้รับผิดชอบ วท.บ. การส่งเสริมและสื่อสารเกษตร</v>
      </c>
      <c r="C24" s="551" t="str">
        <f>'ส่งเสริม 4.1-2566'!C14</f>
        <v>หลักการสื่อสารเกษตรในยุคดิจิทัล</v>
      </c>
      <c r="D24" s="552" t="str">
        <f>'ส่งเสริม 4.1-2566'!B14</f>
        <v> 10113311 </v>
      </c>
      <c r="E24" s="553">
        <f>'ส่งเสริม 4.1-2566'!F17</f>
        <v>0.5</v>
      </c>
      <c r="F24" s="550" t="str">
        <f>'ส่งเสริม 4.2-2566'!C16</f>
        <v>การผลิตสื่อดิจิทัลทางการเกษตร</v>
      </c>
      <c r="G24" s="549" t="str">
        <f>'ส่งเสริม 4.2-2566'!B16</f>
        <v> 10113312 </v>
      </c>
      <c r="H24" s="553">
        <f>'ส่งเสริม 4.2-2566'!F19</f>
        <v>0.75</v>
      </c>
      <c r="I24" s="454"/>
      <c r="J24" s="455"/>
      <c r="K24" s="455"/>
      <c r="L24" s="455"/>
      <c r="M24" s="529"/>
      <c r="P24" s="679" t="str">
        <f>A24</f>
        <v xml:space="preserve">ผศ. ดร.ปิยะ พละปัญญา </v>
      </c>
      <c r="Q24" s="682" t="str">
        <f>B24</f>
        <v>อจ.ผู้รับผิดชอบ วท.บ. การส่งเสริมและสื่อสารเกษตร</v>
      </c>
      <c r="R24" s="454" t="str">
        <f>'ส่งเสริม 4.1-2566'!C123</f>
        <v>สัมมนา 3</v>
      </c>
      <c r="S24" s="455" t="str">
        <f>'ส่งเสริม 4.1-2566'!B123</f>
        <v> สพ593 </v>
      </c>
      <c r="T24" s="570">
        <f>'ส่งเสริม 4.1-2566'!F126</f>
        <v>0.125</v>
      </c>
      <c r="U24" s="454" t="str">
        <f>'ส่งเสริม 4.2-2566'!C115</f>
        <v>การสื่อสารดิจิทัลเพื่อการพัฒนา</v>
      </c>
      <c r="V24" s="455" t="str">
        <f>'ส่งเสริม 4.2-2566'!B115</f>
        <v> สพ511 </v>
      </c>
      <c r="W24" s="570">
        <f>'ส่งเสริม 4.2-2566'!F118</f>
        <v>0.75</v>
      </c>
      <c r="X24" s="454"/>
      <c r="Y24" s="455"/>
      <c r="Z24" s="455"/>
      <c r="AA24" s="455"/>
      <c r="AB24" s="590"/>
      <c r="AE24" s="679" t="str">
        <f>A24</f>
        <v xml:space="preserve">ผศ. ดร.ปิยะ พละปัญญา </v>
      </c>
      <c r="AF24" s="682" t="str">
        <f>B24</f>
        <v>อจ.ผู้รับผิดชอบ วท.บ. การส่งเสริมและสื่อสารเกษตร</v>
      </c>
      <c r="AG24" s="454"/>
      <c r="AH24" s="455"/>
      <c r="AI24" s="456"/>
      <c r="AJ24" s="454" t="str">
        <f>'ส่งเสริม 4.2-2566'!C171</f>
        <v>สัมมนา 1</v>
      </c>
      <c r="AK24" s="455" t="str">
        <f>'ส่งเสริม 4.2-2566'!B171</f>
        <v> 30115791 </v>
      </c>
      <c r="AL24" s="570">
        <f>'ส่งเสริม 4.2-2566'!F173</f>
        <v>0.125</v>
      </c>
      <c r="AM24" s="454"/>
      <c r="AN24" s="455"/>
      <c r="AO24" s="455"/>
      <c r="AP24" s="455"/>
      <c r="AQ24" s="529"/>
    </row>
    <row r="25" spans="1:43" x14ac:dyDescent="0.2">
      <c r="A25" s="680"/>
      <c r="B25" s="689"/>
      <c r="C25" s="555" t="str">
        <f>'ส่งเสริม 4.1-2566'!C27</f>
        <v>สหกิจศึกษา</v>
      </c>
      <c r="D25" s="556" t="str">
        <f>'ส่งเสริม 4.1-2566'!B27</f>
        <v> ผษ497 </v>
      </c>
      <c r="E25" s="557">
        <f>'ส่งเสริม 4.1-2566'!F31</f>
        <v>0.125</v>
      </c>
      <c r="F25" s="547" t="str">
        <f>'ส่งเสริม 4.2-2566'!C33</f>
        <v>การผลิตสื่อดิจิทัลทางการเกษตร</v>
      </c>
      <c r="G25" s="548" t="str">
        <f>'ส่งเสริม 4.2-2566'!B33</f>
        <v> สก312 </v>
      </c>
      <c r="H25" s="557">
        <f>'ส่งเสริม 4.2-2566'!F36</f>
        <v>0.75</v>
      </c>
      <c r="I25" s="461"/>
      <c r="J25" s="470"/>
      <c r="K25" s="470"/>
      <c r="L25" s="470"/>
      <c r="M25" s="528"/>
      <c r="P25" s="680"/>
      <c r="Q25" s="683"/>
      <c r="R25" s="461" t="str">
        <f>'ส่งเสริม 4.1-2566'!C127</f>
        <v>การผลิตรายการวีดิทัศน์ดิจิทัลเพื่อส่งเสริมการเกษตรและการพัฒนาชนบท</v>
      </c>
      <c r="S25" s="470" t="str">
        <f>'ส่งเสริม 4.1-2566'!B127</f>
        <v> สพ611 </v>
      </c>
      <c r="T25" s="569">
        <f>'ส่งเสริม 4.1-2566'!F130</f>
        <v>0.75</v>
      </c>
      <c r="U25" s="461"/>
      <c r="V25" s="470"/>
      <c r="W25" s="463"/>
      <c r="X25" s="461"/>
      <c r="Y25" s="470"/>
      <c r="Z25" s="470"/>
      <c r="AA25" s="470"/>
      <c r="AB25" s="560"/>
      <c r="AE25" s="680"/>
      <c r="AF25" s="683"/>
      <c r="AG25" s="461"/>
      <c r="AH25" s="470"/>
      <c r="AI25" s="463"/>
      <c r="AJ25" s="461"/>
      <c r="AK25" s="470"/>
      <c r="AL25" s="463"/>
      <c r="AM25" s="461"/>
      <c r="AN25" s="470"/>
      <c r="AO25" s="470"/>
      <c r="AP25" s="470"/>
      <c r="AQ25" s="528"/>
    </row>
    <row r="26" spans="1:43" x14ac:dyDescent="0.2">
      <c r="A26" s="680"/>
      <c r="B26" s="689"/>
      <c r="C26" s="555" t="str">
        <f>'ส่งเสริม 4.1-2566'!C37</f>
        <v>การเรียนรู้อิสระ</v>
      </c>
      <c r="D26" s="556" t="str">
        <f>'ส่งเสริม 4.1-2566'!B37</f>
        <v> ผษ498 </v>
      </c>
      <c r="E26" s="557">
        <f>'ส่งเสริม 4.1-2566'!F37</f>
        <v>1</v>
      </c>
      <c r="F26" s="547" t="str">
        <f>'ส่งเสริม 4.2-2566'!C37</f>
        <v>การถ่ายภาพเพื่องานส่งเสริมการเกษตร</v>
      </c>
      <c r="G26" s="548" t="str">
        <f>'ส่งเสริม 4.2-2566'!B37</f>
        <v> สก314 </v>
      </c>
      <c r="H26" s="557">
        <f>'ส่งเสริม 4.2-2566'!F40</f>
        <v>0.75</v>
      </c>
      <c r="I26" s="461"/>
      <c r="J26" s="470"/>
      <c r="K26" s="470"/>
      <c r="L26" s="470"/>
      <c r="M26" s="528"/>
      <c r="P26" s="680"/>
      <c r="Q26" s="683"/>
      <c r="R26" s="461"/>
      <c r="S26" s="470"/>
      <c r="T26" s="463"/>
      <c r="U26" s="461"/>
      <c r="V26" s="470"/>
      <c r="W26" s="463"/>
      <c r="X26" s="461"/>
      <c r="Y26" s="470"/>
      <c r="Z26" s="470"/>
      <c r="AA26" s="470"/>
      <c r="AB26" s="560"/>
      <c r="AE26" s="680"/>
      <c r="AF26" s="683"/>
      <c r="AG26" s="461"/>
      <c r="AH26" s="470"/>
      <c r="AI26" s="463"/>
      <c r="AJ26" s="461"/>
      <c r="AK26" s="470"/>
      <c r="AL26" s="463"/>
      <c r="AM26" s="461"/>
      <c r="AN26" s="470"/>
      <c r="AO26" s="470"/>
      <c r="AP26" s="470"/>
      <c r="AQ26" s="528"/>
    </row>
    <row r="27" spans="1:43" x14ac:dyDescent="0.2">
      <c r="A27" s="680"/>
      <c r="B27" s="689"/>
      <c r="C27" s="555" t="str">
        <f>'ส่งเสริม 4.1-2566'!C47</f>
        <v>หลักการสื่อสารเกษตรในยุคดิจิทัล</v>
      </c>
      <c r="D27" s="556" t="str">
        <f>'ส่งเสริม 4.1-2566'!B47</f>
        <v> สก311 </v>
      </c>
      <c r="E27" s="557">
        <f>'ส่งเสริม 4.1-2566'!F49</f>
        <v>0.75</v>
      </c>
      <c r="F27" s="547" t="str">
        <f>'ส่งเสริม 4.2-2566'!C61</f>
        <v>การผลิตรายการวีดิทัศน์ดิจิทัลทางการเกษตร</v>
      </c>
      <c r="G27" s="548" t="str">
        <f>'ส่งเสริม 4.2-2566'!B61</f>
        <v> สก411 </v>
      </c>
      <c r="H27" s="557">
        <f>'ส่งเสริม 4.2-2566'!F64</f>
        <v>0.75</v>
      </c>
      <c r="I27" s="461"/>
      <c r="J27" s="470"/>
      <c r="K27" s="470"/>
      <c r="L27" s="470"/>
      <c r="M27" s="528"/>
      <c r="P27" s="680"/>
      <c r="Q27" s="683"/>
      <c r="R27" s="461"/>
      <c r="S27" s="470"/>
      <c r="T27" s="463"/>
      <c r="U27" s="461"/>
      <c r="V27" s="470"/>
      <c r="W27" s="463"/>
      <c r="X27" s="461"/>
      <c r="Y27" s="470"/>
      <c r="Z27" s="470"/>
      <c r="AA27" s="470"/>
      <c r="AB27" s="560"/>
      <c r="AE27" s="680"/>
      <c r="AF27" s="683"/>
      <c r="AG27" s="461"/>
      <c r="AH27" s="470"/>
      <c r="AI27" s="463"/>
      <c r="AJ27" s="461"/>
      <c r="AK27" s="470"/>
      <c r="AL27" s="463"/>
      <c r="AM27" s="461"/>
      <c r="AN27" s="470"/>
      <c r="AO27" s="470"/>
      <c r="AP27" s="470"/>
      <c r="AQ27" s="528"/>
    </row>
    <row r="28" spans="1:43" x14ac:dyDescent="0.2">
      <c r="A28" s="680"/>
      <c r="B28" s="689"/>
      <c r="C28" s="555" t="str">
        <f>'ส่งเสริม 4.1-2566'!C54</f>
        <v>การจัดการธุรกิจเกษตรสมัยใหม่</v>
      </c>
      <c r="D28" s="556" t="str">
        <f>'ส่งเสริม 4.1-2566'!B54</f>
        <v> สก322 </v>
      </c>
      <c r="E28" s="557">
        <f>'ส่งเสริม 4.1-2566'!F56</f>
        <v>0.75</v>
      </c>
      <c r="F28" s="547"/>
      <c r="G28" s="558"/>
      <c r="H28" s="557"/>
      <c r="I28" s="461"/>
      <c r="J28" s="470"/>
      <c r="K28" s="470"/>
      <c r="L28" s="470"/>
      <c r="M28" s="528"/>
      <c r="P28" s="680"/>
      <c r="Q28" s="683"/>
      <c r="R28" s="461"/>
      <c r="S28" s="470"/>
      <c r="T28" s="463"/>
      <c r="U28" s="461"/>
      <c r="V28" s="470"/>
      <c r="W28" s="463"/>
      <c r="X28" s="461"/>
      <c r="Y28" s="470"/>
      <c r="Z28" s="470"/>
      <c r="AA28" s="470"/>
      <c r="AB28" s="560"/>
      <c r="AE28" s="680"/>
      <c r="AF28" s="683"/>
      <c r="AG28" s="461"/>
      <c r="AH28" s="470"/>
      <c r="AI28" s="463"/>
      <c r="AJ28" s="461"/>
      <c r="AK28" s="470"/>
      <c r="AL28" s="463"/>
      <c r="AM28" s="461"/>
      <c r="AN28" s="470"/>
      <c r="AO28" s="470"/>
      <c r="AP28" s="470"/>
      <c r="AQ28" s="528"/>
    </row>
    <row r="29" spans="1:43" x14ac:dyDescent="0.2">
      <c r="A29" s="680"/>
      <c r="B29" s="689"/>
      <c r="C29" s="461"/>
      <c r="D29" s="470"/>
      <c r="E29" s="504"/>
      <c r="F29" s="499"/>
      <c r="H29" s="528"/>
      <c r="I29" s="461"/>
      <c r="K29" s="464">
        <f>J30/G3</f>
        <v>1.53125</v>
      </c>
      <c r="M29" s="528"/>
      <c r="P29" s="680"/>
      <c r="Q29" s="683"/>
      <c r="R29" s="461"/>
      <c r="S29" s="470"/>
      <c r="T29" s="463"/>
      <c r="U29" s="461"/>
      <c r="V29" s="470"/>
      <c r="W29" s="463"/>
      <c r="X29" s="461"/>
      <c r="Z29" s="464">
        <f>Y30/V3</f>
        <v>0.40625</v>
      </c>
      <c r="AB29" s="560"/>
      <c r="AE29" s="680"/>
      <c r="AF29" s="683"/>
      <c r="AG29" s="461"/>
      <c r="AI29" s="463"/>
      <c r="AJ29" s="461"/>
      <c r="AL29" s="463"/>
      <c r="AM29" s="461"/>
      <c r="AO29" s="464">
        <f>AN30/AK3</f>
        <v>3.125E-2</v>
      </c>
      <c r="AQ29" s="528"/>
    </row>
    <row r="30" spans="1:43" x14ac:dyDescent="0.2">
      <c r="A30" s="681"/>
      <c r="B30" s="690"/>
      <c r="C30" s="457"/>
      <c r="D30" s="466"/>
      <c r="E30" s="505">
        <f>SUM(E24:E29)</f>
        <v>3.125</v>
      </c>
      <c r="F30" s="500"/>
      <c r="G30" s="533"/>
      <c r="H30" s="505">
        <f>SUM(H24:H29)</f>
        <v>3</v>
      </c>
      <c r="I30" s="457"/>
      <c r="J30" s="458">
        <f>SUM(E30,H30)</f>
        <v>6.125</v>
      </c>
      <c r="K30" s="458">
        <f>IF(J30&gt;$G$3,1,(J30/$G$3))</f>
        <v>1</v>
      </c>
      <c r="L30" s="458"/>
      <c r="M30" s="592" t="str">
        <f>IF(J30&gt;4,"Overloaded","OK")</f>
        <v>Overloaded</v>
      </c>
      <c r="P30" s="681"/>
      <c r="Q30" s="684"/>
      <c r="R30" s="457"/>
      <c r="S30" s="466" t="s">
        <v>2641</v>
      </c>
      <c r="T30" s="467">
        <f>SUM(T24:T29)</f>
        <v>0.875</v>
      </c>
      <c r="U30" s="469"/>
      <c r="V30" s="466" t="s">
        <v>2641</v>
      </c>
      <c r="W30" s="467">
        <f>SUM(W24:W29)</f>
        <v>0.75</v>
      </c>
      <c r="X30" s="457"/>
      <c r="Y30" s="458">
        <f>SUM(T30,W30)</f>
        <v>1.625</v>
      </c>
      <c r="Z30" s="458">
        <f>IF(Y30&gt;$G$3,1,(Y30/$G$3))</f>
        <v>0.40625</v>
      </c>
      <c r="AA30" s="458"/>
      <c r="AB30" s="591" t="str">
        <f>IF(Y30&gt;4,"Overloaded","OK")</f>
        <v>OK</v>
      </c>
      <c r="AE30" s="681"/>
      <c r="AF30" s="684"/>
      <c r="AG30" s="457"/>
      <c r="AH30" s="466" t="s">
        <v>2641</v>
      </c>
      <c r="AI30" s="467">
        <f>SUM(AI24:AI29)</f>
        <v>0</v>
      </c>
      <c r="AJ30" s="469"/>
      <c r="AK30" s="466" t="s">
        <v>2641</v>
      </c>
      <c r="AL30" s="571">
        <f>SUM(AL24:AL29)</f>
        <v>0.125</v>
      </c>
      <c r="AM30" s="457"/>
      <c r="AN30" s="458">
        <f>SUM(AI30,AL30)</f>
        <v>0.125</v>
      </c>
      <c r="AO30" s="458">
        <f>IF(AN30&gt;$G$3,1,(AN30/$G$3))</f>
        <v>3.125E-2</v>
      </c>
      <c r="AP30" s="458"/>
      <c r="AQ30" s="588" t="str">
        <f>IF(AN30&gt;4,"Overloaded","OK")</f>
        <v>OK</v>
      </c>
    </row>
    <row r="31" spans="1:43" ht="18" customHeight="1" x14ac:dyDescent="0.2">
      <c r="A31" s="679" t="str">
        <f>'ข้อมูลอัตรากำลัง 2566'!C88</f>
        <v>ผศ. ดร.กังสดาล กนกหงษ์</v>
      </c>
      <c r="B31" s="688" t="str">
        <f>'ข้อมูลอัตรากำลัง 2566'!O88</f>
        <v>อจ.ผู้รับผิดชอบ วท.บ. การส่งเสริมและสื่อสารเกษตร</v>
      </c>
      <c r="C31" s="454" t="str">
        <f>'ส่งเสริม 4.1-2566'!C27</f>
        <v>สหกิจศึกษา</v>
      </c>
      <c r="D31" s="455" t="str">
        <f>'ส่งเสริม 4.1-2566'!B27</f>
        <v> ผษ497 </v>
      </c>
      <c r="E31" s="503">
        <f>'ส่งเสริม 4.1-2566'!F32</f>
        <v>0.125</v>
      </c>
      <c r="F31" s="498" t="str">
        <f>'ส่งเสริม 4.2-2566'!C30</f>
        <v>วิสาหกิจชุมชนในงานส่งเสริมการเกษตร</v>
      </c>
      <c r="G31" s="564" t="str">
        <f>'ส่งเสริม 4.2-2566'!B30</f>
        <v> สก304 </v>
      </c>
      <c r="H31" s="503">
        <f>'ส่งเสริม 4.2-2566'!F32</f>
        <v>1.5</v>
      </c>
      <c r="I31" s="454"/>
      <c r="J31" s="455"/>
      <c r="K31" s="455"/>
      <c r="L31" s="455"/>
      <c r="M31" s="529"/>
      <c r="P31" s="679" t="str">
        <f>A31</f>
        <v>ผศ. ดร.กังสดาล กนกหงษ์</v>
      </c>
      <c r="Q31" s="682" t="str">
        <f>B31</f>
        <v>อจ.ผู้รับผิดชอบ วท.บ. การส่งเสริมและสื่อสารเกษตร</v>
      </c>
      <c r="R31" s="454" t="str">
        <f>'ส่งเสริม 4.1-2566'!C98</f>
        <v>วิทยานิพนธ์ 2</v>
      </c>
      <c r="S31" s="455" t="str">
        <f>'ส่งเสริม 4.1-2566'!B98</f>
        <v> พก692 </v>
      </c>
      <c r="T31" s="570">
        <f>'ส่งเสริม 4.1-2566'!F100</f>
        <v>1</v>
      </c>
      <c r="U31" s="454" t="str">
        <f>'ส่งเสริม 4.2-2566'!C112</f>
        <v>วิทยานิพนธ์ 2</v>
      </c>
      <c r="V31" s="455" t="str">
        <f>'ส่งเสริม 4.2-2566'!B112</f>
        <v> พก692 </v>
      </c>
      <c r="W31" s="570">
        <f>'ส่งเสริม 4.2-2566'!F114</f>
        <v>1</v>
      </c>
      <c r="X31" s="454"/>
      <c r="Y31" s="455"/>
      <c r="Z31" s="455"/>
      <c r="AA31" s="455"/>
      <c r="AB31" s="590"/>
      <c r="AE31" s="679" t="str">
        <f>A31</f>
        <v>ผศ. ดร.กังสดาล กนกหงษ์</v>
      </c>
      <c r="AF31" s="682" t="str">
        <f>B31</f>
        <v>อจ.ผู้รับผิดชอบ วท.บ. การส่งเสริมและสื่อสารเกษตร</v>
      </c>
      <c r="AG31" s="454"/>
      <c r="AH31" s="455"/>
      <c r="AI31" s="570"/>
      <c r="AJ31" s="454" t="str">
        <f>'ส่งเสริม 4.2-2566'!C160</f>
        <v>ระเบียบวิธีวิจัยทางสังคมศาสตร์ขั้นสูง</v>
      </c>
      <c r="AK31" s="455" t="str">
        <f>'ส่งเสริม 4.2-2566'!B160</f>
        <v> 30115701 </v>
      </c>
      <c r="AL31" s="570">
        <f>'ส่งเสริม 4.2-2566'!F165</f>
        <v>0.3</v>
      </c>
      <c r="AM31" s="454"/>
      <c r="AN31" s="455"/>
      <c r="AO31" s="455"/>
      <c r="AP31" s="455"/>
      <c r="AQ31" s="529"/>
    </row>
    <row r="32" spans="1:43" x14ac:dyDescent="0.2">
      <c r="A32" s="680"/>
      <c r="B32" s="689"/>
      <c r="C32" s="461" t="str">
        <f>'ส่งเสริม 4.1-2566'!C44</f>
        <v>วิสาหกิจชุมชนในงานส่งเสริมการเกษตร</v>
      </c>
      <c r="D32" s="470" t="str">
        <f>'ส่งเสริม 4.1-2566'!B44</f>
        <v> สก304 </v>
      </c>
      <c r="E32" s="504">
        <f>'ส่งเสริม 4.1-2566'!F46</f>
        <v>1.5</v>
      </c>
      <c r="F32" s="499" t="str">
        <f>'ส่งเสริม 4.2-2566'!C47</f>
        <v>ภูมิปัญญาและวัฒนธรรมท้องถิ่น</v>
      </c>
      <c r="G32" s="546" t="str">
        <f>'ส่งเสริม 4.2-2566'!B47</f>
        <v> สก402 </v>
      </c>
      <c r="H32" s="504">
        <f>'ส่งเสริม 4.2-2566'!F49</f>
        <v>1.5</v>
      </c>
      <c r="I32" s="461"/>
      <c r="M32" s="528"/>
      <c r="P32" s="680"/>
      <c r="Q32" s="683"/>
      <c r="R32" s="461" t="str">
        <f>'ส่งเสริม 4.1-2566'!C101</f>
        <v>ระเบียบวิธีวิจัยทางการส่งเสริมการเกษตรและการพัฒนาชนบท</v>
      </c>
      <c r="S32" s="470" t="str">
        <f>'ส่งเสริม 4.1-2566'!B101</f>
        <v> สพ501 </v>
      </c>
      <c r="T32" s="569">
        <f>'ส่งเสริม 4.1-2566'!F103</f>
        <v>0.3</v>
      </c>
      <c r="U32" s="461" t="str">
        <f>'ส่งเสริม 4.2-2566'!C125</f>
        <v>สัมมนา 4</v>
      </c>
      <c r="V32" s="470" t="str">
        <f>'ส่งเสริม 4.2-2566'!B125</f>
        <v> สพ594 </v>
      </c>
      <c r="W32" s="569">
        <f>'ส่งเสริม 4.2-2566'!F127</f>
        <v>0.125</v>
      </c>
      <c r="X32" s="461"/>
      <c r="AB32" s="560"/>
      <c r="AE32" s="680"/>
      <c r="AF32" s="683"/>
      <c r="AG32" s="461"/>
      <c r="AI32" s="463"/>
      <c r="AJ32" s="461" t="str">
        <f>'ส่งเสริม 4.2-2566'!C168</f>
        <v>ปรัชญาและทฤษฎีของการพัฒนา</v>
      </c>
      <c r="AK32" s="470" t="str">
        <f>'ส่งเสริม 4.2-2566'!B168</f>
        <v> 30115723 </v>
      </c>
      <c r="AL32" s="569">
        <f>'ส่งเสริม 4.2-2566'!F170</f>
        <v>0.75</v>
      </c>
      <c r="AM32" s="461"/>
      <c r="AQ32" s="528"/>
    </row>
    <row r="33" spans="1:43" x14ac:dyDescent="0.2">
      <c r="A33" s="680"/>
      <c r="B33" s="689"/>
      <c r="C33" s="461" t="str">
        <f>'ส่งเสริม 4.1-2566'!C61</f>
        <v>การสื่อสารเพื่อชุมชน</v>
      </c>
      <c r="D33" s="470" t="str">
        <f>'ส่งเสริม 4.1-2566'!B61</f>
        <v> สก415 </v>
      </c>
      <c r="E33" s="504">
        <f>'ส่งเสริม 4.1-2566'!F63</f>
        <v>1.5</v>
      </c>
      <c r="F33" s="499"/>
      <c r="G33" s="534"/>
      <c r="H33" s="504"/>
      <c r="I33" s="461"/>
      <c r="M33" s="528"/>
      <c r="P33" s="680"/>
      <c r="Q33" s="683"/>
      <c r="R33" s="461" t="str">
        <f>'ส่งเสริม 4.1-2566'!C111</f>
        <v>ทฤษฎีและยุทธศาสตร์ในการส่งเสริมการเกษตรและพัฒนาชนบท</v>
      </c>
      <c r="S33" s="470" t="str">
        <f>'ส่งเสริม 4.1-2566'!B111</f>
        <v> สพ523 </v>
      </c>
      <c r="T33" s="569">
        <f>'ส่งเสริม 4.1-2566'!F113</f>
        <v>0.75</v>
      </c>
      <c r="U33" s="461"/>
      <c r="V33" s="470"/>
      <c r="W33" s="569"/>
      <c r="X33" s="461"/>
      <c r="AB33" s="560"/>
      <c r="AE33" s="680"/>
      <c r="AF33" s="683"/>
      <c r="AG33" s="461"/>
      <c r="AI33" s="463"/>
      <c r="AJ33" s="461"/>
      <c r="AK33" s="470"/>
      <c r="AL33" s="463"/>
      <c r="AM33" s="461"/>
      <c r="AQ33" s="528"/>
    </row>
    <row r="34" spans="1:43" x14ac:dyDescent="0.2">
      <c r="A34" s="680"/>
      <c r="B34" s="689"/>
      <c r="C34" s="461" t="str">
        <f>'ส่งเสริม 4.1-2566'!C64</f>
        <v>การสื่อสารเพื่อชุมชน</v>
      </c>
      <c r="D34" s="470" t="str">
        <f>'ส่งเสริม 4.1-2566'!B64</f>
        <v> สก415 </v>
      </c>
      <c r="E34" s="504">
        <f>'ส่งเสริม 4.1-2566'!F66</f>
        <v>1.5</v>
      </c>
      <c r="F34" s="499"/>
      <c r="G34" s="534"/>
      <c r="H34" s="504"/>
      <c r="I34" s="461"/>
      <c r="M34" s="528"/>
      <c r="P34" s="680"/>
      <c r="Q34" s="683"/>
      <c r="R34" s="461" t="str">
        <f>'ส่งเสริม 4.1-2566'!C115</f>
        <v>การพัฒนาทรัพยากรเชิงกลยุทธในการส่งเสริมการเกษตรและการพัฒนาชนบท</v>
      </c>
      <c r="S34" s="470" t="str">
        <f>'ส่งเสริม 4.1-2566'!B115</f>
        <v> สพ532 </v>
      </c>
      <c r="T34" s="569">
        <f>'ส่งเสริม 4.1-2566'!F118</f>
        <v>0.45</v>
      </c>
      <c r="U34" s="461"/>
      <c r="V34" s="470"/>
      <c r="W34" s="463"/>
      <c r="X34" s="461"/>
      <c r="AB34" s="560"/>
      <c r="AE34" s="680"/>
      <c r="AF34" s="683"/>
      <c r="AG34" s="461"/>
      <c r="AI34" s="463"/>
      <c r="AJ34" s="461"/>
      <c r="AL34" s="463"/>
      <c r="AM34" s="461"/>
      <c r="AQ34" s="528"/>
    </row>
    <row r="35" spans="1:43" x14ac:dyDescent="0.2">
      <c r="A35" s="680"/>
      <c r="B35" s="689"/>
      <c r="C35" s="461"/>
      <c r="D35" s="470"/>
      <c r="E35" s="504"/>
      <c r="F35" s="499"/>
      <c r="G35" s="535"/>
      <c r="H35" s="528"/>
      <c r="I35" s="461"/>
      <c r="K35" s="464">
        <f>J36/G3</f>
        <v>1.90625</v>
      </c>
      <c r="M35" s="528"/>
      <c r="P35" s="680"/>
      <c r="Q35" s="683"/>
      <c r="R35" s="461"/>
      <c r="S35" s="470"/>
      <c r="T35" s="463"/>
      <c r="U35" s="461"/>
      <c r="V35" s="470"/>
      <c r="W35" s="463"/>
      <c r="X35" s="461"/>
      <c r="Z35" s="464">
        <f>Y36/V3</f>
        <v>0.90625</v>
      </c>
      <c r="AB35" s="560"/>
      <c r="AE35" s="680"/>
      <c r="AF35" s="683"/>
      <c r="AG35" s="461"/>
      <c r="AI35" s="463"/>
      <c r="AJ35" s="461"/>
      <c r="AL35" s="463"/>
      <c r="AM35" s="461"/>
      <c r="AO35" s="464">
        <f>AN36/AK3</f>
        <v>0.26250000000000001</v>
      </c>
      <c r="AQ35" s="528"/>
    </row>
    <row r="36" spans="1:43" x14ac:dyDescent="0.2">
      <c r="A36" s="681"/>
      <c r="B36" s="690"/>
      <c r="C36" s="457"/>
      <c r="D36" s="466" t="s">
        <v>2641</v>
      </c>
      <c r="E36" s="505">
        <f>SUM(E31:E35)</f>
        <v>4.625</v>
      </c>
      <c r="F36" s="500"/>
      <c r="G36" s="533" t="s">
        <v>2641</v>
      </c>
      <c r="H36" s="505">
        <f>SUM(H31:H35)</f>
        <v>3</v>
      </c>
      <c r="I36" s="457"/>
      <c r="J36" s="458">
        <f>SUM(E36,H36)</f>
        <v>7.625</v>
      </c>
      <c r="K36" s="458">
        <f>IF(J36&gt;$G$3,1,(J36/$G$3))</f>
        <v>1</v>
      </c>
      <c r="L36" s="458"/>
      <c r="M36" s="592" t="str">
        <f>IF(J36&gt;4,"Overloaded","OK")</f>
        <v>Overloaded</v>
      </c>
      <c r="P36" s="681"/>
      <c r="Q36" s="684"/>
      <c r="R36" s="457"/>
      <c r="S36" s="466" t="s">
        <v>2641</v>
      </c>
      <c r="T36" s="571">
        <f>SUM(T31:T35)</f>
        <v>2.5</v>
      </c>
      <c r="U36" s="469"/>
      <c r="V36" s="466" t="s">
        <v>2641</v>
      </c>
      <c r="W36" s="571">
        <f>SUM(W31:W35)</f>
        <v>1.125</v>
      </c>
      <c r="X36" s="457"/>
      <c r="Y36" s="458">
        <f>SUM(T36,W36)</f>
        <v>3.625</v>
      </c>
      <c r="Z36" s="458">
        <f>IF(Y36&gt;$G$3,1,(Y36/$G$3))</f>
        <v>0.90625</v>
      </c>
      <c r="AA36" s="458"/>
      <c r="AB36" s="591" t="str">
        <f>IF(Y36&gt;4,"Overloaded","OK")</f>
        <v>OK</v>
      </c>
      <c r="AE36" s="681"/>
      <c r="AF36" s="684"/>
      <c r="AG36" s="457"/>
      <c r="AH36" s="466" t="s">
        <v>2641</v>
      </c>
      <c r="AI36" s="571">
        <f>SUM(AI31:AI35)</f>
        <v>0</v>
      </c>
      <c r="AJ36" s="469"/>
      <c r="AK36" s="466" t="s">
        <v>2641</v>
      </c>
      <c r="AL36" s="571">
        <f>SUM(AL31:AL35)</f>
        <v>1.05</v>
      </c>
      <c r="AM36" s="457"/>
      <c r="AN36" s="458">
        <f>SUM(AI36,AL36)</f>
        <v>1.05</v>
      </c>
      <c r="AO36" s="458">
        <f>IF(AN36&gt;$G$3,1,(AN36/$G$3))</f>
        <v>0.26250000000000001</v>
      </c>
      <c r="AP36" s="458"/>
      <c r="AQ36" s="587" t="str">
        <f>IF(AN36&gt;4,"Overloaded","OK")</f>
        <v>OK</v>
      </c>
    </row>
    <row r="37" spans="1:43" ht="18" customHeight="1" x14ac:dyDescent="0.2">
      <c r="A37" s="679" t="str">
        <f>'ข้อมูลอัตรากำลัง 2566'!C89</f>
        <v xml:space="preserve">อ. ดร.นภารัศม์ เวชสิทธิ์นิรภัย </v>
      </c>
      <c r="B37" s="688" t="str">
        <f>'ข้อมูลอัตรากำลัง 2566'!O89</f>
        <v>อจ.ผู้รับผิดชอบ วท.บ. การส่งเสริมและสื่อสารเกษตร</v>
      </c>
      <c r="C37" s="551" t="str">
        <f>'ส่งเสริม 4.1-2566'!C21</f>
        <v>การจัดการท่องเที่ยวเชิงเกษตร</v>
      </c>
      <c r="D37" s="552" t="str">
        <f>'ส่งเสริม 4.1-2566'!B21</f>
        <v> 10113459 </v>
      </c>
      <c r="E37" s="503">
        <f>'ส่งเสริม 4.1-2566'!F23</f>
        <v>1</v>
      </c>
      <c r="F37" s="498" t="str">
        <f>'ส่งเสริม 4.2-2566'!C10</f>
        <v>ระบบนิเวศวิทยาทางการเกษตรแบบยั่งยืน</v>
      </c>
      <c r="G37" s="564" t="str">
        <f>'ส่งเสริม 4.2-2566'!B10</f>
        <v> 10113302 </v>
      </c>
      <c r="H37" s="503">
        <f>'ส่งเสริม 4.2-2566'!F12</f>
        <v>1</v>
      </c>
      <c r="I37" s="454"/>
      <c r="J37" s="455"/>
      <c r="K37" s="455"/>
      <c r="L37" s="455"/>
      <c r="M37" s="529"/>
      <c r="P37" s="679" t="str">
        <f>A37</f>
        <v xml:space="preserve">อ. ดร.นภารัศม์ เวชสิทธิ์นิรภัย </v>
      </c>
      <c r="Q37" s="682" t="str">
        <f>B37</f>
        <v>อจ.ผู้รับผิดชอบ วท.บ. การส่งเสริมและสื่อสารเกษตร</v>
      </c>
      <c r="R37" s="454"/>
      <c r="S37" s="455"/>
      <c r="T37" s="456"/>
      <c r="U37" s="454" t="str">
        <f>'ส่งเสริม 4.2-2566'!C125</f>
        <v>สัมมนา 4</v>
      </c>
      <c r="V37" s="455" t="str">
        <f>'ส่งเสริม 4.2-2566'!B125</f>
        <v> สพ594 </v>
      </c>
      <c r="W37" s="570">
        <f>'ส่งเสริม 4.2-2566'!F128</f>
        <v>0.125</v>
      </c>
      <c r="X37" s="454"/>
      <c r="Y37" s="455"/>
      <c r="Z37" s="455"/>
      <c r="AA37" s="455"/>
      <c r="AB37" s="590"/>
      <c r="AE37" s="679" t="str">
        <f>A37</f>
        <v xml:space="preserve">อ. ดร.นภารัศม์ เวชสิทธิ์นิรภัย </v>
      </c>
      <c r="AF37" s="682" t="str">
        <f>B37</f>
        <v>อจ.ผู้รับผิดชอบ วท.บ. การส่งเสริมและสื่อสารเกษตร</v>
      </c>
      <c r="AG37" s="454"/>
      <c r="AH37" s="455"/>
      <c r="AI37" s="456"/>
      <c r="AJ37" s="454"/>
      <c r="AK37" s="455"/>
      <c r="AL37" s="456"/>
      <c r="AM37" s="454"/>
      <c r="AN37" s="455"/>
      <c r="AO37" s="455"/>
      <c r="AP37" s="455"/>
      <c r="AQ37" s="529"/>
    </row>
    <row r="38" spans="1:43" x14ac:dyDescent="0.2">
      <c r="A38" s="680"/>
      <c r="B38" s="689"/>
      <c r="C38" s="555" t="str">
        <f>'ส่งเสริม 4.1-2566'!C27</f>
        <v>สหกิจศึกษา</v>
      </c>
      <c r="D38" s="556" t="str">
        <f>'ส่งเสริม 4.1-2566'!B27</f>
        <v> ผษ497 </v>
      </c>
      <c r="E38" s="504">
        <f>'ส่งเสริม 4.1-2566'!F33</f>
        <v>0.125</v>
      </c>
      <c r="F38" s="499" t="str">
        <f>'ส่งเสริม 4.2-2566'!C27</f>
        <v>ระบบนิเวศวิทยาทางการเกษตรแบบยั่งยืน</v>
      </c>
      <c r="G38" s="546" t="str">
        <f>'ส่งเสริม 4.2-2566'!B27</f>
        <v> สก302 </v>
      </c>
      <c r="H38" s="504">
        <f>'ส่งเสริม 4.2-2566'!F29</f>
        <v>1.5</v>
      </c>
      <c r="I38" s="461"/>
      <c r="M38" s="528"/>
      <c r="P38" s="680"/>
      <c r="Q38" s="683"/>
      <c r="R38" s="461"/>
      <c r="T38" s="463"/>
      <c r="U38" s="461"/>
      <c r="W38" s="463"/>
      <c r="X38" s="461"/>
      <c r="AB38" s="560"/>
      <c r="AE38" s="680"/>
      <c r="AF38" s="683"/>
      <c r="AG38" s="461"/>
      <c r="AI38" s="463"/>
      <c r="AJ38" s="461"/>
      <c r="AL38" s="463"/>
      <c r="AM38" s="461"/>
      <c r="AQ38" s="528"/>
    </row>
    <row r="39" spans="1:43" x14ac:dyDescent="0.2">
      <c r="A39" s="680"/>
      <c r="B39" s="689"/>
      <c r="C39" s="555"/>
      <c r="D39" s="470"/>
      <c r="E39" s="504"/>
      <c r="F39" s="499" t="str">
        <f>'ส่งเสริม 4.2-2566'!C53</f>
        <v>กฎเกณฑ์การค้าและมาตรฐานผลผลิตและผลิตภัณฑ์ทางการเกษตร</v>
      </c>
      <c r="G39" s="546" t="str">
        <f>'ส่งเสริม 4.2-2566'!B53</f>
        <v> สก404 </v>
      </c>
      <c r="H39" s="504">
        <f>'ส่งเสริม 4.2-2566'!F56</f>
        <v>0.3</v>
      </c>
      <c r="I39" s="461"/>
      <c r="M39" s="528"/>
      <c r="P39" s="680"/>
      <c r="Q39" s="683"/>
      <c r="R39" s="461"/>
      <c r="T39" s="463"/>
      <c r="U39" s="461"/>
      <c r="W39" s="463"/>
      <c r="X39" s="461"/>
      <c r="AB39" s="560"/>
      <c r="AE39" s="680"/>
      <c r="AF39" s="683"/>
      <c r="AG39" s="461"/>
      <c r="AI39" s="463"/>
      <c r="AJ39" s="461"/>
      <c r="AL39" s="463"/>
      <c r="AM39" s="461"/>
      <c r="AQ39" s="528"/>
    </row>
    <row r="40" spans="1:43" x14ac:dyDescent="0.2">
      <c r="A40" s="680"/>
      <c r="B40" s="689"/>
      <c r="C40" s="555"/>
      <c r="D40" s="470"/>
      <c r="E40" s="504"/>
      <c r="F40" s="499" t="str">
        <f>'ส่งเสริม 4.2-2566'!C81</f>
        <v>หลักการจัดการฟาร์มเบื้องต้น</v>
      </c>
      <c r="G40" s="546" t="str">
        <f>'ส่งเสริม 4.2-2566'!B81</f>
        <v> สก463 </v>
      </c>
      <c r="H40" s="504">
        <f>'ส่งเสริม 4.2-2566'!F84</f>
        <v>0.3</v>
      </c>
      <c r="I40" s="461"/>
      <c r="M40" s="528"/>
      <c r="P40" s="680"/>
      <c r="Q40" s="683"/>
      <c r="R40" s="461"/>
      <c r="T40" s="463"/>
      <c r="U40" s="461"/>
      <c r="W40" s="463"/>
      <c r="X40" s="461"/>
      <c r="AB40" s="560"/>
      <c r="AE40" s="680"/>
      <c r="AF40" s="683"/>
      <c r="AG40" s="461"/>
      <c r="AI40" s="463"/>
      <c r="AJ40" s="461"/>
      <c r="AL40" s="463"/>
      <c r="AM40" s="461"/>
      <c r="AQ40" s="528"/>
    </row>
    <row r="41" spans="1:43" x14ac:dyDescent="0.2">
      <c r="A41" s="680"/>
      <c r="B41" s="689"/>
      <c r="C41" s="555"/>
      <c r="D41" s="470"/>
      <c r="E41" s="504"/>
      <c r="F41" s="499" t="str">
        <f>'ส่งเสริม 4.2-2566'!C85</f>
        <v>การฝึกงาน</v>
      </c>
      <c r="G41" s="546" t="str">
        <f>'ส่งเสริม 4.2-2566'!B85</f>
        <v> สก497 </v>
      </c>
      <c r="H41" s="504">
        <f>'ส่งเสริม 4.2-2566'!F87</f>
        <v>1</v>
      </c>
      <c r="I41" s="461"/>
      <c r="M41" s="528"/>
      <c r="P41" s="680"/>
      <c r="Q41" s="683"/>
      <c r="R41" s="461"/>
      <c r="T41" s="463"/>
      <c r="U41" s="461"/>
      <c r="W41" s="463"/>
      <c r="X41" s="461"/>
      <c r="AB41" s="560"/>
      <c r="AE41" s="680"/>
      <c r="AF41" s="683"/>
      <c r="AG41" s="461"/>
      <c r="AI41" s="463"/>
      <c r="AJ41" s="461"/>
      <c r="AL41" s="463"/>
      <c r="AM41" s="461"/>
      <c r="AQ41" s="528"/>
    </row>
    <row r="42" spans="1:43" x14ac:dyDescent="0.2">
      <c r="A42" s="680"/>
      <c r="B42" s="689"/>
      <c r="C42" s="461"/>
      <c r="D42" s="470"/>
      <c r="E42" s="504"/>
      <c r="F42" s="499"/>
      <c r="G42" s="535"/>
      <c r="H42" s="528"/>
      <c r="I42" s="461"/>
      <c r="K42" s="464">
        <f>J43/G3</f>
        <v>1.3062499999999999</v>
      </c>
      <c r="M42" s="528"/>
      <c r="P42" s="680"/>
      <c r="Q42" s="683"/>
      <c r="R42" s="461"/>
      <c r="T42" s="463"/>
      <c r="U42" s="461"/>
      <c r="W42" s="463"/>
      <c r="X42" s="461"/>
      <c r="Z42" s="464">
        <f>Y43/V3</f>
        <v>3.125E-2</v>
      </c>
      <c r="AB42" s="560"/>
      <c r="AE42" s="680"/>
      <c r="AF42" s="683"/>
      <c r="AG42" s="461"/>
      <c r="AI42" s="463"/>
      <c r="AJ42" s="461"/>
      <c r="AL42" s="463"/>
      <c r="AM42" s="461"/>
      <c r="AO42" s="464">
        <f>AN43/AK3</f>
        <v>0</v>
      </c>
      <c r="AQ42" s="528"/>
    </row>
    <row r="43" spans="1:43" x14ac:dyDescent="0.2">
      <c r="A43" s="681"/>
      <c r="B43" s="690"/>
      <c r="C43" s="457"/>
      <c r="D43" s="466" t="s">
        <v>2641</v>
      </c>
      <c r="E43" s="505">
        <f>SUM(E37:E42)</f>
        <v>1.125</v>
      </c>
      <c r="F43" s="500"/>
      <c r="G43" s="533" t="s">
        <v>2641</v>
      </c>
      <c r="H43" s="505">
        <f>SUM(H37:H42)</f>
        <v>4.0999999999999996</v>
      </c>
      <c r="I43" s="457"/>
      <c r="J43" s="458">
        <f>SUM(E43,H43)</f>
        <v>5.2249999999999996</v>
      </c>
      <c r="K43" s="458">
        <f>IF(J43&gt;$G$3,1,(J43/$G$3))</f>
        <v>1</v>
      </c>
      <c r="L43" s="458"/>
      <c r="M43" s="592" t="str">
        <f>IF(J43&gt;4,"Overloaded","OK")</f>
        <v>Overloaded</v>
      </c>
      <c r="P43" s="681"/>
      <c r="Q43" s="684"/>
      <c r="R43" s="457"/>
      <c r="S43" s="466" t="s">
        <v>2641</v>
      </c>
      <c r="T43" s="467">
        <f>SUM(T37:T42)</f>
        <v>0</v>
      </c>
      <c r="U43" s="469"/>
      <c r="V43" s="466" t="s">
        <v>2641</v>
      </c>
      <c r="W43" s="571">
        <f>SUM(W37:W42)</f>
        <v>0.125</v>
      </c>
      <c r="X43" s="457"/>
      <c r="Y43" s="458">
        <f>SUM(T43,W43)</f>
        <v>0.125</v>
      </c>
      <c r="Z43" s="458">
        <f>IF(Y43&gt;$G$3,1,(Y43/$G$3))</f>
        <v>3.125E-2</v>
      </c>
      <c r="AA43" s="458"/>
      <c r="AB43" s="591" t="str">
        <f>IF(Y43&gt;4,"Overloaded","OK")</f>
        <v>OK</v>
      </c>
      <c r="AE43" s="681"/>
      <c r="AF43" s="684"/>
      <c r="AG43" s="457"/>
      <c r="AH43" s="466" t="s">
        <v>2641</v>
      </c>
      <c r="AI43" s="467">
        <f>SUM(AI37:AI42)</f>
        <v>0</v>
      </c>
      <c r="AJ43" s="469"/>
      <c r="AK43" s="466" t="s">
        <v>2641</v>
      </c>
      <c r="AL43" s="467">
        <f>SUM(AL37:AL42)</f>
        <v>0</v>
      </c>
      <c r="AM43" s="457"/>
      <c r="AN43" s="458">
        <f>SUM(AI43,AL43)</f>
        <v>0</v>
      </c>
      <c r="AO43" s="458">
        <f>IF(AN43&gt;$G$3,1,(AN43/$G$3))</f>
        <v>0</v>
      </c>
      <c r="AP43" s="458"/>
      <c r="AQ43" s="587" t="str">
        <f>IF(AN43&gt;4,"Overloaded","OK")</f>
        <v>OK</v>
      </c>
    </row>
    <row r="44" spans="1:43" x14ac:dyDescent="0.2">
      <c r="A44" s="685" t="str">
        <f>'ข้อมูลอัตรากำลัง 2566'!A90:C90</f>
        <v xml:space="preserve">   4.2 หลักสูตร วท.ม. สาขาวิชาส่งเสริมการเกษตรและการพัฒนาชนบท</v>
      </c>
      <c r="B44" s="686"/>
      <c r="C44" s="686"/>
      <c r="D44" s="686"/>
      <c r="E44" s="686"/>
      <c r="F44" s="686"/>
      <c r="G44" s="686"/>
      <c r="H44" s="686"/>
      <c r="I44" s="686"/>
      <c r="J44" s="686"/>
      <c r="K44" s="686"/>
      <c r="L44" s="686"/>
      <c r="M44" s="687"/>
      <c r="P44" s="685" t="str">
        <f>A44</f>
        <v xml:space="preserve">   4.2 หลักสูตร วท.ม. สาขาวิชาส่งเสริมการเกษตรและการพัฒนาชนบท</v>
      </c>
      <c r="Q44" s="686"/>
      <c r="R44" s="686"/>
      <c r="S44" s="686"/>
      <c r="T44" s="686"/>
      <c r="U44" s="686"/>
      <c r="V44" s="686"/>
      <c r="W44" s="686"/>
      <c r="X44" s="686"/>
      <c r="Y44" s="686"/>
      <c r="Z44" s="686"/>
      <c r="AA44" s="686"/>
      <c r="AB44" s="687"/>
      <c r="AE44" s="693" t="str">
        <f>A44</f>
        <v xml:space="preserve">   4.2 หลักสูตร วท.ม. สาขาวิชาส่งเสริมการเกษตรและการพัฒนาชนบท</v>
      </c>
      <c r="AF44" s="694"/>
      <c r="AG44" s="694"/>
      <c r="AH44" s="694"/>
      <c r="AI44" s="694"/>
      <c r="AJ44" s="694"/>
      <c r="AK44" s="694"/>
      <c r="AL44" s="694"/>
      <c r="AM44" s="694"/>
      <c r="AN44" s="694"/>
      <c r="AO44" s="694"/>
      <c r="AP44" s="694"/>
      <c r="AQ44" s="695"/>
    </row>
    <row r="45" spans="1:43" ht="18" customHeight="1" x14ac:dyDescent="0.2">
      <c r="A45" s="679" t="str">
        <f>'ข้อมูลอัตรากำลัง 2566'!C91</f>
        <v xml:space="preserve">รศ. ดร.พุฒิสรรค์ เครือคำ </v>
      </c>
      <c r="B45" s="688" t="str">
        <f>'ข้อมูลอัตรากำลัง 2566'!O91</f>
        <v>อจ.ผู้รับผิดชอบ วท.ม. / ปร.ด. ส่งเสริมการเกษตรและการพัฒนาชนบท</v>
      </c>
      <c r="C45" s="454" t="str">
        <f>'ส่งเสริม 4.1-2566'!C10</f>
        <v>หลักการส่งเสริมการเกษตร</v>
      </c>
      <c r="D45" s="455" t="str">
        <f>'ส่งเสริม 4.1-2566'!B10</f>
        <v> 10113301 </v>
      </c>
      <c r="E45" s="503">
        <f>'ส่งเสริม 4.1-2566'!F12</f>
        <v>0.5</v>
      </c>
      <c r="F45" s="498" t="str">
        <f>'ส่งเสริม 4.2-2566'!C23</f>
        <v>หลักการส่งเสริมการเกษตร</v>
      </c>
      <c r="G45" s="564" t="str">
        <f>'ส่งเสริม 4.2-2566'!B23</f>
        <v> สก301 </v>
      </c>
      <c r="H45" s="503">
        <f>'ส่งเสริม 4.2-2566'!F24</f>
        <v>1</v>
      </c>
      <c r="I45" s="454"/>
      <c r="J45" s="455"/>
      <c r="K45" s="455"/>
      <c r="L45" s="455"/>
      <c r="M45" s="529"/>
      <c r="P45" s="679" t="str">
        <f>A45</f>
        <v xml:space="preserve">รศ. ดร.พุฒิสรรค์ เครือคำ </v>
      </c>
      <c r="Q45" s="682" t="str">
        <f>B45</f>
        <v>อจ.ผู้รับผิดชอบ วท.ม. / ปร.ด. ส่งเสริมการเกษตรและการพัฒนาชนบท</v>
      </c>
      <c r="R45" s="454" t="str">
        <f>'ส่งเสริม 4.1-2566'!C115</f>
        <v>การพัฒนาทรัพยากรเชิงกลยุทธในการส่งเสริมการเกษตรและการพัฒนาชนบท</v>
      </c>
      <c r="S45" s="455" t="str">
        <f>'ส่งเสริม 4.1-2566'!B115</f>
        <v> สพ532 </v>
      </c>
      <c r="T45" s="570">
        <f>'ส่งเสริม 4.1-2566'!F117</f>
        <v>0.52500000000000002</v>
      </c>
      <c r="U45" s="454"/>
      <c r="V45" s="455"/>
      <c r="W45" s="456"/>
      <c r="X45" s="454"/>
      <c r="Y45" s="455"/>
      <c r="Z45" s="455"/>
      <c r="AA45" s="455"/>
      <c r="AB45" s="590"/>
      <c r="AE45" s="679" t="str">
        <f>A45</f>
        <v xml:space="preserve">รศ. ดร.พุฒิสรรค์ เครือคำ </v>
      </c>
      <c r="AF45" s="682" t="str">
        <f>B45</f>
        <v>อจ.ผู้รับผิดชอบ วท.ม. / ปร.ด. ส่งเสริมการเกษตรและการพัฒนาชนบท</v>
      </c>
      <c r="AG45" s="454"/>
      <c r="AH45" s="455"/>
      <c r="AI45" s="456"/>
      <c r="AJ45" s="454" t="str">
        <f>'ส่งเสริม 4.2-2566'!C174</f>
        <v>สัมมนา 5</v>
      </c>
      <c r="AK45" s="455" t="str">
        <f>'ส่งเสริม 4.2-2566'!B174</f>
        <v> 30115795 </v>
      </c>
      <c r="AL45" s="570">
        <f>'ส่งเสริม 4.2-2566'!F176</f>
        <v>0.25</v>
      </c>
      <c r="AM45" s="454"/>
      <c r="AN45" s="455"/>
      <c r="AO45" s="455"/>
      <c r="AP45" s="455"/>
      <c r="AQ45" s="529"/>
    </row>
    <row r="46" spans="1:43" x14ac:dyDescent="0.2">
      <c r="A46" s="680"/>
      <c r="B46" s="689"/>
      <c r="C46" s="461" t="str">
        <f>'ส่งเสริม 4.1-2566'!C27</f>
        <v>สหกิจศึกษา</v>
      </c>
      <c r="D46" s="470" t="str">
        <f>'ส่งเสริม 4.1-2566'!B27</f>
        <v> ผษ497 </v>
      </c>
      <c r="E46" s="504">
        <f>'ส่งเสริม 4.1-2566'!F34</f>
        <v>0.125</v>
      </c>
      <c r="F46" s="499" t="str">
        <f>'ส่งเสริม 4.2-2566'!C81</f>
        <v>หลักการจัดการฟาร์มเบื้องต้น</v>
      </c>
      <c r="G46" s="546" t="str">
        <f>'ส่งเสริม 4.2-2566'!B81</f>
        <v> สก463 </v>
      </c>
      <c r="H46" s="504">
        <f>'ส่งเสริม 4.2-2566'!F83</f>
        <v>1.2</v>
      </c>
      <c r="I46" s="461"/>
      <c r="M46" s="528"/>
      <c r="P46" s="680"/>
      <c r="Q46" s="683"/>
      <c r="R46" s="461"/>
      <c r="S46" s="470"/>
      <c r="T46" s="463"/>
      <c r="U46" s="461"/>
      <c r="W46" s="463"/>
      <c r="X46" s="461"/>
      <c r="AB46" s="560"/>
      <c r="AE46" s="680"/>
      <c r="AF46" s="683"/>
      <c r="AG46" s="461"/>
      <c r="AI46" s="463"/>
      <c r="AJ46" s="461"/>
      <c r="AL46" s="463"/>
      <c r="AM46" s="461"/>
      <c r="AQ46" s="528"/>
    </row>
    <row r="47" spans="1:43" x14ac:dyDescent="0.2">
      <c r="A47" s="680"/>
      <c r="B47" s="689"/>
      <c r="C47" s="461" t="str">
        <f>'ส่งเสริม 4.1-2566'!C40</f>
        <v>หลักการส่งเสริมการเกษตร</v>
      </c>
      <c r="D47" s="470" t="str">
        <f>'ส่งเสริม 4.1-2566'!B40</f>
        <v> สก301 </v>
      </c>
      <c r="E47" s="504">
        <f>'ส่งเสริม 4.1-2566'!F42</f>
        <v>0.75</v>
      </c>
      <c r="F47" s="499"/>
      <c r="G47" s="562"/>
      <c r="H47" s="504"/>
      <c r="I47" s="461"/>
      <c r="M47" s="528"/>
      <c r="P47" s="680"/>
      <c r="Q47" s="683"/>
      <c r="R47" s="461"/>
      <c r="S47" s="470"/>
      <c r="T47" s="463"/>
      <c r="U47" s="461"/>
      <c r="W47" s="463"/>
      <c r="X47" s="461"/>
      <c r="AB47" s="560"/>
      <c r="AE47" s="680"/>
      <c r="AF47" s="683"/>
      <c r="AG47" s="461"/>
      <c r="AI47" s="463"/>
      <c r="AJ47" s="461"/>
      <c r="AL47" s="463"/>
      <c r="AM47" s="461"/>
      <c r="AQ47" s="528"/>
    </row>
    <row r="48" spans="1:43" x14ac:dyDescent="0.2">
      <c r="A48" s="680"/>
      <c r="B48" s="689"/>
      <c r="C48" s="461"/>
      <c r="D48" s="470"/>
      <c r="E48" s="504"/>
      <c r="F48" s="499"/>
      <c r="G48" s="563"/>
      <c r="H48" s="528"/>
      <c r="I48" s="461"/>
      <c r="K48" s="464">
        <f>J49/G3</f>
        <v>0.89375000000000004</v>
      </c>
      <c r="M48" s="528"/>
      <c r="P48" s="680"/>
      <c r="Q48" s="683"/>
      <c r="R48" s="461"/>
      <c r="S48" s="470"/>
      <c r="T48" s="463"/>
      <c r="U48" s="461"/>
      <c r="W48" s="463"/>
      <c r="X48" s="461"/>
      <c r="Z48" s="464">
        <f>Y49/V3</f>
        <v>0.13125000000000001</v>
      </c>
      <c r="AB48" s="560"/>
      <c r="AE48" s="680"/>
      <c r="AF48" s="683"/>
      <c r="AG48" s="461"/>
      <c r="AI48" s="463"/>
      <c r="AJ48" s="461"/>
      <c r="AL48" s="463"/>
      <c r="AM48" s="461"/>
      <c r="AO48" s="464">
        <f>AN49/AK3</f>
        <v>6.25E-2</v>
      </c>
      <c r="AQ48" s="528"/>
    </row>
    <row r="49" spans="1:43" x14ac:dyDescent="0.2">
      <c r="A49" s="681"/>
      <c r="B49" s="690"/>
      <c r="C49" s="457"/>
      <c r="D49" s="466" t="s">
        <v>2641</v>
      </c>
      <c r="E49" s="505">
        <f>SUM(E45:E48)</f>
        <v>1.375</v>
      </c>
      <c r="F49" s="500"/>
      <c r="G49" s="533" t="s">
        <v>2641</v>
      </c>
      <c r="H49" s="505">
        <f>SUM(H45:H48)</f>
        <v>2.2000000000000002</v>
      </c>
      <c r="I49" s="457"/>
      <c r="J49" s="458">
        <f>SUM(E49,H49)</f>
        <v>3.5750000000000002</v>
      </c>
      <c r="K49" s="458">
        <f>IF(J49&gt;$G$3,1,(J49/$G$3))</f>
        <v>0.89375000000000004</v>
      </c>
      <c r="L49" s="458"/>
      <c r="M49" s="587" t="str">
        <f>IF(J49&gt;4,"Overloaded","OK")</f>
        <v>OK</v>
      </c>
      <c r="P49" s="681"/>
      <c r="Q49" s="684"/>
      <c r="R49" s="457"/>
      <c r="S49" s="466" t="s">
        <v>2641</v>
      </c>
      <c r="T49" s="467">
        <f>SUM(T45:T48)</f>
        <v>0.52500000000000002</v>
      </c>
      <c r="U49" s="469"/>
      <c r="V49" s="466" t="s">
        <v>2641</v>
      </c>
      <c r="W49" s="467">
        <f>SUM(W45:W48)</f>
        <v>0</v>
      </c>
      <c r="X49" s="457"/>
      <c r="Y49" s="458">
        <f>SUM(T49,W49)</f>
        <v>0.52500000000000002</v>
      </c>
      <c r="Z49" s="458">
        <f>IF(Y49&gt;$G$3,1,(Y49/$G$3))</f>
        <v>0.13125000000000001</v>
      </c>
      <c r="AA49" s="458"/>
      <c r="AB49" s="591" t="str">
        <f>IF(Y49&gt;4,"Overloaded","OK")</f>
        <v>OK</v>
      </c>
      <c r="AE49" s="681"/>
      <c r="AF49" s="684"/>
      <c r="AG49" s="457"/>
      <c r="AH49" s="466" t="s">
        <v>2641</v>
      </c>
      <c r="AI49" s="467">
        <f>SUM(AI45:AI48)</f>
        <v>0</v>
      </c>
      <c r="AJ49" s="469"/>
      <c r="AK49" s="466" t="s">
        <v>2641</v>
      </c>
      <c r="AL49" s="571">
        <f>SUM(AL45:AL48)</f>
        <v>0.25</v>
      </c>
      <c r="AM49" s="457"/>
      <c r="AN49" s="458">
        <f>SUM(AI49,AL49)</f>
        <v>0.25</v>
      </c>
      <c r="AO49" s="458">
        <f>IF(AN49&gt;$G$3,1,(AN49/$G$3))</f>
        <v>6.25E-2</v>
      </c>
      <c r="AP49" s="458"/>
      <c r="AQ49" s="587" t="str">
        <f>IF(AN49&gt;4,"Overloaded","OK")</f>
        <v>OK</v>
      </c>
    </row>
    <row r="50" spans="1:43" ht="18" customHeight="1" x14ac:dyDescent="0.2">
      <c r="A50" s="679" t="str">
        <f>'ข้อมูลอัตรากำลัง 2566'!C92</f>
        <v xml:space="preserve">รศ. ดร.สายสกุล ฟองมูล </v>
      </c>
      <c r="B50" s="688" t="str">
        <f>'ข้อมูลอัตรากำลัง 2566'!O92</f>
        <v>อจ.ผู้รับผิดชอบ วท.ม. / ปร.ด. ส่งเสริมการเกษตรและการพัฒนาชนบท</v>
      </c>
      <c r="C50" s="454" t="str">
        <f>'ส่งเสริม 4.1-2566'!C27</f>
        <v>สหกิจศึกษา</v>
      </c>
      <c r="D50" s="455" t="str">
        <f>'ส่งเสริม 4.1-2566'!B27</f>
        <v> ผษ497 </v>
      </c>
      <c r="E50" s="503">
        <f>'ส่งเสริม 4.1-2566'!F35</f>
        <v>0.125</v>
      </c>
      <c r="F50" s="498" t="str">
        <f>'ส่งเสริม 4.2-2566'!C13</f>
        <v>ศาสตร์พระราชากับงานส่งเสริมการเกษตร</v>
      </c>
      <c r="G50" s="564" t="str">
        <f>'ส่งเสริม 4.2-2566'!B13</f>
        <v> 10113303 </v>
      </c>
      <c r="H50" s="503">
        <f>'ส่งเสริม 4.2-2566'!F15</f>
        <v>1</v>
      </c>
      <c r="I50" s="454"/>
      <c r="J50" s="455"/>
      <c r="K50" s="455"/>
      <c r="L50" s="455"/>
      <c r="M50" s="529"/>
      <c r="P50" s="679" t="str">
        <f>A50</f>
        <v xml:space="preserve">รศ. ดร.สายสกุล ฟองมูล </v>
      </c>
      <c r="Q50" s="682" t="str">
        <f>B50</f>
        <v>อจ.ผู้รับผิดชอบ วท.ม. / ปร.ด. ส่งเสริมการเกษตรและการพัฒนาชนบท</v>
      </c>
      <c r="R50" s="454" t="str">
        <f>'ส่งเสริม 4.1-2566'!C101</f>
        <v>ระเบียบวิธีวิจัยทางการส่งเสริมการเกษตรและการพัฒนาชนบท</v>
      </c>
      <c r="S50" s="455" t="str">
        <f>'ส่งเสริม 4.1-2566'!B101</f>
        <v> สพ501 </v>
      </c>
      <c r="T50" s="570">
        <f>'ส่งเสริม 4.1-2566'!F107</f>
        <v>0.3</v>
      </c>
      <c r="U50" s="454"/>
      <c r="V50" s="455"/>
      <c r="W50" s="456"/>
      <c r="X50" s="454"/>
      <c r="Y50" s="455"/>
      <c r="Z50" s="455"/>
      <c r="AA50" s="455"/>
      <c r="AB50" s="590"/>
      <c r="AE50" s="679" t="str">
        <f>A50</f>
        <v xml:space="preserve">รศ. ดร.สายสกุล ฟองมูล </v>
      </c>
      <c r="AF50" s="682" t="str">
        <f>B50</f>
        <v>อจ.ผู้รับผิดชอบ วท.ม. / ปร.ด. ส่งเสริมการเกษตรและการพัฒนาชนบท</v>
      </c>
      <c r="AG50" s="454" t="str">
        <f>'ส่งเสริม 4.1-2566'!C176</f>
        <v>สัมมนา 4</v>
      </c>
      <c r="AH50" s="455"/>
      <c r="AI50" s="570">
        <f>'ส่งเสริม 4.1-2566'!F178</f>
        <v>0.25</v>
      </c>
      <c r="AJ50" s="454" t="str">
        <f>'ส่งเสริม 4.2-2566'!C160</f>
        <v>ระเบียบวิธีวิจัยทางสังคมศาสตร์ขั้นสูง</v>
      </c>
      <c r="AK50" s="455" t="str">
        <f>'ส่งเสริม 4.2-2566'!B160</f>
        <v> 30115701 </v>
      </c>
      <c r="AL50" s="570">
        <f>'ส่งเสริม 4.2-2566'!F164</f>
        <v>0.3</v>
      </c>
      <c r="AM50" s="454"/>
      <c r="AN50" s="455"/>
      <c r="AO50" s="455"/>
      <c r="AP50" s="455"/>
      <c r="AQ50" s="529"/>
    </row>
    <row r="51" spans="1:43" x14ac:dyDescent="0.2">
      <c r="A51" s="680"/>
      <c r="B51" s="689"/>
      <c r="C51" s="461" t="str">
        <f>'ส่งเสริม 4.1-2566'!C70</f>
        <v>สัมมนา</v>
      </c>
      <c r="D51" s="470" t="str">
        <f>'ส่งเสริม 4.1-2566'!B70</f>
        <v> สก499 </v>
      </c>
      <c r="E51" s="504">
        <f>'ส่งเสริม 4.1-2566'!F72</f>
        <v>0.25</v>
      </c>
      <c r="F51" s="499" t="str">
        <f>'ส่งเสริม 4.2-2566'!C41</f>
        <v>การศึกษาชุมชนเพื่องานส่งเสริมการเกษตร</v>
      </c>
      <c r="G51" s="546" t="str">
        <f>'ส่งเสริม 4.2-2566'!B41</f>
        <v> สก316 </v>
      </c>
      <c r="H51" s="504">
        <f>'ส่งเสริม 4.2-2566'!F43</f>
        <v>1.5</v>
      </c>
      <c r="I51" s="461"/>
      <c r="M51" s="528"/>
      <c r="P51" s="680"/>
      <c r="Q51" s="683"/>
      <c r="R51" s="461" t="str">
        <f>'ส่งเสริม 4.1-2566'!C115</f>
        <v>การพัฒนาทรัพยากรเชิงกลยุทธในการส่งเสริมการเกษตรและการพัฒนาชนบท</v>
      </c>
      <c r="S51" s="470" t="str">
        <f>'ส่งเสริม 4.1-2566'!B115</f>
        <v> สพ532 </v>
      </c>
      <c r="T51" s="569">
        <f>'ส่งเสริม 4.1-2566'!F119</f>
        <v>0.52500000000000002</v>
      </c>
      <c r="U51" s="461"/>
      <c r="W51" s="463"/>
      <c r="X51" s="461"/>
      <c r="AB51" s="560"/>
      <c r="AE51" s="680"/>
      <c r="AF51" s="683"/>
      <c r="AG51" s="461"/>
      <c r="AI51" s="463"/>
      <c r="AJ51" s="461" t="str">
        <f>'ส่งเสริม 4.2-2566'!C168</f>
        <v>ปรัชญาและทฤษฎีของการพัฒนา</v>
      </c>
      <c r="AK51" s="470" t="str">
        <f>'ส่งเสริม 4.2-2566'!B168</f>
        <v> 30115723 </v>
      </c>
      <c r="AL51" s="569">
        <f>'ส่งเสริม 4.2-2566'!F169</f>
        <v>0.75</v>
      </c>
      <c r="AM51" s="461"/>
      <c r="AQ51" s="528"/>
    </row>
    <row r="52" spans="1:43" x14ac:dyDescent="0.2">
      <c r="A52" s="680"/>
      <c r="B52" s="689"/>
      <c r="C52" s="461"/>
      <c r="D52" s="470"/>
      <c r="E52" s="504"/>
      <c r="F52" s="499" t="str">
        <f>'ส่งเสริม 4.2-2566'!C75</f>
        <v>การจัดการความรู้ในชุมชน</v>
      </c>
      <c r="G52" s="546" t="str">
        <f>'ส่งเสริม 4.2-2566'!B75</f>
        <v> สก462 </v>
      </c>
      <c r="H52" s="504">
        <f>'ส่งเสริม 4.2-2566'!F77</f>
        <v>1.5</v>
      </c>
      <c r="I52" s="461"/>
      <c r="M52" s="528"/>
      <c r="P52" s="680"/>
      <c r="Q52" s="683"/>
      <c r="R52" s="461" t="str">
        <f>'ส่งเสริม 4.1-2566'!C120</f>
        <v>สัมมนา 1</v>
      </c>
      <c r="S52" s="470" t="str">
        <f>'ส่งเสริม 4.1-2566'!B120</f>
        <v> สพ591 </v>
      </c>
      <c r="T52" s="569">
        <f>'ส่งเสริม 4.1-2566'!F122</f>
        <v>0.25</v>
      </c>
      <c r="U52" s="461"/>
      <c r="W52" s="463"/>
      <c r="X52" s="461"/>
      <c r="AB52" s="560"/>
      <c r="AE52" s="680"/>
      <c r="AF52" s="683"/>
      <c r="AG52" s="461"/>
      <c r="AI52" s="463"/>
      <c r="AJ52" s="461"/>
      <c r="AL52" s="463"/>
      <c r="AM52" s="461"/>
      <c r="AQ52" s="528"/>
    </row>
    <row r="53" spans="1:43" x14ac:dyDescent="0.2">
      <c r="A53" s="680"/>
      <c r="B53" s="689"/>
      <c r="C53" s="461"/>
      <c r="D53" s="470"/>
      <c r="E53" s="504"/>
      <c r="F53" s="499"/>
      <c r="G53" s="535"/>
      <c r="H53" s="528"/>
      <c r="I53" s="461"/>
      <c r="K53" s="464">
        <f>J54/G3</f>
        <v>1.09375</v>
      </c>
      <c r="M53" s="528"/>
      <c r="P53" s="680"/>
      <c r="Q53" s="683"/>
      <c r="R53" s="461"/>
      <c r="S53" s="470"/>
      <c r="T53" s="463"/>
      <c r="U53" s="461"/>
      <c r="W53" s="463"/>
      <c r="X53" s="461"/>
      <c r="Z53" s="464">
        <f>Y54/V3</f>
        <v>0.26874999999999999</v>
      </c>
      <c r="AB53" s="560"/>
      <c r="AE53" s="680"/>
      <c r="AF53" s="683"/>
      <c r="AG53" s="461"/>
      <c r="AI53" s="463"/>
      <c r="AJ53" s="461"/>
      <c r="AL53" s="463"/>
      <c r="AM53" s="461"/>
      <c r="AO53" s="464">
        <f>AN54/AK3</f>
        <v>0.32500000000000001</v>
      </c>
      <c r="AQ53" s="528"/>
    </row>
    <row r="54" spans="1:43" x14ac:dyDescent="0.2">
      <c r="A54" s="681"/>
      <c r="B54" s="690"/>
      <c r="C54" s="457"/>
      <c r="D54" s="466" t="s">
        <v>2641</v>
      </c>
      <c r="E54" s="505">
        <f>SUM(E50:E53)</f>
        <v>0.375</v>
      </c>
      <c r="F54" s="500"/>
      <c r="G54" s="533" t="s">
        <v>2641</v>
      </c>
      <c r="H54" s="505">
        <f>SUM(H50:H53)</f>
        <v>4</v>
      </c>
      <c r="I54" s="457"/>
      <c r="J54" s="458">
        <f>SUM(E54,H54)</f>
        <v>4.375</v>
      </c>
      <c r="K54" s="458">
        <f>IF(J54&gt;$G$3,1,(J54/$G$3))</f>
        <v>1</v>
      </c>
      <c r="L54" s="458"/>
      <c r="M54" s="592" t="str">
        <f>IF(J54&gt;4,"Overloaded","OK")</f>
        <v>Overloaded</v>
      </c>
      <c r="P54" s="681"/>
      <c r="Q54" s="684"/>
      <c r="R54" s="457"/>
      <c r="S54" s="466" t="s">
        <v>2641</v>
      </c>
      <c r="T54" s="571">
        <f>SUM(T50:T53)</f>
        <v>1.075</v>
      </c>
      <c r="U54" s="469"/>
      <c r="V54" s="466" t="s">
        <v>2641</v>
      </c>
      <c r="W54" s="467">
        <f>SUM(W50:W53)</f>
        <v>0</v>
      </c>
      <c r="X54" s="457"/>
      <c r="Y54" s="458">
        <f>SUM(T54,W54)</f>
        <v>1.075</v>
      </c>
      <c r="Z54" s="458">
        <f>IF(Y54&gt;$G$3,1,(Y54/$G$3))</f>
        <v>0.26874999999999999</v>
      </c>
      <c r="AA54" s="458"/>
      <c r="AB54" s="591" t="str">
        <f>IF(Y54&gt;4,"Overloaded","OK")</f>
        <v>OK</v>
      </c>
      <c r="AE54" s="681"/>
      <c r="AF54" s="684"/>
      <c r="AG54" s="457"/>
      <c r="AH54" s="466" t="s">
        <v>2641</v>
      </c>
      <c r="AI54" s="571">
        <f>SUM(AI50:AI53)</f>
        <v>0.25</v>
      </c>
      <c r="AJ54" s="469"/>
      <c r="AK54" s="466" t="s">
        <v>2641</v>
      </c>
      <c r="AL54" s="571">
        <f>SUM(AL50:AL53)</f>
        <v>1.05</v>
      </c>
      <c r="AM54" s="457"/>
      <c r="AN54" s="458">
        <f>SUM(AI54,AL54)</f>
        <v>1.3</v>
      </c>
      <c r="AO54" s="458">
        <f>IF(AN54&gt;$G$3,1,(AN54/$G$3))</f>
        <v>0.32500000000000001</v>
      </c>
      <c r="AP54" s="458"/>
      <c r="AQ54" s="587" t="str">
        <f>IF(AN54&gt;4,"Overloaded","OK")</f>
        <v>OK</v>
      </c>
    </row>
    <row r="55" spans="1:43" ht="18" customHeight="1" x14ac:dyDescent="0.2">
      <c r="A55" s="679" t="str">
        <f>'ข้อมูลอัตรากำลัง 2566'!C93</f>
        <v xml:space="preserve">ผศ. ดร.พหล ศักดิ์คะทัศน์ </v>
      </c>
      <c r="B55" s="688" t="str">
        <f>'ข้อมูลอัตรากำลัง 2566'!O93</f>
        <v>อจ.ผู้รับผิดชอบ วท.ม. / ปร.ด. ส่งเสริมการเกษตรและการพัฒนาชนบท</v>
      </c>
      <c r="C55" s="454" t="str">
        <f>'ส่งเสริม 4.1-2566'!C18</f>
        <v>การวิเคราะห์ข้อมูลทางการส่งเสริมการเกษตร</v>
      </c>
      <c r="D55" s="455" t="str">
        <f>'ส่งเสริม 4.1-2566'!B18</f>
        <v> 10113320 </v>
      </c>
      <c r="E55" s="503">
        <f>'ส่งเสริม 4.1-2566'!F20</f>
        <v>1</v>
      </c>
      <c r="F55" s="498" t="str">
        <f>'ส่งเสริม 4.2-2566'!C20</f>
        <v>การวิจัยทางการส่งเสริมการเกษตร</v>
      </c>
      <c r="G55" s="564" t="str">
        <f>'ส่งเสริม 4.2-2566'!B20</f>
        <v> 10113321 </v>
      </c>
      <c r="H55" s="503">
        <f>'ส่งเสริม 4.2-2566'!F22</f>
        <v>1.5</v>
      </c>
      <c r="I55" s="454"/>
      <c r="J55" s="455"/>
      <c r="K55" s="455"/>
      <c r="L55" s="455"/>
      <c r="M55" s="529"/>
      <c r="P55" s="679" t="str">
        <f>A55</f>
        <v xml:space="preserve">ผศ. ดร.พหล ศักดิ์คะทัศน์ </v>
      </c>
      <c r="Q55" s="682" t="str">
        <f>B55</f>
        <v>อจ.ผู้รับผิดชอบ วท.ม. / ปร.ด. ส่งเสริมการเกษตรและการพัฒนาชนบท</v>
      </c>
      <c r="R55" s="454" t="str">
        <f>'ส่งเสริม 4.1-2566'!C101</f>
        <v>ระเบียบวิธีวิจัยทางการส่งเสริมการเกษตรและการพัฒนาชนบท</v>
      </c>
      <c r="S55" s="455" t="str">
        <f>'ส่งเสริม 4.1-2566'!B101</f>
        <v> สพ501 </v>
      </c>
      <c r="T55" s="570">
        <f>'ส่งเสริม 4.1-2566'!F106</f>
        <v>0.3</v>
      </c>
      <c r="U55" s="454" t="str">
        <f>'ส่งเสริม 4.2-2566'!C129</f>
        <v>การวางแผนและประเมินผลโครงการเกษตร</v>
      </c>
      <c r="V55" s="455" t="str">
        <f>'ส่งเสริม 4.2-2566'!B129</f>
        <v> สพ632 </v>
      </c>
      <c r="W55" s="570">
        <f>'ส่งเสริม 4.2-2566'!F131</f>
        <v>1.5</v>
      </c>
      <c r="X55" s="454"/>
      <c r="Y55" s="455"/>
      <c r="Z55" s="455"/>
      <c r="AA55" s="455"/>
      <c r="AB55" s="590"/>
      <c r="AE55" s="679" t="str">
        <f>A55</f>
        <v xml:space="preserve">ผศ. ดร.พหล ศักดิ์คะทัศน์ </v>
      </c>
      <c r="AF55" s="682" t="str">
        <f>B55</f>
        <v>อจ.ผู้รับผิดชอบ วท.ม. / ปร.ด. ส่งเสริมการเกษตรและการพัฒนาชนบท</v>
      </c>
      <c r="AG55" s="454" t="str">
        <f>'ส่งเสริม 4.1-2566'!C181</f>
        <v>ดุษฎีนิพนธ์ 3</v>
      </c>
      <c r="AH55" s="455"/>
      <c r="AI55" s="570">
        <f>'ส่งเสริม 4.1-2566'!F183</f>
        <v>1</v>
      </c>
      <c r="AJ55" s="454" t="str">
        <f>'ส่งเสริม 4.2-2566'!C160</f>
        <v>ระเบียบวิธีวิจัยทางสังคมศาสตร์ขั้นสูง</v>
      </c>
      <c r="AK55" s="455" t="str">
        <f>'ส่งเสริม 4.2-2566'!B160</f>
        <v> 30115701 </v>
      </c>
      <c r="AL55" s="570">
        <f>'ส่งเสริม 4.2-2566'!F163</f>
        <v>0.3</v>
      </c>
      <c r="AM55" s="454"/>
      <c r="AN55" s="455"/>
      <c r="AO55" s="455"/>
      <c r="AP55" s="455"/>
      <c r="AQ55" s="529"/>
    </row>
    <row r="56" spans="1:43" x14ac:dyDescent="0.2">
      <c r="A56" s="680"/>
      <c r="B56" s="689"/>
      <c r="C56" s="461" t="str">
        <f>'ส่งเสริม 4.1-2566'!C27</f>
        <v>สหกิจศึกษา</v>
      </c>
      <c r="D56" s="470" t="str">
        <f>'ส่งเสริม 4.1-2566'!B27</f>
        <v> ผษ497 </v>
      </c>
      <c r="E56" s="504">
        <f>'ส่งเสริม 4.1-2566'!F36</f>
        <v>0.125</v>
      </c>
      <c r="F56" s="499" t="str">
        <f>'ส่งเสริม 4.2-2566'!C44</f>
        <v>การวิจัยทางการส่งเสริมและสื่อสารเกษตร</v>
      </c>
      <c r="G56" s="546" t="str">
        <f>'ส่งเสริม 4.2-2566'!B44</f>
        <v> สก321 </v>
      </c>
      <c r="H56" s="504">
        <f>'ส่งเสริม 4.2-2566'!F46</f>
        <v>1.5</v>
      </c>
      <c r="I56" s="461"/>
      <c r="M56" s="528"/>
      <c r="P56" s="680"/>
      <c r="Q56" s="683"/>
      <c r="R56" s="461" t="str">
        <f>'ส่งเสริม 4.1-2566'!C108</f>
        <v>การวิเคราะห์ข้อมูลในการส่งเสริมการเกษตรและการพัฒนาชนบท</v>
      </c>
      <c r="S56" s="470" t="str">
        <f>'ส่งเสริม 4.1-2566'!B108</f>
        <v> สพ522 </v>
      </c>
      <c r="T56" s="569">
        <f>'ส่งเสริม 4.1-2566'!F110</f>
        <v>1</v>
      </c>
      <c r="U56" s="461" t="str">
        <f>'ส่งเสริม 4.2-2566'!C132</f>
        <v>วิทยานิพนธ์ 2</v>
      </c>
      <c r="V56" s="470" t="str">
        <f>'ส่งเสริม 4.2-2566'!B132</f>
        <v> สพ692 </v>
      </c>
      <c r="W56" s="569">
        <f>'ส่งเสริม 4.2-2566'!F134</f>
        <v>1</v>
      </c>
      <c r="X56" s="461"/>
      <c r="AB56" s="560"/>
      <c r="AE56" s="680"/>
      <c r="AF56" s="683"/>
      <c r="AG56" s="461" t="str">
        <f>'ส่งเสริม 4.1-2566'!C186</f>
        <v>ดุษฎีนิพนธ์ 6</v>
      </c>
      <c r="AI56" s="569">
        <f>'ส่งเสริม 4.1-2566'!F188</f>
        <v>1</v>
      </c>
      <c r="AJ56" s="461" t="str">
        <f>'ส่งเสริม 4.2-2566'!C166</f>
        <v>การวิเคราะห์ข้อมูลทางสังคมศาสตร์ขั้นสูง</v>
      </c>
      <c r="AK56" s="470" t="str">
        <f>'ส่งเสริม 4.2-2566'!B166</f>
        <v> 30115722 </v>
      </c>
      <c r="AL56" s="569">
        <f>'ส่งเสริม 4.2-2566'!F167</f>
        <v>1.5</v>
      </c>
      <c r="AM56" s="461"/>
      <c r="AQ56" s="528"/>
    </row>
    <row r="57" spans="1:43" x14ac:dyDescent="0.2">
      <c r="A57" s="680"/>
      <c r="B57" s="689"/>
      <c r="C57" s="555" t="str">
        <f>'ส่งเสริม 4.1-2566'!C51</f>
        <v>การวิเคราะห์ข้อมูลทางการส่งเสริมและสื่อสารเกษตร</v>
      </c>
      <c r="D57" s="556" t="str">
        <f>'ส่งเสริม 4.1-2566'!B51</f>
        <v> สก320 </v>
      </c>
      <c r="E57" s="504">
        <f>'ส่งเสริม 4.1-2566'!F53</f>
        <v>1</v>
      </c>
      <c r="F57" s="499" t="str">
        <f>'ส่งเสริม 4.2-2566'!C69</f>
        <v>การวางแผนและประเมินผลโครงการส่งเสริมการเกษตร</v>
      </c>
      <c r="G57" s="546" t="str">
        <f>'ส่งเสริม 4.2-2566'!B69</f>
        <v> สก452 </v>
      </c>
      <c r="H57" s="504">
        <f>'ส่งเสริม 4.2-2566'!F71</f>
        <v>1.5</v>
      </c>
      <c r="I57" s="461"/>
      <c r="M57" s="528"/>
      <c r="P57" s="680"/>
      <c r="Q57" s="683"/>
      <c r="R57" s="461" t="str">
        <f>'ส่งเสริม 4.1-2566'!C134</f>
        <v>วิทยานิพนธ์ 1</v>
      </c>
      <c r="S57" s="470" t="str">
        <f>'ส่งเสริม 4.1-2566'!B134</f>
        <v> สพ691 </v>
      </c>
      <c r="T57" s="569">
        <f>'ส่งเสริม 4.1-2566'!F136</f>
        <v>1</v>
      </c>
      <c r="U57" s="461"/>
      <c r="W57" s="463"/>
      <c r="X57" s="461"/>
      <c r="AB57" s="560"/>
      <c r="AE57" s="680"/>
      <c r="AF57" s="683"/>
      <c r="AG57" s="461"/>
      <c r="AI57" s="463"/>
      <c r="AJ57" s="461" t="str">
        <f>'ส่งเสริม 4.2-2566'!C177</f>
        <v>ดุษฎีนิพนธ์ 4</v>
      </c>
      <c r="AK57" s="470" t="str">
        <f>'ส่งเสริม 4.2-2566'!B177</f>
        <v> 30115894 </v>
      </c>
      <c r="AL57" s="569">
        <f>'ส่งเสริม 4.2-2566'!F179</f>
        <v>1</v>
      </c>
      <c r="AM57" s="461"/>
      <c r="AQ57" s="528"/>
    </row>
    <row r="58" spans="1:43" x14ac:dyDescent="0.2">
      <c r="A58" s="680"/>
      <c r="B58" s="689"/>
      <c r="C58" s="555" t="str">
        <f>'ส่งเสริม 4.1-2566'!C67</f>
        <v>การวางแผนและประเมินผลโครงการส่งเสริมการเกษตร</v>
      </c>
      <c r="D58" s="556" t="str">
        <f>'ส่งเสริม 4.1-2566'!B67</f>
        <v> สก452 </v>
      </c>
      <c r="E58" s="504">
        <f>'ส่งเสริม 4.1-2566'!F69</f>
        <v>1.5</v>
      </c>
      <c r="F58" s="499" t="str">
        <f>'ส่งเสริม 4.2-2566'!C72</f>
        <v>ประชากรกับการเกษตร ทรัพยากรและสิ่งแวดล้อม</v>
      </c>
      <c r="G58" s="546" t="str">
        <f>'ส่งเสริม 4.2-2566'!B72</f>
        <v> สก453 </v>
      </c>
      <c r="H58" s="504">
        <f>'ส่งเสริม 4.2-2566'!F74</f>
        <v>1</v>
      </c>
      <c r="I58" s="461"/>
      <c r="M58" s="528"/>
      <c r="P58" s="680"/>
      <c r="Q58" s="683"/>
      <c r="R58" s="461" t="str">
        <f>'ส่งเสริม 4.1-2566'!C137</f>
        <v>วิทยานิพนธ์ 2</v>
      </c>
      <c r="S58" s="470" t="str">
        <f>'ส่งเสริม 4.1-2566'!B137</f>
        <v> สพ692 </v>
      </c>
      <c r="T58" s="569">
        <f>'ส่งเสริม 4.1-2566'!F139</f>
        <v>1</v>
      </c>
      <c r="U58" s="461"/>
      <c r="W58" s="463"/>
      <c r="X58" s="461"/>
      <c r="AB58" s="560"/>
      <c r="AE58" s="680"/>
      <c r="AF58" s="683"/>
      <c r="AG58" s="461"/>
      <c r="AI58" s="463"/>
      <c r="AJ58" s="461" t="str">
        <f>'ส่งเสริม 4.2-2566'!C180</f>
        <v>ดุษฎีนิพนธ์ 6</v>
      </c>
      <c r="AK58" s="470" t="str">
        <f>'ส่งเสริม 4.2-2566'!B180</f>
        <v> พก896 </v>
      </c>
      <c r="AL58" s="569">
        <f>'ส่งเสริม 4.2-2566'!F182</f>
        <v>1</v>
      </c>
      <c r="AM58" s="461"/>
      <c r="AQ58" s="528"/>
    </row>
    <row r="59" spans="1:43" x14ac:dyDescent="0.2">
      <c r="A59" s="680"/>
      <c r="B59" s="689"/>
      <c r="C59" s="461"/>
      <c r="E59" s="504"/>
      <c r="F59" s="499"/>
      <c r="H59" s="528"/>
      <c r="I59" s="461"/>
      <c r="K59" s="464">
        <f>J60/G3</f>
        <v>2.28125</v>
      </c>
      <c r="M59" s="528"/>
      <c r="P59" s="680"/>
      <c r="Q59" s="683"/>
      <c r="R59" s="461"/>
      <c r="T59" s="463"/>
      <c r="U59" s="461"/>
      <c r="W59" s="463"/>
      <c r="X59" s="461"/>
      <c r="Z59" s="464">
        <f>Y60/V3</f>
        <v>1.45</v>
      </c>
      <c r="AB59" s="560"/>
      <c r="AE59" s="680"/>
      <c r="AF59" s="683"/>
      <c r="AG59" s="461"/>
      <c r="AI59" s="463"/>
      <c r="AJ59" s="461"/>
      <c r="AL59" s="463"/>
      <c r="AM59" s="461"/>
      <c r="AO59" s="464">
        <f>AN60/AK3</f>
        <v>1.45</v>
      </c>
      <c r="AQ59" s="528"/>
    </row>
    <row r="60" spans="1:43" x14ac:dyDescent="0.2">
      <c r="A60" s="681"/>
      <c r="B60" s="690"/>
      <c r="C60" s="457"/>
      <c r="D60" s="466" t="s">
        <v>2641</v>
      </c>
      <c r="E60" s="505">
        <f>SUM(E55:E59)</f>
        <v>3.625</v>
      </c>
      <c r="F60" s="500"/>
      <c r="G60" s="533" t="s">
        <v>2641</v>
      </c>
      <c r="H60" s="505">
        <f>SUM(H55:H59)</f>
        <v>5.5</v>
      </c>
      <c r="I60" s="457"/>
      <c r="J60" s="458">
        <f>SUM(E60,H60)</f>
        <v>9.125</v>
      </c>
      <c r="K60" s="458">
        <f>IF(J60&gt;$G$3,1,(J60/$G$3))</f>
        <v>1</v>
      </c>
      <c r="L60" s="458"/>
      <c r="M60" s="592" t="str">
        <f>IF(J60&gt;4,"Overloaded","OK")</f>
        <v>Overloaded</v>
      </c>
      <c r="P60" s="681"/>
      <c r="Q60" s="684"/>
      <c r="R60" s="457"/>
      <c r="S60" s="466" t="s">
        <v>2641</v>
      </c>
      <c r="T60" s="571">
        <f>SUM(T55:T59)</f>
        <v>3.3</v>
      </c>
      <c r="U60" s="469"/>
      <c r="V60" s="466" t="s">
        <v>2641</v>
      </c>
      <c r="W60" s="571">
        <f>SUM(W55:W59)</f>
        <v>2.5</v>
      </c>
      <c r="X60" s="457"/>
      <c r="Y60" s="458">
        <f>SUM(T60,W60)</f>
        <v>5.8</v>
      </c>
      <c r="Z60" s="458">
        <f>IF(Y60&gt;$G$3,1,(Y60/$G$3))</f>
        <v>1</v>
      </c>
      <c r="AA60" s="458"/>
      <c r="AB60" s="592" t="str">
        <f>IF(Y60&gt;4,"Overloaded","OK")</f>
        <v>Overloaded</v>
      </c>
      <c r="AE60" s="681"/>
      <c r="AF60" s="684"/>
      <c r="AG60" s="457"/>
      <c r="AH60" s="466" t="s">
        <v>2641</v>
      </c>
      <c r="AI60" s="571">
        <f>SUM(AI55:AI59)</f>
        <v>2</v>
      </c>
      <c r="AJ60" s="469"/>
      <c r="AK60" s="466" t="s">
        <v>2641</v>
      </c>
      <c r="AL60" s="571">
        <f>SUM(AL55:AL59)</f>
        <v>3.8</v>
      </c>
      <c r="AM60" s="457"/>
      <c r="AN60" s="458">
        <f>SUM(AI60,AL60)</f>
        <v>5.8</v>
      </c>
      <c r="AO60" s="458">
        <f>IF(AN60&gt;$G$3,1,(AN60/$G$3))</f>
        <v>1</v>
      </c>
      <c r="AP60" s="458"/>
      <c r="AQ60" s="586" t="str">
        <f>IF(AN60&gt;4,"Overloaded","OK")</f>
        <v>Overloaded</v>
      </c>
    </row>
    <row r="62" spans="1:43" x14ac:dyDescent="0.2">
      <c r="J62" s="453" t="s">
        <v>2642</v>
      </c>
      <c r="K62" s="453">
        <f>SUM(K17+K22+K29+K35+K42+K48+K53+K59)</f>
        <v>10.762499999999999</v>
      </c>
      <c r="M62" s="475" t="s">
        <v>2643</v>
      </c>
      <c r="Y62" s="453" t="s">
        <v>2642</v>
      </c>
      <c r="Z62" s="453">
        <f>SUM(Z17+Z22+Z29+Z35+Z42+Z48+Z53+Z59)</f>
        <v>4.3937499999999998</v>
      </c>
      <c r="AB62" s="589" t="s">
        <v>2643</v>
      </c>
      <c r="AN62" s="453" t="s">
        <v>2642</v>
      </c>
      <c r="AO62" s="453">
        <f>SUM(AO17+AO22+AO29+AO35+AO42+AO48+AO53+AO59)</f>
        <v>2.3125</v>
      </c>
      <c r="AQ62" s="475" t="s">
        <v>2643</v>
      </c>
    </row>
    <row r="63" spans="1:43" x14ac:dyDescent="0.2">
      <c r="J63" s="471" t="s">
        <v>2644</v>
      </c>
      <c r="K63" s="471">
        <f>K62/8</f>
        <v>1.3453124999999999</v>
      </c>
      <c r="M63" s="475" t="s">
        <v>2645</v>
      </c>
      <c r="Y63" s="471" t="s">
        <v>2644</v>
      </c>
      <c r="Z63" s="471">
        <f>Z62/8</f>
        <v>0.54921874999999998</v>
      </c>
      <c r="AB63" s="589" t="s">
        <v>2645</v>
      </c>
      <c r="AN63" s="471" t="s">
        <v>2644</v>
      </c>
      <c r="AO63" s="471">
        <f>AO62/7</f>
        <v>0.33035714285714285</v>
      </c>
      <c r="AQ63" s="475" t="s">
        <v>2645</v>
      </c>
    </row>
    <row r="64" spans="1:43" x14ac:dyDescent="0.2">
      <c r="K64" s="472"/>
      <c r="Z64" s="472"/>
      <c r="AO64" s="472"/>
    </row>
    <row r="65" spans="1:43" x14ac:dyDescent="0.2">
      <c r="A65" s="450" t="s">
        <v>2646</v>
      </c>
      <c r="P65" s="450" t="s">
        <v>2646</v>
      </c>
      <c r="AE65" s="450" t="s">
        <v>2646</v>
      </c>
    </row>
    <row r="66" spans="1:43" x14ac:dyDescent="0.2">
      <c r="A66" s="679" t="s">
        <v>2690</v>
      </c>
      <c r="B66" s="682"/>
      <c r="C66" s="454" t="str">
        <f>'ส่งเสริม 4.1-2566'!C10</f>
        <v>หลักการส่งเสริมการเกษตร</v>
      </c>
      <c r="D66" s="455" t="str">
        <f>'ส่งเสริม 4.1-2566'!B10</f>
        <v> 10113301 </v>
      </c>
      <c r="E66" s="503">
        <f>'ส่งเสริม 4.1-2566'!F13</f>
        <v>0.5</v>
      </c>
      <c r="F66" s="498"/>
      <c r="G66" s="564"/>
      <c r="H66" s="503"/>
      <c r="I66" s="454"/>
      <c r="J66" s="455"/>
      <c r="K66" s="455"/>
      <c r="L66" s="455"/>
      <c r="M66" s="529"/>
      <c r="P66" s="688"/>
      <c r="Q66" s="682"/>
      <c r="R66" s="454"/>
      <c r="S66" s="455"/>
      <c r="T66" s="456"/>
      <c r="U66" s="454"/>
      <c r="V66" s="455"/>
      <c r="W66" s="570"/>
      <c r="X66" s="454"/>
      <c r="Y66" s="455"/>
      <c r="Z66" s="455"/>
      <c r="AA66" s="455"/>
      <c r="AB66" s="590"/>
      <c r="AE66" s="460"/>
      <c r="AF66" s="524" t="s">
        <v>2647</v>
      </c>
      <c r="AG66" s="454"/>
      <c r="AH66" s="455"/>
      <c r="AI66" s="456"/>
      <c r="AJ66" s="454"/>
      <c r="AK66" s="455"/>
      <c r="AL66" s="456"/>
      <c r="AM66" s="454"/>
      <c r="AN66" s="455"/>
      <c r="AO66" s="455"/>
      <c r="AP66" s="455"/>
      <c r="AQ66" s="529"/>
    </row>
    <row r="67" spans="1:43" x14ac:dyDescent="0.2">
      <c r="A67" s="680"/>
      <c r="B67" s="683"/>
      <c r="C67" s="461" t="str">
        <f>'ส่งเสริม 4.1-2566'!C40</f>
        <v>หลักการส่งเสริมการเกษตร</v>
      </c>
      <c r="D67" s="470" t="str">
        <f>'ส่งเสริม 4.1-2566'!B40</f>
        <v> สก301 </v>
      </c>
      <c r="E67" s="504">
        <f>'ส่งเสริม 4.1-2566'!F43</f>
        <v>0.75</v>
      </c>
      <c r="F67" s="499"/>
      <c r="G67" s="546"/>
      <c r="H67" s="504"/>
      <c r="I67" s="461"/>
      <c r="M67" s="528"/>
      <c r="P67" s="689"/>
      <c r="Q67" s="683"/>
      <c r="R67" s="461"/>
      <c r="T67" s="463"/>
      <c r="U67" s="461"/>
      <c r="V67" s="470"/>
      <c r="W67" s="463"/>
      <c r="X67" s="461"/>
      <c r="AB67" s="560"/>
      <c r="AE67" s="462"/>
      <c r="AF67" s="525"/>
      <c r="AG67" s="461"/>
      <c r="AI67" s="463"/>
      <c r="AJ67" s="461"/>
      <c r="AL67" s="463"/>
      <c r="AM67" s="461"/>
      <c r="AQ67" s="528"/>
    </row>
    <row r="68" spans="1:43" x14ac:dyDescent="0.2">
      <c r="A68" s="680"/>
      <c r="B68" s="683"/>
      <c r="C68" s="461"/>
      <c r="D68" s="470"/>
      <c r="E68" s="504"/>
      <c r="F68" s="499"/>
      <c r="G68" s="535"/>
      <c r="H68" s="528"/>
      <c r="I68" s="461"/>
      <c r="M68" s="528"/>
      <c r="P68" s="689"/>
      <c r="Q68" s="683"/>
      <c r="R68" s="461"/>
      <c r="T68" s="463"/>
      <c r="U68" s="461"/>
      <c r="V68" s="470"/>
      <c r="W68" s="463"/>
      <c r="X68" s="461"/>
      <c r="AB68" s="560"/>
      <c r="AE68" s="462"/>
      <c r="AF68" s="525"/>
      <c r="AG68" s="461"/>
      <c r="AI68" s="463"/>
      <c r="AJ68" s="461"/>
      <c r="AL68" s="463"/>
      <c r="AM68" s="461"/>
      <c r="AQ68" s="528"/>
    </row>
    <row r="69" spans="1:43" x14ac:dyDescent="0.2">
      <c r="A69" s="681"/>
      <c r="B69" s="684"/>
      <c r="C69" s="457"/>
      <c r="D69" s="466" t="s">
        <v>2641</v>
      </c>
      <c r="E69" s="505">
        <f>SUM(E66:E68)</f>
        <v>1.25</v>
      </c>
      <c r="F69" s="500"/>
      <c r="G69" s="533" t="s">
        <v>2641</v>
      </c>
      <c r="H69" s="505">
        <f>SUM(H66:H68)</f>
        <v>0</v>
      </c>
      <c r="I69" s="457"/>
      <c r="J69" s="542">
        <f>SUM(E69,H69)</f>
        <v>1.25</v>
      </c>
      <c r="K69" s="458">
        <f>IF(J69&gt;$G$3,1,(J69/$G$3))</f>
        <v>0.3125</v>
      </c>
      <c r="L69" s="458"/>
      <c r="M69" s="587" t="str">
        <f>IF(J69&gt;4,"Overloaded","OK")</f>
        <v>OK</v>
      </c>
      <c r="P69" s="690"/>
      <c r="Q69" s="684"/>
      <c r="R69" s="457"/>
      <c r="S69" s="466" t="s">
        <v>2641</v>
      </c>
      <c r="T69" s="467">
        <f>SUM(T66:T68)</f>
        <v>0</v>
      </c>
      <c r="U69" s="469"/>
      <c r="V69" s="466" t="s">
        <v>2641</v>
      </c>
      <c r="W69" s="571">
        <f>SUM(W66:W68)</f>
        <v>0</v>
      </c>
      <c r="X69" s="457"/>
      <c r="Y69" s="458">
        <f>SUM(T69,W69)</f>
        <v>0</v>
      </c>
      <c r="Z69" s="458">
        <f>IF(Y69&gt;$G$3,1,(Y69/$G$3))</f>
        <v>0</v>
      </c>
      <c r="AA69" s="458"/>
      <c r="AB69" s="591" t="str">
        <f>IF(Y69&gt;4,"Overloaded","OK")</f>
        <v>OK</v>
      </c>
      <c r="AE69" s="465"/>
      <c r="AF69" s="526"/>
      <c r="AG69" s="457"/>
      <c r="AH69" s="466" t="s">
        <v>2641</v>
      </c>
      <c r="AI69" s="467">
        <f>SUM(AI66:AI68)</f>
        <v>0</v>
      </c>
      <c r="AJ69" s="469"/>
      <c r="AK69" s="466" t="s">
        <v>2641</v>
      </c>
      <c r="AL69" s="467">
        <f>SUM(AL66:AL68)</f>
        <v>0</v>
      </c>
      <c r="AM69" s="457"/>
      <c r="AN69" s="458">
        <f>SUM(AI69,AL69)</f>
        <v>0</v>
      </c>
      <c r="AO69" s="458">
        <f>IF(AN69&gt;$G$3,1,(AN69/$G$3))</f>
        <v>0</v>
      </c>
      <c r="AP69" s="458"/>
      <c r="AQ69" s="587" t="str">
        <f>IF(AN69&gt;4,"Overloaded","OK")</f>
        <v>OK</v>
      </c>
    </row>
    <row r="70" spans="1:43" x14ac:dyDescent="0.2">
      <c r="A70" s="688" t="s">
        <v>2691</v>
      </c>
      <c r="B70" s="682"/>
      <c r="C70" s="454" t="str">
        <f>'ส่งเสริม 4.1-2566'!C73</f>
        <v>การศึกษา หรือ ฝึกงาน หรือ ฝึกอบรมต่างประเทศ</v>
      </c>
      <c r="D70" s="455" t="str">
        <f>'ส่งเสริม 4.1-2566'!B73</f>
        <v> ผษ499 </v>
      </c>
      <c r="E70" s="503">
        <f>'ส่งเสริม 4.1-2566'!F75</f>
        <v>1</v>
      </c>
      <c r="F70" s="498"/>
      <c r="G70" s="564"/>
      <c r="H70" s="503"/>
      <c r="I70" s="454"/>
      <c r="J70" s="455"/>
      <c r="K70" s="455"/>
      <c r="L70" s="455"/>
      <c r="M70" s="529"/>
      <c r="P70" s="688"/>
      <c r="Q70" s="682"/>
      <c r="R70" s="454"/>
      <c r="S70" s="455"/>
      <c r="T70" s="456"/>
      <c r="U70" s="461"/>
      <c r="V70" s="470"/>
      <c r="W70" s="570"/>
      <c r="X70" s="454"/>
      <c r="Y70" s="455"/>
      <c r="Z70" s="455"/>
      <c r="AA70" s="455"/>
      <c r="AB70" s="590"/>
      <c r="AE70" s="460"/>
      <c r="AF70" s="575" t="s">
        <v>2647</v>
      </c>
      <c r="AG70" s="454"/>
      <c r="AH70" s="455"/>
      <c r="AI70" s="456"/>
      <c r="AJ70" s="454"/>
      <c r="AK70" s="455"/>
      <c r="AL70" s="456"/>
      <c r="AM70" s="454"/>
      <c r="AN70" s="455"/>
      <c r="AO70" s="455"/>
      <c r="AP70" s="455"/>
      <c r="AQ70" s="529"/>
    </row>
    <row r="71" spans="1:43" x14ac:dyDescent="0.2">
      <c r="A71" s="689"/>
      <c r="B71" s="683"/>
      <c r="C71" s="461"/>
      <c r="E71" s="504"/>
      <c r="F71" s="499"/>
      <c r="H71" s="528"/>
      <c r="I71" s="461"/>
      <c r="M71" s="528"/>
      <c r="P71" s="689"/>
      <c r="Q71" s="683"/>
      <c r="R71" s="461"/>
      <c r="T71" s="463"/>
      <c r="U71" s="461"/>
      <c r="W71" s="463"/>
      <c r="X71" s="461"/>
      <c r="AB71" s="560"/>
      <c r="AE71" s="462"/>
      <c r="AF71" s="525"/>
      <c r="AG71" s="461"/>
      <c r="AI71" s="463"/>
      <c r="AJ71" s="461"/>
      <c r="AL71" s="463"/>
      <c r="AM71" s="461"/>
      <c r="AQ71" s="528"/>
    </row>
    <row r="72" spans="1:43" x14ac:dyDescent="0.2">
      <c r="A72" s="690"/>
      <c r="B72" s="684"/>
      <c r="C72" s="457"/>
      <c r="D72" s="466" t="s">
        <v>2641</v>
      </c>
      <c r="E72" s="505">
        <f>SUM(E70:E71)</f>
        <v>1</v>
      </c>
      <c r="F72" s="500"/>
      <c r="G72" s="533" t="s">
        <v>2641</v>
      </c>
      <c r="H72" s="505">
        <f>SUM(H70:H71)</f>
        <v>0</v>
      </c>
      <c r="I72" s="457"/>
      <c r="J72" s="458">
        <f>SUM(E72,H72)</f>
        <v>1</v>
      </c>
      <c r="K72" s="458">
        <f>IF(J72&gt;$G$3,1,(J72/$G$3))</f>
        <v>0.25</v>
      </c>
      <c r="L72" s="458"/>
      <c r="M72" s="587" t="str">
        <f>IF(J72&gt;4,"Overloaded","OK")</f>
        <v>OK</v>
      </c>
      <c r="P72" s="690"/>
      <c r="Q72" s="684"/>
      <c r="R72" s="457"/>
      <c r="S72" s="466" t="s">
        <v>2641</v>
      </c>
      <c r="T72" s="467">
        <f>SUM(T70:T71)</f>
        <v>0</v>
      </c>
      <c r="U72" s="469"/>
      <c r="V72" s="466" t="s">
        <v>2641</v>
      </c>
      <c r="W72" s="571">
        <f>SUM(W70:W71)</f>
        <v>0</v>
      </c>
      <c r="X72" s="457"/>
      <c r="Y72" s="458">
        <f>SUM(T72,W72)</f>
        <v>0</v>
      </c>
      <c r="Z72" s="458">
        <f>IF(Y72&gt;$G$3,1,(Y72/$G$3))</f>
        <v>0</v>
      </c>
      <c r="AA72" s="458"/>
      <c r="AB72" s="591" t="str">
        <f>IF(Y72&gt;4,"Overloaded","OK")</f>
        <v>OK</v>
      </c>
      <c r="AE72" s="465"/>
      <c r="AF72" s="526"/>
      <c r="AG72" s="457"/>
      <c r="AH72" s="466" t="s">
        <v>2641</v>
      </c>
      <c r="AI72" s="467">
        <f>SUM(AI70:AI71)</f>
        <v>0</v>
      </c>
      <c r="AJ72" s="469"/>
      <c r="AK72" s="466" t="s">
        <v>2641</v>
      </c>
      <c r="AL72" s="467">
        <f>SUM(AL70:AL71)</f>
        <v>0</v>
      </c>
      <c r="AM72" s="457"/>
      <c r="AN72" s="458">
        <f>SUM(AI72,AL72)</f>
        <v>0</v>
      </c>
      <c r="AO72" s="458">
        <f>IF(AN72&gt;$G$3,1,(AN72/$G$3))</f>
        <v>0</v>
      </c>
      <c r="AP72" s="458"/>
      <c r="AQ72" s="587" t="str">
        <f>IF(AN72&gt;4,"Overloaded","OK")</f>
        <v>OK</v>
      </c>
    </row>
    <row r="75" spans="1:43" x14ac:dyDescent="0.2">
      <c r="J75" s="453" t="s">
        <v>2642</v>
      </c>
      <c r="K75" s="453">
        <f>SUM(K69:K74)</f>
        <v>0.5625</v>
      </c>
      <c r="M75" s="451" t="s">
        <v>2648</v>
      </c>
      <c r="Y75" s="453" t="s">
        <v>2642</v>
      </c>
      <c r="Z75" s="453">
        <f>SUM(Z69:Z72)</f>
        <v>0</v>
      </c>
      <c r="AB75" s="589" t="s">
        <v>2648</v>
      </c>
      <c r="AN75" s="453" t="s">
        <v>2642</v>
      </c>
      <c r="AO75" s="453">
        <f>SUM(AO69:AO74)</f>
        <v>0</v>
      </c>
      <c r="AQ75" s="451" t="s">
        <v>2648</v>
      </c>
    </row>
    <row r="76" spans="1:43" x14ac:dyDescent="0.2">
      <c r="J76" s="471" t="s">
        <v>2644</v>
      </c>
      <c r="K76" s="471">
        <f>K75/2</f>
        <v>0.28125</v>
      </c>
      <c r="M76" s="451" t="s">
        <v>2649</v>
      </c>
      <c r="Y76" s="471" t="s">
        <v>2644</v>
      </c>
      <c r="Z76" s="471">
        <f>Z75/2</f>
        <v>0</v>
      </c>
      <c r="AB76" s="589" t="s">
        <v>2649</v>
      </c>
      <c r="AN76" s="471" t="s">
        <v>2644</v>
      </c>
      <c r="AO76" s="471">
        <f>AO75/3</f>
        <v>0</v>
      </c>
      <c r="AQ76" s="451" t="s">
        <v>2649</v>
      </c>
    </row>
    <row r="77" spans="1:43" x14ac:dyDescent="0.2">
      <c r="K77" s="472"/>
      <c r="Z77" s="472"/>
      <c r="AO77" s="472"/>
    </row>
    <row r="78" spans="1:43" x14ac:dyDescent="0.2">
      <c r="J78" s="473"/>
      <c r="K78" s="473"/>
      <c r="Y78" s="473"/>
      <c r="Z78" s="473"/>
      <c r="AN78" s="473"/>
      <c r="AO78" s="473"/>
    </row>
    <row r="79" spans="1:43" x14ac:dyDescent="0.2">
      <c r="K79" s="472"/>
      <c r="Z79" s="472"/>
      <c r="AO79" s="472"/>
    </row>
    <row r="80" spans="1:43" x14ac:dyDescent="0.2">
      <c r="A80" s="449" t="s">
        <v>2650</v>
      </c>
      <c r="P80" s="449" t="s">
        <v>2650</v>
      </c>
      <c r="AE80" s="449" t="s">
        <v>2650</v>
      </c>
    </row>
    <row r="81" spans="1:43" x14ac:dyDescent="0.2">
      <c r="A81" s="450" t="s">
        <v>2651</v>
      </c>
      <c r="P81" s="450" t="s">
        <v>2651</v>
      </c>
      <c r="AE81" s="450" t="s">
        <v>2651</v>
      </c>
    </row>
    <row r="82" spans="1:43" x14ac:dyDescent="0.2">
      <c r="A82" s="450" t="s">
        <v>2652</v>
      </c>
      <c r="B82" s="584" t="s">
        <v>2653</v>
      </c>
      <c r="C82" s="566" t="s">
        <v>2653</v>
      </c>
      <c r="D82" s="566" t="s">
        <v>2654</v>
      </c>
      <c r="E82" s="567" t="s">
        <v>2654</v>
      </c>
      <c r="F82" s="568" t="s">
        <v>2655</v>
      </c>
      <c r="G82" s="566" t="s">
        <v>2655</v>
      </c>
      <c r="J82" s="475"/>
      <c r="P82" s="450" t="s">
        <v>2652</v>
      </c>
      <c r="Q82" s="578" t="s">
        <v>2653</v>
      </c>
      <c r="R82" s="474" t="s">
        <v>2653</v>
      </c>
      <c r="S82" s="474" t="s">
        <v>2654</v>
      </c>
      <c r="T82" s="474" t="s">
        <v>2654</v>
      </c>
      <c r="U82" s="474" t="s">
        <v>2655</v>
      </c>
      <c r="V82" s="474" t="s">
        <v>2655</v>
      </c>
      <c r="Y82" s="475"/>
      <c r="AE82" s="450" t="s">
        <v>2652</v>
      </c>
      <c r="AF82" s="578" t="s">
        <v>2653</v>
      </c>
      <c r="AG82" s="474" t="s">
        <v>2653</v>
      </c>
      <c r="AH82" s="474" t="s">
        <v>2654</v>
      </c>
      <c r="AI82" s="474" t="s">
        <v>2654</v>
      </c>
      <c r="AJ82" s="474" t="s">
        <v>2655</v>
      </c>
      <c r="AK82" s="474" t="s">
        <v>2655</v>
      </c>
      <c r="AN82" s="475"/>
    </row>
    <row r="83" spans="1:43" x14ac:dyDescent="0.2">
      <c r="B83" s="584" t="s">
        <v>2656</v>
      </c>
      <c r="C83" s="566" t="s">
        <v>2657</v>
      </c>
      <c r="D83" s="566" t="s">
        <v>2656</v>
      </c>
      <c r="E83" s="567" t="s">
        <v>2657</v>
      </c>
      <c r="F83" s="568" t="s">
        <v>2656</v>
      </c>
      <c r="G83" s="566" t="s">
        <v>2658</v>
      </c>
      <c r="Q83" s="578" t="s">
        <v>2656</v>
      </c>
      <c r="R83" s="474" t="s">
        <v>2657</v>
      </c>
      <c r="S83" s="474" t="s">
        <v>2656</v>
      </c>
      <c r="T83" s="474" t="s">
        <v>2657</v>
      </c>
      <c r="U83" s="474" t="s">
        <v>2656</v>
      </c>
      <c r="V83" s="474" t="s">
        <v>2658</v>
      </c>
      <c r="AF83" s="578" t="s">
        <v>2656</v>
      </c>
      <c r="AG83" s="474" t="s">
        <v>2657</v>
      </c>
      <c r="AH83" s="474" t="s">
        <v>2656</v>
      </c>
      <c r="AI83" s="474" t="s">
        <v>2657</v>
      </c>
      <c r="AJ83" s="474" t="s">
        <v>2656</v>
      </c>
      <c r="AK83" s="474" t="s">
        <v>2658</v>
      </c>
    </row>
    <row r="84" spans="1:43" x14ac:dyDescent="0.2">
      <c r="B84" s="574"/>
      <c r="C84" s="474" t="str">
        <f>'ส่งเสริม 4.2-2566'!C53</f>
        <v>กฎเกณฑ์การค้าและมาตรฐานผลผลิตและผลิตภัณฑ์ทางการเกษตร</v>
      </c>
      <c r="D84" s="474"/>
      <c r="E84" s="506"/>
      <c r="F84" s="501"/>
      <c r="G84" s="527"/>
      <c r="Q84" s="579"/>
      <c r="R84" s="476"/>
      <c r="S84" s="476"/>
      <c r="T84" s="476"/>
      <c r="U84" s="476"/>
      <c r="V84" s="476"/>
      <c r="AF84" s="579"/>
      <c r="AG84" s="476"/>
      <c r="AH84" s="476"/>
      <c r="AI84" s="476"/>
      <c r="AJ84" s="476"/>
      <c r="AK84" s="476"/>
    </row>
    <row r="85" spans="1:43" x14ac:dyDescent="0.2">
      <c r="B85" s="574"/>
      <c r="C85" s="474"/>
      <c r="D85" s="474"/>
      <c r="E85" s="506"/>
      <c r="F85" s="501"/>
      <c r="G85" s="527"/>
      <c r="Q85" s="580"/>
      <c r="R85" s="477"/>
      <c r="S85" s="477"/>
      <c r="T85" s="477"/>
      <c r="U85" s="477"/>
      <c r="V85" s="477"/>
      <c r="AF85" s="580"/>
      <c r="AG85" s="477"/>
      <c r="AH85" s="477"/>
      <c r="AI85" s="477"/>
      <c r="AJ85" s="477"/>
      <c r="AK85" s="477"/>
    </row>
    <row r="86" spans="1:43" x14ac:dyDescent="0.2">
      <c r="B86" s="574"/>
      <c r="C86" s="474"/>
      <c r="D86" s="474"/>
      <c r="E86" s="506"/>
      <c r="F86" s="501"/>
      <c r="G86" s="527"/>
      <c r="Q86" s="580"/>
      <c r="R86" s="477"/>
      <c r="S86" s="477"/>
      <c r="T86" s="477"/>
      <c r="U86" s="477"/>
      <c r="V86" s="477"/>
      <c r="AF86" s="580"/>
      <c r="AG86" s="477"/>
      <c r="AH86" s="477"/>
      <c r="AI86" s="477"/>
      <c r="AJ86" s="477"/>
      <c r="AK86" s="477"/>
    </row>
    <row r="87" spans="1:43" x14ac:dyDescent="0.2">
      <c r="B87" s="574"/>
      <c r="C87" s="474"/>
      <c r="D87" s="474"/>
      <c r="E87" s="506"/>
      <c r="F87" s="501"/>
      <c r="G87" s="527"/>
      <c r="Q87" s="580"/>
      <c r="R87" s="477"/>
      <c r="S87" s="477"/>
      <c r="T87" s="477"/>
      <c r="U87" s="477"/>
      <c r="V87" s="477"/>
      <c r="AF87" s="580"/>
      <c r="AG87" s="477"/>
      <c r="AH87" s="477"/>
      <c r="AI87" s="477"/>
      <c r="AJ87" s="477"/>
      <c r="AK87" s="477"/>
    </row>
    <row r="88" spans="1:43" x14ac:dyDescent="0.2">
      <c r="B88" s="574"/>
      <c r="C88" s="474"/>
      <c r="D88" s="474"/>
      <c r="E88" s="506"/>
      <c r="F88" s="501"/>
      <c r="G88" s="527"/>
      <c r="Q88" s="581"/>
      <c r="R88" s="541"/>
      <c r="S88" s="541"/>
      <c r="T88" s="541"/>
      <c r="U88" s="541"/>
      <c r="V88" s="541"/>
      <c r="AF88" s="581"/>
      <c r="AG88" s="541"/>
      <c r="AH88" s="541"/>
      <c r="AI88" s="541"/>
      <c r="AJ88" s="541"/>
      <c r="AK88" s="541"/>
    </row>
    <row r="89" spans="1:43" x14ac:dyDescent="0.2">
      <c r="B89" s="574"/>
      <c r="C89" s="474"/>
      <c r="D89" s="474"/>
      <c r="E89" s="506"/>
      <c r="F89" s="501"/>
      <c r="G89" s="527"/>
      <c r="Q89" s="582"/>
      <c r="R89" s="478"/>
      <c r="S89" s="478"/>
      <c r="T89" s="478"/>
      <c r="U89" s="478"/>
      <c r="V89" s="478"/>
      <c r="AF89" s="581"/>
      <c r="AG89" s="541"/>
      <c r="AH89" s="541"/>
      <c r="AI89" s="541"/>
      <c r="AJ89" s="541"/>
      <c r="AK89" s="541"/>
    </row>
    <row r="91" spans="1:43" x14ac:dyDescent="0.2">
      <c r="J91" s="453" t="s">
        <v>2642</v>
      </c>
      <c r="K91" s="453">
        <f>(1/4)*1</f>
        <v>0.25</v>
      </c>
      <c r="M91" s="451" t="s">
        <v>2660</v>
      </c>
      <c r="Q91" s="575" t="s">
        <v>2659</v>
      </c>
      <c r="Y91" s="453" t="s">
        <v>2642</v>
      </c>
      <c r="Z91" s="453">
        <f>(0/4)*0</f>
        <v>0</v>
      </c>
      <c r="AB91" s="589" t="s">
        <v>2660</v>
      </c>
      <c r="AF91" s="575" t="s">
        <v>2659</v>
      </c>
      <c r="AN91" s="453" t="s">
        <v>2642</v>
      </c>
      <c r="AO91" s="453">
        <f>(0/4)*0</f>
        <v>0</v>
      </c>
      <c r="AQ91" s="451" t="s">
        <v>2660</v>
      </c>
    </row>
    <row r="92" spans="1:43" ht="15.75" x14ac:dyDescent="0.2">
      <c r="B92" s="573" t="s">
        <v>2661</v>
      </c>
      <c r="D92" s="450">
        <v>1</v>
      </c>
      <c r="E92" s="543" t="s">
        <v>2662</v>
      </c>
      <c r="J92" s="471" t="s">
        <v>2644</v>
      </c>
      <c r="K92" s="471">
        <f>K91/13</f>
        <v>1.9230769230769232E-2</v>
      </c>
      <c r="M92" s="451" t="s">
        <v>2663</v>
      </c>
      <c r="Q92" s="575" t="s">
        <v>2661</v>
      </c>
      <c r="S92" s="450">
        <v>0</v>
      </c>
      <c r="T92" s="450" t="s">
        <v>2662</v>
      </c>
      <c r="Y92" s="471" t="s">
        <v>2644</v>
      </c>
      <c r="Z92" s="471">
        <v>0</v>
      </c>
      <c r="AB92" s="589" t="s">
        <v>2663</v>
      </c>
      <c r="AF92" s="575" t="s">
        <v>2661</v>
      </c>
      <c r="AH92" s="450">
        <v>0</v>
      </c>
      <c r="AI92" s="450" t="s">
        <v>2662</v>
      </c>
      <c r="AN92" s="471" t="s">
        <v>2644</v>
      </c>
      <c r="AO92" s="471">
        <f>AO91/12</f>
        <v>0</v>
      </c>
      <c r="AQ92" s="451" t="s">
        <v>2663</v>
      </c>
    </row>
    <row r="93" spans="1:43" ht="27.75" x14ac:dyDescent="0.2">
      <c r="B93" s="573" t="s">
        <v>2664</v>
      </c>
      <c r="D93" s="450">
        <v>1</v>
      </c>
      <c r="E93" s="543" t="s">
        <v>2665</v>
      </c>
      <c r="Q93" s="575" t="s">
        <v>2664</v>
      </c>
      <c r="S93" s="450">
        <v>0</v>
      </c>
      <c r="T93" s="450" t="s">
        <v>2665</v>
      </c>
      <c r="AF93" s="575" t="s">
        <v>2664</v>
      </c>
      <c r="AH93" s="450">
        <v>0</v>
      </c>
      <c r="AI93" s="450" t="s">
        <v>2665</v>
      </c>
    </row>
    <row r="94" spans="1:43" x14ac:dyDescent="0.2">
      <c r="J94" s="473"/>
      <c r="K94" s="473"/>
      <c r="Y94" s="473"/>
      <c r="Z94" s="473"/>
      <c r="AN94" s="473"/>
      <c r="AO94" s="473"/>
    </row>
    <row r="99" spans="10:43" x14ac:dyDescent="0.2">
      <c r="J99" s="473"/>
      <c r="K99" s="473"/>
      <c r="Y99" s="473"/>
      <c r="Z99" s="473"/>
      <c r="AN99" s="473"/>
      <c r="AO99" s="473"/>
    </row>
    <row r="100" spans="10:43" x14ac:dyDescent="0.2">
      <c r="J100" s="479" t="s">
        <v>2644</v>
      </c>
      <c r="K100" s="479">
        <f>SUM(K62+K75)/10</f>
        <v>1.1324999999999998</v>
      </c>
      <c r="M100" s="475" t="s">
        <v>2666</v>
      </c>
      <c r="Y100" s="479" t="s">
        <v>2644</v>
      </c>
      <c r="Z100" s="479">
        <f>SUM(Z62+Z75)/8</f>
        <v>0.54921874999999998</v>
      </c>
      <c r="AB100" s="589" t="s">
        <v>2666</v>
      </c>
      <c r="AN100" s="479" t="s">
        <v>2644</v>
      </c>
      <c r="AO100" s="479">
        <f>SUM(AO62+AO75)/7</f>
        <v>0.33035714285714285</v>
      </c>
      <c r="AQ100" s="451" t="s">
        <v>2666</v>
      </c>
    </row>
    <row r="101" spans="10:43" x14ac:dyDescent="0.2">
      <c r="J101" s="473"/>
      <c r="K101" s="473"/>
      <c r="Y101" s="473"/>
      <c r="Z101" s="473"/>
      <c r="AN101" s="473"/>
      <c r="AO101" s="473"/>
    </row>
    <row r="102" spans="10:43" x14ac:dyDescent="0.2">
      <c r="J102" s="479" t="s">
        <v>2644</v>
      </c>
      <c r="K102" s="479">
        <f>SUM(K62+K75+K91)/11</f>
        <v>1.0522727272727272</v>
      </c>
      <c r="M102" s="475" t="s">
        <v>2667</v>
      </c>
      <c r="Y102" s="479" t="s">
        <v>2644</v>
      </c>
      <c r="Z102" s="479">
        <f>SUM(Z62+Z75+Z91)/8</f>
        <v>0.54921874999999998</v>
      </c>
      <c r="AB102" s="589" t="s">
        <v>2667</v>
      </c>
      <c r="AN102" s="479" t="s">
        <v>2644</v>
      </c>
      <c r="AO102" s="479">
        <f>SUM(AO62+AO75+AO91)/7</f>
        <v>0.33035714285714285</v>
      </c>
      <c r="AQ102" s="451" t="s">
        <v>2667</v>
      </c>
    </row>
    <row r="103" spans="10:43" x14ac:dyDescent="0.2">
      <c r="J103" s="473"/>
      <c r="K103" s="473"/>
      <c r="Y103" s="473"/>
      <c r="Z103" s="473"/>
      <c r="AN103" s="473"/>
      <c r="AO103" s="473"/>
    </row>
  </sheetData>
  <mergeCells count="101">
    <mergeCell ref="A1:M1"/>
    <mergeCell ref="P1:AB1"/>
    <mergeCell ref="AE1:AQ1"/>
    <mergeCell ref="A9:A10"/>
    <mergeCell ref="B9:B10"/>
    <mergeCell ref="D9:D10"/>
    <mergeCell ref="E9:E10"/>
    <mergeCell ref="G9:G10"/>
    <mergeCell ref="H9:H10"/>
    <mergeCell ref="I9:I10"/>
    <mergeCell ref="Y9:Y10"/>
    <mergeCell ref="J9:J10"/>
    <mergeCell ref="K9:K10"/>
    <mergeCell ref="L9:L10"/>
    <mergeCell ref="M9:M10"/>
    <mergeCell ref="P9:P10"/>
    <mergeCell ref="Q9:Q10"/>
    <mergeCell ref="S9:S10"/>
    <mergeCell ref="T9:T10"/>
    <mergeCell ref="V9:V10"/>
    <mergeCell ref="W9:W10"/>
    <mergeCell ref="X9:X10"/>
    <mergeCell ref="AA9:AA10"/>
    <mergeCell ref="AB9:AB10"/>
    <mergeCell ref="AE9:AE10"/>
    <mergeCell ref="AF9:AF10"/>
    <mergeCell ref="AH9:AH10"/>
    <mergeCell ref="AF13:AF18"/>
    <mergeCell ref="AP9:AP10"/>
    <mergeCell ref="AQ9:AQ10"/>
    <mergeCell ref="A11:M11"/>
    <mergeCell ref="P11:AB11"/>
    <mergeCell ref="AE11:AQ11"/>
    <mergeCell ref="A12:M12"/>
    <mergeCell ref="P12:AB12"/>
    <mergeCell ref="AE12:AQ12"/>
    <mergeCell ref="AI9:AI10"/>
    <mergeCell ref="AK9:AK10"/>
    <mergeCell ref="AL9:AL10"/>
    <mergeCell ref="AM9:AM10"/>
    <mergeCell ref="AN9:AN10"/>
    <mergeCell ref="AO9:AO10"/>
    <mergeCell ref="Z9:Z10"/>
    <mergeCell ref="A13:A18"/>
    <mergeCell ref="B13:B18"/>
    <mergeCell ref="P13:P18"/>
    <mergeCell ref="Q13:Q18"/>
    <mergeCell ref="AE13:AE18"/>
    <mergeCell ref="AF24:AF30"/>
    <mergeCell ref="A19:A23"/>
    <mergeCell ref="B19:B23"/>
    <mergeCell ref="P19:P23"/>
    <mergeCell ref="Q19:Q23"/>
    <mergeCell ref="AE19:AE23"/>
    <mergeCell ref="AF19:AF23"/>
    <mergeCell ref="A24:A30"/>
    <mergeCell ref="B24:B30"/>
    <mergeCell ref="P24:P30"/>
    <mergeCell ref="Q24:Q30"/>
    <mergeCell ref="AE24:AE30"/>
    <mergeCell ref="AF37:AF43"/>
    <mergeCell ref="A31:A36"/>
    <mergeCell ref="B31:B36"/>
    <mergeCell ref="P31:P36"/>
    <mergeCell ref="Q31:Q36"/>
    <mergeCell ref="AE31:AE36"/>
    <mergeCell ref="AF31:AF36"/>
    <mergeCell ref="A37:A43"/>
    <mergeCell ref="B37:B43"/>
    <mergeCell ref="P37:P43"/>
    <mergeCell ref="Q37:Q43"/>
    <mergeCell ref="AE37:AE43"/>
    <mergeCell ref="A44:M44"/>
    <mergeCell ref="P44:AB44"/>
    <mergeCell ref="AE44:AQ44"/>
    <mergeCell ref="A45:A49"/>
    <mergeCell ref="B45:B49"/>
    <mergeCell ref="P45:P49"/>
    <mergeCell ref="Q45:Q49"/>
    <mergeCell ref="AE45:AE49"/>
    <mergeCell ref="AF45:AF49"/>
    <mergeCell ref="B66:B69"/>
    <mergeCell ref="P66:P69"/>
    <mergeCell ref="Q66:Q69"/>
    <mergeCell ref="B70:B72"/>
    <mergeCell ref="P70:P72"/>
    <mergeCell ref="Q70:Q72"/>
    <mergeCell ref="AF55:AF60"/>
    <mergeCell ref="A50:A54"/>
    <mergeCell ref="B50:B54"/>
    <mergeCell ref="P50:P54"/>
    <mergeCell ref="Q50:Q54"/>
    <mergeCell ref="AE50:AE54"/>
    <mergeCell ref="AF50:AF54"/>
    <mergeCell ref="A55:A60"/>
    <mergeCell ref="B55:B60"/>
    <mergeCell ref="P55:P60"/>
    <mergeCell ref="Q55:Q60"/>
    <mergeCell ref="AE55:AE60"/>
    <mergeCell ref="A66:A69"/>
    <mergeCell ref="A70:A72"/>
  </mergeCells>
  <pageMargins left="0.7" right="0.7" top="0.75" bottom="0.75" header="0.3" footer="0.3"/>
  <pageSetup orientation="portrait" horizontalDpi="300" verticalDpi="30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350C7-6720-4CC3-9DDB-0B306132E5CA}">
  <sheetPr>
    <tabColor theme="5" tint="0.39997558519241921"/>
    <pageSetUpPr fitToPage="1"/>
  </sheetPr>
  <dimension ref="A1:T209"/>
  <sheetViews>
    <sheetView zoomScale="70" zoomScaleNormal="70" workbookViewId="0">
      <selection activeCell="C69" sqref="C69"/>
    </sheetView>
  </sheetViews>
  <sheetFormatPr defaultColWidth="9.1171875" defaultRowHeight="24.75" customHeight="1" x14ac:dyDescent="0.15"/>
  <cols>
    <col min="1" max="1" width="7.7421875" style="52" customWidth="1"/>
    <col min="2" max="2" width="12.73828125" style="60" customWidth="1"/>
    <col min="3" max="3" width="45.7109375" style="55" customWidth="1"/>
    <col min="4" max="4" width="5.6171875" style="52" customWidth="1"/>
    <col min="5" max="5" width="12.73828125" style="52" customWidth="1"/>
    <col min="6" max="6" width="12.73828125" style="150" customWidth="1"/>
    <col min="7" max="7" width="30.34765625" style="55" bestFit="1" customWidth="1"/>
    <col min="8" max="11" width="5.7421875" style="52" customWidth="1"/>
    <col min="12" max="12" width="7.7421875" style="55" customWidth="1"/>
    <col min="13" max="13" width="11.73828125" style="55" customWidth="1"/>
    <col min="14" max="16384" width="9.1171875" style="55"/>
  </cols>
  <sheetData>
    <row r="1" spans="1:20" ht="21" x14ac:dyDescent="0.15">
      <c r="B1" s="52"/>
      <c r="C1" s="53"/>
      <c r="D1" s="54"/>
      <c r="K1" s="674" t="s">
        <v>1800</v>
      </c>
      <c r="L1" s="674"/>
      <c r="M1" s="674"/>
    </row>
    <row r="2" spans="1:20" ht="25.5" x14ac:dyDescent="0.15">
      <c r="A2" s="641" t="s">
        <v>1801</v>
      </c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</row>
    <row r="3" spans="1:20" ht="25.5" x14ac:dyDescent="0.15">
      <c r="A3" s="641" t="s">
        <v>1777</v>
      </c>
      <c r="B3" s="641"/>
      <c r="C3" s="641"/>
      <c r="D3" s="641"/>
      <c r="E3" s="641"/>
      <c r="F3" s="641"/>
      <c r="G3" s="641"/>
      <c r="H3" s="641"/>
      <c r="I3" s="641"/>
      <c r="J3" s="641"/>
      <c r="K3" s="641"/>
      <c r="L3" s="641"/>
      <c r="M3" s="641"/>
    </row>
    <row r="4" spans="1:20" ht="25.5" x14ac:dyDescent="0.15">
      <c r="A4" s="58"/>
      <c r="B4" s="58"/>
      <c r="C4" s="58"/>
      <c r="D4" s="58"/>
      <c r="E4" s="58"/>
      <c r="F4" s="151"/>
      <c r="G4" s="58"/>
      <c r="H4" s="58"/>
      <c r="I4" s="58"/>
      <c r="J4" s="58"/>
      <c r="K4" s="58"/>
      <c r="L4" s="58"/>
      <c r="M4" s="58"/>
    </row>
    <row r="5" spans="1:20" ht="21.75" x14ac:dyDescent="0.3">
      <c r="A5" s="650" t="s">
        <v>390</v>
      </c>
      <c r="B5" s="648" t="s">
        <v>0</v>
      </c>
      <c r="C5" s="648" t="s">
        <v>391</v>
      </c>
      <c r="D5" s="59"/>
      <c r="E5" s="59" t="s">
        <v>392</v>
      </c>
      <c r="F5" s="152"/>
      <c r="G5" s="649" t="s">
        <v>492</v>
      </c>
      <c r="H5" s="650" t="s">
        <v>1780</v>
      </c>
      <c r="I5" s="650"/>
      <c r="J5" s="650"/>
      <c r="K5" s="650"/>
      <c r="L5" s="650"/>
      <c r="M5" s="649" t="s">
        <v>394</v>
      </c>
      <c r="N5" s="56"/>
      <c r="O5" s="57"/>
      <c r="P5" s="60" t="s">
        <v>1908</v>
      </c>
      <c r="Q5" s="60" t="s">
        <v>1909</v>
      </c>
    </row>
    <row r="6" spans="1:20" ht="42.75" x14ac:dyDescent="0.3">
      <c r="A6" s="650"/>
      <c r="B6" s="648"/>
      <c r="C6" s="648"/>
      <c r="D6" s="59"/>
      <c r="E6" s="59" t="s">
        <v>493</v>
      </c>
      <c r="F6" s="152"/>
      <c r="G6" s="649"/>
      <c r="H6" s="59" t="s">
        <v>1</v>
      </c>
      <c r="I6" s="59" t="s">
        <v>2</v>
      </c>
      <c r="J6" s="59" t="s">
        <v>3</v>
      </c>
      <c r="K6" s="59" t="s">
        <v>4</v>
      </c>
      <c r="L6" s="59" t="s">
        <v>393</v>
      </c>
      <c r="M6" s="649"/>
      <c r="N6" s="61" t="s">
        <v>1903</v>
      </c>
      <c r="O6" s="62" t="s">
        <v>1904</v>
      </c>
      <c r="P6" s="63" t="s">
        <v>1906</v>
      </c>
      <c r="Q6" s="63" t="s">
        <v>1907</v>
      </c>
      <c r="R6" s="63" t="s">
        <v>1911</v>
      </c>
      <c r="S6" s="64" t="s">
        <v>1910</v>
      </c>
    </row>
    <row r="7" spans="1:20" ht="24.75" customHeight="1" x14ac:dyDescent="0.15">
      <c r="A7" s="663" t="s">
        <v>861</v>
      </c>
      <c r="B7" s="663"/>
      <c r="C7" s="663"/>
      <c r="D7" s="663"/>
      <c r="E7" s="663"/>
      <c r="F7" s="663"/>
      <c r="G7" s="663"/>
      <c r="H7" s="663"/>
      <c r="I7" s="663"/>
      <c r="J7" s="663"/>
      <c r="K7" s="663"/>
      <c r="L7" s="663"/>
      <c r="M7" s="663"/>
      <c r="N7" s="124">
        <f>N8+N96+N165</f>
        <v>3142</v>
      </c>
      <c r="O7" s="65">
        <f>O8+O96+O165</f>
        <v>187.86111111111111</v>
      </c>
      <c r="P7" s="65">
        <f>P8</f>
        <v>147.94444444444446</v>
      </c>
      <c r="Q7" s="125">
        <f>Q96+Q165</f>
        <v>79.833333333333329</v>
      </c>
      <c r="R7" s="125">
        <f>P7+Q7</f>
        <v>227.77777777777777</v>
      </c>
      <c r="S7" s="165">
        <f>R7/20</f>
        <v>11.388888888888889</v>
      </c>
      <c r="T7" s="68" t="s">
        <v>1912</v>
      </c>
    </row>
    <row r="8" spans="1:20" ht="24.75" customHeight="1" x14ac:dyDescent="0.15">
      <c r="A8" s="664" t="s">
        <v>862</v>
      </c>
      <c r="B8" s="664"/>
      <c r="C8" s="664"/>
      <c r="D8" s="664"/>
      <c r="E8" s="664"/>
      <c r="F8" s="664"/>
      <c r="G8" s="664"/>
      <c r="H8" s="664"/>
      <c r="I8" s="664"/>
      <c r="J8" s="664"/>
      <c r="K8" s="664"/>
      <c r="L8" s="664"/>
      <c r="M8" s="664"/>
      <c r="N8" s="124">
        <f>N9+N76</f>
        <v>2663</v>
      </c>
      <c r="O8" s="65">
        <f t="shared" ref="O8:Q8" si="0">O9+O76</f>
        <v>147.94444444444446</v>
      </c>
      <c r="P8" s="65">
        <f t="shared" si="0"/>
        <v>147.94444444444446</v>
      </c>
      <c r="Q8" s="65">
        <f t="shared" si="0"/>
        <v>0</v>
      </c>
      <c r="R8" s="125">
        <f>P8+Q8</f>
        <v>147.94444444444446</v>
      </c>
      <c r="S8" s="66">
        <f>P8/20</f>
        <v>7.397222222222223</v>
      </c>
    </row>
    <row r="9" spans="1:20" ht="24.75" customHeight="1" x14ac:dyDescent="0.15">
      <c r="A9" s="928" t="s">
        <v>882</v>
      </c>
      <c r="B9" s="928"/>
      <c r="C9" s="928"/>
      <c r="D9" s="928"/>
      <c r="E9" s="928"/>
      <c r="F9" s="928"/>
      <c r="G9" s="928"/>
      <c r="H9" s="928"/>
      <c r="I9" s="928"/>
      <c r="J9" s="928"/>
      <c r="K9" s="928"/>
      <c r="L9" s="928"/>
      <c r="M9" s="928"/>
      <c r="N9" s="124">
        <f>SUM(N10:N75)</f>
        <v>2303</v>
      </c>
      <c r="O9" s="65">
        <f t="shared" ref="O9:Q9" si="1">SUM(O10:O75)</f>
        <v>127.94444444444444</v>
      </c>
      <c r="P9" s="65">
        <f t="shared" si="1"/>
        <v>127.94444444444444</v>
      </c>
      <c r="Q9" s="65">
        <f t="shared" si="1"/>
        <v>0</v>
      </c>
    </row>
    <row r="10" spans="1:20" ht="21" x14ac:dyDescent="0.3">
      <c r="A10" s="731">
        <v>235</v>
      </c>
      <c r="B10" s="927" t="s">
        <v>549</v>
      </c>
      <c r="C10" s="69" t="s">
        <v>358</v>
      </c>
      <c r="D10" s="187">
        <v>3</v>
      </c>
      <c r="E10" s="208" t="s">
        <v>19</v>
      </c>
      <c r="F10" s="118">
        <f>SUM(F12:F13)</f>
        <v>1</v>
      </c>
      <c r="G10" s="885" t="s">
        <v>2262</v>
      </c>
      <c r="H10" s="731" t="s">
        <v>20</v>
      </c>
      <c r="I10" s="731" t="s">
        <v>34</v>
      </c>
      <c r="J10" s="734">
        <v>49</v>
      </c>
      <c r="K10" s="731" t="s">
        <v>20</v>
      </c>
      <c r="L10" s="731" t="s">
        <v>22</v>
      </c>
      <c r="M10" s="882"/>
      <c r="N10" s="56">
        <f>D10*J10</f>
        <v>147</v>
      </c>
      <c r="O10" s="57">
        <f>N10/18</f>
        <v>8.1666666666666661</v>
      </c>
      <c r="P10" s="66">
        <f>O10</f>
        <v>8.1666666666666661</v>
      </c>
      <c r="Q10" s="57">
        <v>0</v>
      </c>
    </row>
    <row r="11" spans="1:20" ht="22.5" x14ac:dyDescent="0.3">
      <c r="A11" s="731"/>
      <c r="B11" s="927"/>
      <c r="C11" s="75" t="s">
        <v>360</v>
      </c>
      <c r="D11" s="76"/>
      <c r="E11" s="77"/>
      <c r="F11" s="289"/>
      <c r="G11" s="886"/>
      <c r="H11" s="731"/>
      <c r="I11" s="731"/>
      <c r="J11" s="734"/>
      <c r="K11" s="731"/>
      <c r="L11" s="731"/>
      <c r="M11" s="882"/>
    </row>
    <row r="12" spans="1:20" ht="22.5" x14ac:dyDescent="0.3">
      <c r="A12" s="731"/>
      <c r="B12" s="927"/>
      <c r="C12" s="72" t="s">
        <v>90</v>
      </c>
      <c r="D12" s="73"/>
      <c r="E12" s="74">
        <v>50</v>
      </c>
      <c r="F12" s="117">
        <f>SUM(1*E12)/100</f>
        <v>0.5</v>
      </c>
      <c r="G12" s="886"/>
      <c r="H12" s="731"/>
      <c r="I12" s="731"/>
      <c r="J12" s="734"/>
      <c r="K12" s="731"/>
      <c r="L12" s="731"/>
      <c r="M12" s="882"/>
    </row>
    <row r="13" spans="1:20" ht="22.5" x14ac:dyDescent="0.3">
      <c r="A13" s="731"/>
      <c r="B13" s="927"/>
      <c r="C13" s="72" t="s">
        <v>342</v>
      </c>
      <c r="D13" s="73"/>
      <c r="E13" s="74">
        <v>50</v>
      </c>
      <c r="F13" s="117">
        <f>SUM(1*E13)/100</f>
        <v>0.5</v>
      </c>
      <c r="G13" s="887"/>
      <c r="H13" s="731"/>
      <c r="I13" s="731"/>
      <c r="J13" s="734"/>
      <c r="K13" s="731"/>
      <c r="L13" s="731"/>
      <c r="M13" s="882"/>
    </row>
    <row r="14" spans="1:20" ht="21" x14ac:dyDescent="0.3">
      <c r="A14" s="731">
        <v>236</v>
      </c>
      <c r="B14" s="927" t="s">
        <v>550</v>
      </c>
      <c r="C14" s="69" t="s">
        <v>366</v>
      </c>
      <c r="D14" s="187">
        <v>3</v>
      </c>
      <c r="E14" s="208" t="s">
        <v>19</v>
      </c>
      <c r="F14" s="118">
        <f>SUM(F16:F17)</f>
        <v>1</v>
      </c>
      <c r="G14" s="791" t="s">
        <v>2263</v>
      </c>
      <c r="H14" s="731" t="s">
        <v>20</v>
      </c>
      <c r="I14" s="731" t="s">
        <v>34</v>
      </c>
      <c r="J14" s="734">
        <v>49</v>
      </c>
      <c r="K14" s="731" t="s">
        <v>20</v>
      </c>
      <c r="L14" s="731" t="s">
        <v>22</v>
      </c>
      <c r="M14" s="882"/>
      <c r="N14" s="56">
        <f>D14*J14</f>
        <v>147</v>
      </c>
      <c r="O14" s="57">
        <f>N14/18</f>
        <v>8.1666666666666661</v>
      </c>
      <c r="P14" s="66">
        <f>O14</f>
        <v>8.1666666666666661</v>
      </c>
      <c r="Q14" s="57">
        <v>0</v>
      </c>
    </row>
    <row r="15" spans="1:20" ht="22.5" x14ac:dyDescent="0.3">
      <c r="A15" s="731"/>
      <c r="B15" s="927"/>
      <c r="C15" s="75" t="s">
        <v>360</v>
      </c>
      <c r="D15" s="76"/>
      <c r="E15" s="77"/>
      <c r="F15" s="289"/>
      <c r="G15" s="791"/>
      <c r="H15" s="731"/>
      <c r="I15" s="731"/>
      <c r="J15" s="734"/>
      <c r="K15" s="731"/>
      <c r="L15" s="731"/>
      <c r="M15" s="882"/>
    </row>
    <row r="16" spans="1:20" ht="22.5" x14ac:dyDescent="0.3">
      <c r="A16" s="731"/>
      <c r="B16" s="927"/>
      <c r="C16" s="72" t="s">
        <v>367</v>
      </c>
      <c r="D16" s="73"/>
      <c r="E16" s="74">
        <v>50</v>
      </c>
      <c r="F16" s="117">
        <f t="shared" ref="F16:F17" si="2">SUM(1*E16)/100</f>
        <v>0.5</v>
      </c>
      <c r="G16" s="791"/>
      <c r="H16" s="731"/>
      <c r="I16" s="731"/>
      <c r="J16" s="734"/>
      <c r="K16" s="731"/>
      <c r="L16" s="731"/>
      <c r="M16" s="882"/>
    </row>
    <row r="17" spans="1:17" ht="22.5" x14ac:dyDescent="0.3">
      <c r="A17" s="731"/>
      <c r="B17" s="927"/>
      <c r="C17" s="72" t="s">
        <v>368</v>
      </c>
      <c r="D17" s="73"/>
      <c r="E17" s="74">
        <v>50</v>
      </c>
      <c r="F17" s="117">
        <f t="shared" si="2"/>
        <v>0.5</v>
      </c>
      <c r="G17" s="791"/>
      <c r="H17" s="731"/>
      <c r="I17" s="731"/>
      <c r="J17" s="734"/>
      <c r="K17" s="731"/>
      <c r="L17" s="731"/>
      <c r="M17" s="882"/>
    </row>
    <row r="18" spans="1:17" ht="21" x14ac:dyDescent="0.3">
      <c r="A18" s="731">
        <v>237</v>
      </c>
      <c r="B18" s="927" t="s">
        <v>551</v>
      </c>
      <c r="C18" s="69" t="s">
        <v>552</v>
      </c>
      <c r="D18" s="187">
        <v>3</v>
      </c>
      <c r="E18" s="208" t="s">
        <v>19</v>
      </c>
      <c r="F18" s="118">
        <f>SUM(F20)</f>
        <v>1</v>
      </c>
      <c r="G18" s="885" t="s">
        <v>2264</v>
      </c>
      <c r="H18" s="731" t="s">
        <v>20</v>
      </c>
      <c r="I18" s="731" t="s">
        <v>34</v>
      </c>
      <c r="J18" s="734">
        <v>49</v>
      </c>
      <c r="K18" s="731" t="s">
        <v>20</v>
      </c>
      <c r="L18" s="731" t="s">
        <v>22</v>
      </c>
      <c r="M18" s="882"/>
      <c r="N18" s="56">
        <f>D18*J18</f>
        <v>147</v>
      </c>
      <c r="O18" s="57">
        <f>N18/18</f>
        <v>8.1666666666666661</v>
      </c>
      <c r="P18" s="66">
        <f>O18</f>
        <v>8.1666666666666661</v>
      </c>
      <c r="Q18" s="57">
        <v>0</v>
      </c>
    </row>
    <row r="19" spans="1:17" ht="22.5" x14ac:dyDescent="0.3">
      <c r="A19" s="731"/>
      <c r="B19" s="927"/>
      <c r="C19" s="75" t="s">
        <v>360</v>
      </c>
      <c r="D19" s="76"/>
      <c r="E19" s="77"/>
      <c r="F19" s="289"/>
      <c r="G19" s="886"/>
      <c r="H19" s="731"/>
      <c r="I19" s="731"/>
      <c r="J19" s="734"/>
      <c r="K19" s="731"/>
      <c r="L19" s="731"/>
      <c r="M19" s="882"/>
    </row>
    <row r="20" spans="1:17" ht="22.5" x14ac:dyDescent="0.3">
      <c r="A20" s="731"/>
      <c r="B20" s="927"/>
      <c r="C20" s="72" t="s">
        <v>91</v>
      </c>
      <c r="D20" s="73"/>
      <c r="E20" s="74">
        <v>100</v>
      </c>
      <c r="F20" s="117">
        <f>SUM(1*E20)/100</f>
        <v>1</v>
      </c>
      <c r="G20" s="887"/>
      <c r="H20" s="731"/>
      <c r="I20" s="731"/>
      <c r="J20" s="734"/>
      <c r="K20" s="731"/>
      <c r="L20" s="731"/>
      <c r="M20" s="882"/>
    </row>
    <row r="21" spans="1:17" ht="21" x14ac:dyDescent="0.3">
      <c r="A21" s="757">
        <v>238</v>
      </c>
      <c r="B21" s="929" t="s">
        <v>553</v>
      </c>
      <c r="C21" s="251" t="s">
        <v>554</v>
      </c>
      <c r="D21" s="252">
        <v>3</v>
      </c>
      <c r="E21" s="253" t="s">
        <v>19</v>
      </c>
      <c r="F21" s="271">
        <f>SUM(F23)</f>
        <v>1</v>
      </c>
      <c r="G21" s="792" t="s">
        <v>2265</v>
      </c>
      <c r="H21" s="757" t="s">
        <v>20</v>
      </c>
      <c r="I21" s="757" t="s">
        <v>34</v>
      </c>
      <c r="J21" s="744">
        <v>35</v>
      </c>
      <c r="K21" s="757" t="s">
        <v>114</v>
      </c>
      <c r="L21" s="757" t="s">
        <v>22</v>
      </c>
      <c r="M21" s="892"/>
      <c r="N21" s="56">
        <f>D21*J21</f>
        <v>105</v>
      </c>
      <c r="O21" s="57">
        <f>N21/18</f>
        <v>5.833333333333333</v>
      </c>
      <c r="P21" s="66">
        <f>O21</f>
        <v>5.833333333333333</v>
      </c>
      <c r="Q21" s="57">
        <v>0</v>
      </c>
    </row>
    <row r="22" spans="1:17" ht="22.5" x14ac:dyDescent="0.3">
      <c r="A22" s="757"/>
      <c r="B22" s="929"/>
      <c r="C22" s="272" t="s">
        <v>555</v>
      </c>
      <c r="D22" s="273"/>
      <c r="E22" s="147"/>
      <c r="F22" s="148"/>
      <c r="G22" s="793"/>
      <c r="H22" s="757"/>
      <c r="I22" s="757"/>
      <c r="J22" s="744"/>
      <c r="K22" s="757"/>
      <c r="L22" s="757"/>
      <c r="M22" s="892"/>
    </row>
    <row r="23" spans="1:17" ht="22.5" x14ac:dyDescent="0.3">
      <c r="A23" s="757"/>
      <c r="B23" s="929"/>
      <c r="C23" s="254" t="s">
        <v>165</v>
      </c>
      <c r="D23" s="255"/>
      <c r="E23" s="147">
        <v>100</v>
      </c>
      <c r="F23" s="148">
        <f>SUM(1*E23)/100</f>
        <v>1</v>
      </c>
      <c r="G23" s="794"/>
      <c r="H23" s="757"/>
      <c r="I23" s="757"/>
      <c r="J23" s="744"/>
      <c r="K23" s="757"/>
      <c r="L23" s="757"/>
      <c r="M23" s="892"/>
    </row>
    <row r="24" spans="1:17" ht="21" hidden="1" x14ac:dyDescent="0.3">
      <c r="A24" s="731">
        <v>239</v>
      </c>
      <c r="B24" s="927" t="s">
        <v>553</v>
      </c>
      <c r="C24" s="69" t="s">
        <v>554</v>
      </c>
      <c r="D24" s="187">
        <v>3</v>
      </c>
      <c r="E24" s="208" t="s">
        <v>19</v>
      </c>
      <c r="F24" s="118"/>
      <c r="G24" s="885" t="s">
        <v>2266</v>
      </c>
      <c r="H24" s="731" t="s">
        <v>23</v>
      </c>
      <c r="I24" s="731" t="s">
        <v>34</v>
      </c>
      <c r="J24" s="734">
        <v>35</v>
      </c>
      <c r="K24" s="731" t="s">
        <v>95</v>
      </c>
      <c r="L24" s="731" t="s">
        <v>22</v>
      </c>
      <c r="M24" s="882"/>
      <c r="N24" s="56">
        <f>D24*J24</f>
        <v>105</v>
      </c>
      <c r="O24" s="57">
        <f>N24/18</f>
        <v>5.833333333333333</v>
      </c>
      <c r="P24" s="66">
        <f>O24</f>
        <v>5.833333333333333</v>
      </c>
      <c r="Q24" s="57">
        <v>0</v>
      </c>
    </row>
    <row r="25" spans="1:17" ht="21" hidden="1" x14ac:dyDescent="0.3">
      <c r="A25" s="731"/>
      <c r="B25" s="927"/>
      <c r="C25" s="75" t="s">
        <v>555</v>
      </c>
      <c r="D25" s="76"/>
      <c r="E25" s="77"/>
      <c r="F25" s="289"/>
      <c r="G25" s="886"/>
      <c r="H25" s="731"/>
      <c r="I25" s="731"/>
      <c r="J25" s="734"/>
      <c r="K25" s="731"/>
      <c r="L25" s="731"/>
      <c r="M25" s="882"/>
    </row>
    <row r="26" spans="1:17" ht="21" hidden="1" x14ac:dyDescent="0.3">
      <c r="A26" s="731"/>
      <c r="B26" s="927"/>
      <c r="C26" s="72" t="s">
        <v>165</v>
      </c>
      <c r="D26" s="73"/>
      <c r="E26" s="74">
        <v>100</v>
      </c>
      <c r="F26" s="117"/>
      <c r="G26" s="887"/>
      <c r="H26" s="731"/>
      <c r="I26" s="731"/>
      <c r="J26" s="734"/>
      <c r="K26" s="731"/>
      <c r="L26" s="731"/>
      <c r="M26" s="882"/>
    </row>
    <row r="27" spans="1:17" ht="21" x14ac:dyDescent="0.3">
      <c r="A27" s="760">
        <v>240</v>
      </c>
      <c r="B27" s="761" t="s">
        <v>163</v>
      </c>
      <c r="C27" s="181" t="s">
        <v>164</v>
      </c>
      <c r="D27" s="195">
        <v>9</v>
      </c>
      <c r="E27" s="173" t="s">
        <v>166</v>
      </c>
      <c r="F27" s="270">
        <f>SUM(F29:F36)</f>
        <v>1</v>
      </c>
      <c r="G27" s="890"/>
      <c r="H27" s="760" t="s">
        <v>21</v>
      </c>
      <c r="I27" s="760" t="s">
        <v>299</v>
      </c>
      <c r="J27" s="763">
        <v>45</v>
      </c>
      <c r="K27" s="760" t="s">
        <v>73</v>
      </c>
      <c r="L27" s="760" t="s">
        <v>22</v>
      </c>
      <c r="M27" s="896"/>
      <c r="N27" s="56">
        <f>D27*J27</f>
        <v>405</v>
      </c>
      <c r="O27" s="57">
        <f>N27/18</f>
        <v>22.5</v>
      </c>
      <c r="P27" s="66">
        <f>O27</f>
        <v>22.5</v>
      </c>
      <c r="Q27" s="57">
        <v>0</v>
      </c>
    </row>
    <row r="28" spans="1:17" ht="22.5" x14ac:dyDescent="0.3">
      <c r="A28" s="760"/>
      <c r="B28" s="761"/>
      <c r="C28" s="182" t="s">
        <v>608</v>
      </c>
      <c r="D28" s="175"/>
      <c r="E28" s="178"/>
      <c r="F28" s="279"/>
      <c r="G28" s="890"/>
      <c r="H28" s="760"/>
      <c r="I28" s="760"/>
      <c r="J28" s="763"/>
      <c r="K28" s="760"/>
      <c r="L28" s="760"/>
      <c r="M28" s="896"/>
    </row>
    <row r="29" spans="1:17" x14ac:dyDescent="0.15">
      <c r="A29" s="760"/>
      <c r="B29" s="761"/>
      <c r="C29" s="183" t="s">
        <v>2267</v>
      </c>
      <c r="D29" s="177"/>
      <c r="E29" s="178">
        <f>100/8</f>
        <v>12.5</v>
      </c>
      <c r="F29" s="279">
        <f t="shared" ref="F29:F36" si="3">SUM(1*E29)/100</f>
        <v>0.125</v>
      </c>
      <c r="G29" s="890"/>
      <c r="H29" s="760"/>
      <c r="I29" s="760"/>
      <c r="J29" s="763"/>
      <c r="K29" s="760"/>
      <c r="L29" s="760"/>
      <c r="M29" s="896"/>
    </row>
    <row r="30" spans="1:17" x14ac:dyDescent="0.15">
      <c r="A30" s="760"/>
      <c r="B30" s="761"/>
      <c r="C30" s="183" t="s">
        <v>2268</v>
      </c>
      <c r="D30" s="177"/>
      <c r="E30" s="178">
        <f t="shared" ref="E30:E36" si="4">100/8</f>
        <v>12.5</v>
      </c>
      <c r="F30" s="279">
        <f t="shared" si="3"/>
        <v>0.125</v>
      </c>
      <c r="G30" s="890"/>
      <c r="H30" s="760"/>
      <c r="I30" s="760"/>
      <c r="J30" s="763"/>
      <c r="K30" s="760"/>
      <c r="L30" s="760"/>
      <c r="M30" s="896"/>
    </row>
    <row r="31" spans="1:17" x14ac:dyDescent="0.15">
      <c r="A31" s="760"/>
      <c r="B31" s="761"/>
      <c r="C31" s="183" t="s">
        <v>2269</v>
      </c>
      <c r="D31" s="177"/>
      <c r="E31" s="178">
        <f t="shared" si="4"/>
        <v>12.5</v>
      </c>
      <c r="F31" s="279">
        <f t="shared" si="3"/>
        <v>0.125</v>
      </c>
      <c r="G31" s="890"/>
      <c r="H31" s="760"/>
      <c r="I31" s="760"/>
      <c r="J31" s="763"/>
      <c r="K31" s="760"/>
      <c r="L31" s="760"/>
      <c r="M31" s="896"/>
    </row>
    <row r="32" spans="1:17" x14ac:dyDescent="0.15">
      <c r="A32" s="760"/>
      <c r="B32" s="761"/>
      <c r="C32" s="183" t="s">
        <v>2270</v>
      </c>
      <c r="D32" s="177"/>
      <c r="E32" s="178">
        <f t="shared" si="4"/>
        <v>12.5</v>
      </c>
      <c r="F32" s="279">
        <f t="shared" si="3"/>
        <v>0.125</v>
      </c>
      <c r="G32" s="890"/>
      <c r="H32" s="760"/>
      <c r="I32" s="760"/>
      <c r="J32" s="763"/>
      <c r="K32" s="760"/>
      <c r="L32" s="760"/>
      <c r="M32" s="896"/>
    </row>
    <row r="33" spans="1:17" x14ac:dyDescent="0.15">
      <c r="A33" s="760"/>
      <c r="B33" s="761"/>
      <c r="C33" s="183" t="s">
        <v>2271</v>
      </c>
      <c r="D33" s="177"/>
      <c r="E33" s="178">
        <f t="shared" si="4"/>
        <v>12.5</v>
      </c>
      <c r="F33" s="279">
        <f t="shared" si="3"/>
        <v>0.125</v>
      </c>
      <c r="G33" s="890"/>
      <c r="H33" s="760"/>
      <c r="I33" s="760"/>
      <c r="J33" s="763"/>
      <c r="K33" s="760"/>
      <c r="L33" s="760"/>
      <c r="M33" s="896"/>
    </row>
    <row r="34" spans="1:17" x14ac:dyDescent="0.15">
      <c r="A34" s="760"/>
      <c r="B34" s="761"/>
      <c r="C34" s="183" t="s">
        <v>2272</v>
      </c>
      <c r="D34" s="177"/>
      <c r="E34" s="178">
        <f t="shared" si="4"/>
        <v>12.5</v>
      </c>
      <c r="F34" s="279">
        <f t="shared" si="3"/>
        <v>0.125</v>
      </c>
      <c r="G34" s="890"/>
      <c r="H34" s="760"/>
      <c r="I34" s="760"/>
      <c r="J34" s="763"/>
      <c r="K34" s="760"/>
      <c r="L34" s="760"/>
      <c r="M34" s="896"/>
    </row>
    <row r="35" spans="1:17" x14ac:dyDescent="0.15">
      <c r="A35" s="760"/>
      <c r="B35" s="761"/>
      <c r="C35" s="183" t="s">
        <v>2273</v>
      </c>
      <c r="D35" s="177"/>
      <c r="E35" s="178">
        <f t="shared" si="4"/>
        <v>12.5</v>
      </c>
      <c r="F35" s="279">
        <f t="shared" si="3"/>
        <v>0.125</v>
      </c>
      <c r="G35" s="890"/>
      <c r="H35" s="760"/>
      <c r="I35" s="760"/>
      <c r="J35" s="763"/>
      <c r="K35" s="760"/>
      <c r="L35" s="760"/>
      <c r="M35" s="896"/>
    </row>
    <row r="36" spans="1:17" x14ac:dyDescent="0.15">
      <c r="A36" s="760"/>
      <c r="B36" s="761"/>
      <c r="C36" s="183" t="s">
        <v>2274</v>
      </c>
      <c r="D36" s="177"/>
      <c r="E36" s="178">
        <f t="shared" si="4"/>
        <v>12.5</v>
      </c>
      <c r="F36" s="279">
        <f t="shared" si="3"/>
        <v>0.125</v>
      </c>
      <c r="G36" s="890"/>
      <c r="H36" s="760"/>
      <c r="I36" s="760"/>
      <c r="J36" s="763"/>
      <c r="K36" s="760"/>
      <c r="L36" s="760"/>
      <c r="M36" s="896"/>
    </row>
    <row r="37" spans="1:17" ht="21" x14ac:dyDescent="0.3">
      <c r="A37" s="760">
        <v>241</v>
      </c>
      <c r="B37" s="761" t="s">
        <v>168</v>
      </c>
      <c r="C37" s="181" t="s">
        <v>169</v>
      </c>
      <c r="D37" s="195">
        <v>9</v>
      </c>
      <c r="E37" s="173" t="s">
        <v>166</v>
      </c>
      <c r="F37" s="270">
        <f>SUM(F39)</f>
        <v>1</v>
      </c>
      <c r="G37" s="888"/>
      <c r="H37" s="760" t="s">
        <v>20</v>
      </c>
      <c r="I37" s="760" t="s">
        <v>20</v>
      </c>
      <c r="J37" s="763">
        <v>1</v>
      </c>
      <c r="K37" s="760" t="s">
        <v>73</v>
      </c>
      <c r="L37" s="760" t="s">
        <v>22</v>
      </c>
      <c r="M37" s="896"/>
      <c r="N37" s="56">
        <f>D37*J37</f>
        <v>9</v>
      </c>
      <c r="O37" s="57">
        <f>N37/18</f>
        <v>0.5</v>
      </c>
      <c r="P37" s="66">
        <f>O37</f>
        <v>0.5</v>
      </c>
      <c r="Q37" s="57">
        <v>0</v>
      </c>
    </row>
    <row r="38" spans="1:17" ht="22.5" x14ac:dyDescent="0.3">
      <c r="A38" s="760"/>
      <c r="B38" s="761"/>
      <c r="C38" s="182" t="s">
        <v>608</v>
      </c>
      <c r="D38" s="175"/>
      <c r="E38" s="178"/>
      <c r="F38" s="279"/>
      <c r="G38" s="930"/>
      <c r="H38" s="760"/>
      <c r="I38" s="760"/>
      <c r="J38" s="763"/>
      <c r="K38" s="760"/>
      <c r="L38" s="760"/>
      <c r="M38" s="896"/>
    </row>
    <row r="39" spans="1:17" ht="22.5" x14ac:dyDescent="0.3">
      <c r="A39" s="760"/>
      <c r="B39" s="761"/>
      <c r="C39" s="183" t="s">
        <v>368</v>
      </c>
      <c r="D39" s="177"/>
      <c r="E39" s="178">
        <v>100</v>
      </c>
      <c r="F39" s="279">
        <f>SUM(1*E39)/100</f>
        <v>1</v>
      </c>
      <c r="G39" s="889"/>
      <c r="H39" s="760"/>
      <c r="I39" s="760"/>
      <c r="J39" s="763"/>
      <c r="K39" s="760"/>
      <c r="L39" s="760"/>
      <c r="M39" s="896"/>
    </row>
    <row r="40" spans="1:17" ht="21" x14ac:dyDescent="0.3">
      <c r="A40" s="731">
        <v>242</v>
      </c>
      <c r="B40" s="732" t="s">
        <v>357</v>
      </c>
      <c r="C40" s="69" t="s">
        <v>358</v>
      </c>
      <c r="D40" s="187">
        <v>3</v>
      </c>
      <c r="E40" s="208" t="s">
        <v>86</v>
      </c>
      <c r="F40" s="118">
        <f>SUM(F42:F43)</f>
        <v>1.5</v>
      </c>
      <c r="G40" s="105" t="s">
        <v>2275</v>
      </c>
      <c r="H40" s="731" t="s">
        <v>20</v>
      </c>
      <c r="I40" s="731" t="s">
        <v>125</v>
      </c>
      <c r="J40" s="734">
        <v>47</v>
      </c>
      <c r="K40" s="731" t="s">
        <v>47</v>
      </c>
      <c r="L40" s="731" t="s">
        <v>22</v>
      </c>
      <c r="M40" s="882"/>
      <c r="N40" s="56">
        <f>D40*J40</f>
        <v>141</v>
      </c>
      <c r="O40" s="57">
        <f>N40/18</f>
        <v>7.833333333333333</v>
      </c>
      <c r="P40" s="66">
        <f>O40</f>
        <v>7.833333333333333</v>
      </c>
      <c r="Q40" s="57">
        <v>0</v>
      </c>
    </row>
    <row r="41" spans="1:17" ht="22.5" x14ac:dyDescent="0.3">
      <c r="A41" s="731"/>
      <c r="B41" s="732"/>
      <c r="C41" s="75" t="s">
        <v>359</v>
      </c>
      <c r="D41" s="76"/>
      <c r="E41" s="77"/>
      <c r="F41" s="289"/>
      <c r="G41" s="105" t="s">
        <v>2276</v>
      </c>
      <c r="H41" s="731"/>
      <c r="I41" s="731"/>
      <c r="J41" s="734"/>
      <c r="K41" s="731"/>
      <c r="L41" s="731"/>
      <c r="M41" s="882"/>
    </row>
    <row r="42" spans="1:17" ht="22.5" x14ac:dyDescent="0.3">
      <c r="A42" s="731"/>
      <c r="B42" s="732"/>
      <c r="C42" s="72" t="s">
        <v>90</v>
      </c>
      <c r="D42" s="73"/>
      <c r="E42" s="74">
        <v>50</v>
      </c>
      <c r="F42" s="117">
        <f t="shared" ref="F42:F43" si="5">SUM(1.5*E42)/100</f>
        <v>0.75</v>
      </c>
      <c r="G42" s="105"/>
      <c r="H42" s="731"/>
      <c r="I42" s="731"/>
      <c r="J42" s="734"/>
      <c r="K42" s="731"/>
      <c r="L42" s="731"/>
      <c r="M42" s="882"/>
    </row>
    <row r="43" spans="1:17" ht="22.5" x14ac:dyDescent="0.3">
      <c r="A43" s="731"/>
      <c r="B43" s="732"/>
      <c r="C43" s="72" t="s">
        <v>342</v>
      </c>
      <c r="D43" s="73"/>
      <c r="E43" s="74">
        <v>50</v>
      </c>
      <c r="F43" s="117">
        <f t="shared" si="5"/>
        <v>0.75</v>
      </c>
      <c r="G43" s="105"/>
      <c r="H43" s="731"/>
      <c r="I43" s="731"/>
      <c r="J43" s="734"/>
      <c r="K43" s="731"/>
      <c r="L43" s="731"/>
      <c r="M43" s="882"/>
    </row>
    <row r="44" spans="1:17" ht="21" x14ac:dyDescent="0.3">
      <c r="A44" s="731">
        <v>243</v>
      </c>
      <c r="B44" s="732" t="s">
        <v>362</v>
      </c>
      <c r="C44" s="69" t="s">
        <v>363</v>
      </c>
      <c r="D44" s="187">
        <v>3</v>
      </c>
      <c r="E44" s="208" t="s">
        <v>86</v>
      </c>
      <c r="F44" s="118">
        <f>SUM(F46)</f>
        <v>1.5</v>
      </c>
      <c r="G44" s="297" t="s">
        <v>2277</v>
      </c>
      <c r="H44" s="731" t="s">
        <v>20</v>
      </c>
      <c r="I44" s="731" t="s">
        <v>34</v>
      </c>
      <c r="J44" s="734">
        <v>35</v>
      </c>
      <c r="K44" s="731" t="s">
        <v>39</v>
      </c>
      <c r="L44" s="731" t="s">
        <v>22</v>
      </c>
      <c r="M44" s="882"/>
      <c r="N44" s="56">
        <f>D44*J44</f>
        <v>105</v>
      </c>
      <c r="O44" s="57">
        <f>N44/18</f>
        <v>5.833333333333333</v>
      </c>
      <c r="P44" s="66">
        <f>O44</f>
        <v>5.833333333333333</v>
      </c>
      <c r="Q44" s="57">
        <v>0</v>
      </c>
    </row>
    <row r="45" spans="1:17" ht="22.5" x14ac:dyDescent="0.3">
      <c r="A45" s="731"/>
      <c r="B45" s="732"/>
      <c r="C45" s="75" t="s">
        <v>364</v>
      </c>
      <c r="D45" s="76"/>
      <c r="E45" s="77"/>
      <c r="F45" s="289"/>
      <c r="G45" s="299" t="s">
        <v>2278</v>
      </c>
      <c r="H45" s="731"/>
      <c r="I45" s="731"/>
      <c r="J45" s="734"/>
      <c r="K45" s="731"/>
      <c r="L45" s="731"/>
      <c r="M45" s="882"/>
    </row>
    <row r="46" spans="1:17" ht="22.5" x14ac:dyDescent="0.3">
      <c r="A46" s="731"/>
      <c r="B46" s="732"/>
      <c r="C46" s="72" t="s">
        <v>89</v>
      </c>
      <c r="D46" s="73"/>
      <c r="E46" s="74">
        <v>100</v>
      </c>
      <c r="F46" s="117">
        <f>SUM(1.5*E46)/100</f>
        <v>1.5</v>
      </c>
      <c r="G46" s="298"/>
      <c r="H46" s="731"/>
      <c r="I46" s="731"/>
      <c r="J46" s="734"/>
      <c r="K46" s="731"/>
      <c r="L46" s="731"/>
      <c r="M46" s="882"/>
    </row>
    <row r="47" spans="1:17" ht="21" x14ac:dyDescent="0.3">
      <c r="A47" s="731">
        <v>244</v>
      </c>
      <c r="B47" s="732" t="s">
        <v>365</v>
      </c>
      <c r="C47" s="69" t="s">
        <v>366</v>
      </c>
      <c r="D47" s="187">
        <v>3</v>
      </c>
      <c r="E47" s="208" t="s">
        <v>86</v>
      </c>
      <c r="F47" s="118">
        <f>SUM(F49:F50)</f>
        <v>1.5</v>
      </c>
      <c r="G47" s="105" t="s">
        <v>2279</v>
      </c>
      <c r="H47" s="731" t="s">
        <v>20</v>
      </c>
      <c r="I47" s="731" t="s">
        <v>125</v>
      </c>
      <c r="J47" s="734">
        <v>47</v>
      </c>
      <c r="K47" s="731" t="s">
        <v>47</v>
      </c>
      <c r="L47" s="731" t="s">
        <v>22</v>
      </c>
      <c r="M47" s="882"/>
      <c r="N47" s="56">
        <f>D47*J47</f>
        <v>141</v>
      </c>
      <c r="O47" s="57">
        <f>N47/18</f>
        <v>7.833333333333333</v>
      </c>
      <c r="P47" s="66">
        <f>O47</f>
        <v>7.833333333333333</v>
      </c>
      <c r="Q47" s="57">
        <v>0</v>
      </c>
    </row>
    <row r="48" spans="1:17" ht="22.5" x14ac:dyDescent="0.3">
      <c r="A48" s="731"/>
      <c r="B48" s="732"/>
      <c r="C48" s="75" t="s">
        <v>359</v>
      </c>
      <c r="D48" s="76"/>
      <c r="E48" s="77"/>
      <c r="F48" s="289"/>
      <c r="G48" s="105" t="s">
        <v>2280</v>
      </c>
      <c r="H48" s="731"/>
      <c r="I48" s="731"/>
      <c r="J48" s="734"/>
      <c r="K48" s="731"/>
      <c r="L48" s="731"/>
      <c r="M48" s="882"/>
    </row>
    <row r="49" spans="1:17" ht="22.5" x14ac:dyDescent="0.3">
      <c r="A49" s="731"/>
      <c r="B49" s="732"/>
      <c r="C49" s="72" t="s">
        <v>368</v>
      </c>
      <c r="D49" s="73"/>
      <c r="E49" s="74">
        <v>50</v>
      </c>
      <c r="F49" s="117">
        <f t="shared" ref="F49:F50" si="6">SUM(1.5*E49)/100</f>
        <v>0.75</v>
      </c>
      <c r="G49" s="105"/>
      <c r="H49" s="731"/>
      <c r="I49" s="731"/>
      <c r="J49" s="734"/>
      <c r="K49" s="731"/>
      <c r="L49" s="731"/>
      <c r="M49" s="882"/>
    </row>
    <row r="50" spans="1:17" ht="22.5" x14ac:dyDescent="0.3">
      <c r="A50" s="731"/>
      <c r="B50" s="732"/>
      <c r="C50" s="72" t="s">
        <v>367</v>
      </c>
      <c r="D50" s="73"/>
      <c r="E50" s="74">
        <v>50</v>
      </c>
      <c r="F50" s="117">
        <f t="shared" si="6"/>
        <v>0.75</v>
      </c>
      <c r="G50" s="105"/>
      <c r="H50" s="731"/>
      <c r="I50" s="731"/>
      <c r="J50" s="734"/>
      <c r="K50" s="731"/>
      <c r="L50" s="731"/>
      <c r="M50" s="882"/>
    </row>
    <row r="51" spans="1:17" ht="21" x14ac:dyDescent="0.3">
      <c r="A51" s="731">
        <v>245</v>
      </c>
      <c r="B51" s="732" t="s">
        <v>372</v>
      </c>
      <c r="C51" s="69" t="s">
        <v>373</v>
      </c>
      <c r="D51" s="187">
        <v>3</v>
      </c>
      <c r="E51" s="208" t="s">
        <v>19</v>
      </c>
      <c r="F51" s="118">
        <f>SUM(F53)</f>
        <v>1</v>
      </c>
      <c r="G51" s="885" t="s">
        <v>2281</v>
      </c>
      <c r="H51" s="731" t="s">
        <v>20</v>
      </c>
      <c r="I51" s="731" t="s">
        <v>125</v>
      </c>
      <c r="J51" s="734">
        <v>49</v>
      </c>
      <c r="K51" s="731" t="s">
        <v>28</v>
      </c>
      <c r="L51" s="731" t="s">
        <v>22</v>
      </c>
      <c r="M51" s="882"/>
      <c r="N51" s="56">
        <f>D51*J51</f>
        <v>147</v>
      </c>
      <c r="O51" s="57">
        <f>N51/18</f>
        <v>8.1666666666666661</v>
      </c>
      <c r="P51" s="66">
        <f>O51</f>
        <v>8.1666666666666661</v>
      </c>
      <c r="Q51" s="57">
        <v>0</v>
      </c>
    </row>
    <row r="52" spans="1:17" ht="22.5" x14ac:dyDescent="0.3">
      <c r="A52" s="731"/>
      <c r="B52" s="732"/>
      <c r="C52" s="75" t="s">
        <v>359</v>
      </c>
      <c r="D52" s="76"/>
      <c r="E52" s="77"/>
      <c r="F52" s="289"/>
      <c r="G52" s="886"/>
      <c r="H52" s="731"/>
      <c r="I52" s="731"/>
      <c r="J52" s="734"/>
      <c r="K52" s="731"/>
      <c r="L52" s="731"/>
      <c r="M52" s="882"/>
    </row>
    <row r="53" spans="1:17" ht="22.5" x14ac:dyDescent="0.3">
      <c r="A53" s="731"/>
      <c r="B53" s="732"/>
      <c r="C53" s="72" t="s">
        <v>91</v>
      </c>
      <c r="D53" s="73"/>
      <c r="E53" s="74">
        <v>100</v>
      </c>
      <c r="F53" s="117">
        <f>SUM(1*E53)/100</f>
        <v>1</v>
      </c>
      <c r="G53" s="887"/>
      <c r="H53" s="731"/>
      <c r="I53" s="731"/>
      <c r="J53" s="734"/>
      <c r="K53" s="731"/>
      <c r="L53" s="731"/>
      <c r="M53" s="882"/>
    </row>
    <row r="54" spans="1:17" ht="21" x14ac:dyDescent="0.3">
      <c r="A54" s="731">
        <v>246</v>
      </c>
      <c r="B54" s="732" t="s">
        <v>374</v>
      </c>
      <c r="C54" s="69" t="s">
        <v>375</v>
      </c>
      <c r="D54" s="187">
        <v>3</v>
      </c>
      <c r="E54" s="208" t="s">
        <v>86</v>
      </c>
      <c r="F54" s="118">
        <f>SUM(F56:F57)</f>
        <v>1.5</v>
      </c>
      <c r="G54" s="105" t="s">
        <v>2282</v>
      </c>
      <c r="H54" s="731" t="s">
        <v>20</v>
      </c>
      <c r="I54" s="731" t="s">
        <v>34</v>
      </c>
      <c r="J54" s="734">
        <v>33</v>
      </c>
      <c r="K54" s="731" t="s">
        <v>134</v>
      </c>
      <c r="L54" s="731" t="s">
        <v>22</v>
      </c>
      <c r="M54" s="882"/>
      <c r="N54" s="56">
        <f>D54*J54</f>
        <v>99</v>
      </c>
      <c r="O54" s="57">
        <f>N54/18</f>
        <v>5.5</v>
      </c>
      <c r="P54" s="66">
        <f>O54</f>
        <v>5.5</v>
      </c>
      <c r="Q54" s="57">
        <v>0</v>
      </c>
    </row>
    <row r="55" spans="1:17" ht="22.5" x14ac:dyDescent="0.3">
      <c r="A55" s="731"/>
      <c r="B55" s="732"/>
      <c r="C55" s="75" t="s">
        <v>364</v>
      </c>
      <c r="D55" s="76"/>
      <c r="E55" s="77"/>
      <c r="F55" s="289"/>
      <c r="G55" s="105" t="s">
        <v>2283</v>
      </c>
      <c r="H55" s="731"/>
      <c r="I55" s="731"/>
      <c r="J55" s="734"/>
      <c r="K55" s="731"/>
      <c r="L55" s="731"/>
      <c r="M55" s="882"/>
    </row>
    <row r="56" spans="1:17" ht="22.5" x14ac:dyDescent="0.3">
      <c r="A56" s="731"/>
      <c r="B56" s="732"/>
      <c r="C56" s="72" t="s">
        <v>368</v>
      </c>
      <c r="D56" s="73"/>
      <c r="E56" s="74">
        <v>50</v>
      </c>
      <c r="F56" s="117">
        <f t="shared" ref="F56:F57" si="7">SUM(1.5*E56)/100</f>
        <v>0.75</v>
      </c>
      <c r="G56" s="105"/>
      <c r="H56" s="731"/>
      <c r="I56" s="731"/>
      <c r="J56" s="734"/>
      <c r="K56" s="731"/>
      <c r="L56" s="731"/>
      <c r="M56" s="882"/>
    </row>
    <row r="57" spans="1:17" ht="22.5" x14ac:dyDescent="0.3">
      <c r="A57" s="731"/>
      <c r="B57" s="732"/>
      <c r="C57" s="72" t="s">
        <v>376</v>
      </c>
      <c r="D57" s="73"/>
      <c r="E57" s="74">
        <v>50</v>
      </c>
      <c r="F57" s="117">
        <f t="shared" si="7"/>
        <v>0.75</v>
      </c>
      <c r="G57" s="105"/>
      <c r="H57" s="731"/>
      <c r="I57" s="731"/>
      <c r="J57" s="734"/>
      <c r="K57" s="731"/>
      <c r="L57" s="731"/>
      <c r="M57" s="882"/>
    </row>
    <row r="58" spans="1:17" ht="21" x14ac:dyDescent="0.3">
      <c r="A58" s="731">
        <v>247</v>
      </c>
      <c r="B58" s="732" t="s">
        <v>377</v>
      </c>
      <c r="C58" s="69" t="s">
        <v>378</v>
      </c>
      <c r="D58" s="187">
        <v>3</v>
      </c>
      <c r="E58" s="208" t="s">
        <v>19</v>
      </c>
      <c r="F58" s="118">
        <f>SUM(F60)</f>
        <v>1</v>
      </c>
      <c r="G58" s="885" t="s">
        <v>2284</v>
      </c>
      <c r="H58" s="731" t="s">
        <v>20</v>
      </c>
      <c r="I58" s="731" t="s">
        <v>34</v>
      </c>
      <c r="J58" s="734">
        <v>34</v>
      </c>
      <c r="K58" s="731" t="s">
        <v>179</v>
      </c>
      <c r="L58" s="731" t="s">
        <v>22</v>
      </c>
      <c r="M58" s="882"/>
      <c r="N58" s="56">
        <f>D58*J58</f>
        <v>102</v>
      </c>
      <c r="O58" s="57">
        <f>N58/18</f>
        <v>5.666666666666667</v>
      </c>
      <c r="P58" s="66">
        <f>O58</f>
        <v>5.666666666666667</v>
      </c>
      <c r="Q58" s="57">
        <v>0</v>
      </c>
    </row>
    <row r="59" spans="1:17" ht="22.5" x14ac:dyDescent="0.3">
      <c r="A59" s="731"/>
      <c r="B59" s="732"/>
      <c r="C59" s="75" t="s">
        <v>364</v>
      </c>
      <c r="D59" s="76"/>
      <c r="E59" s="77"/>
      <c r="F59" s="289"/>
      <c r="G59" s="886"/>
      <c r="H59" s="731"/>
      <c r="I59" s="731"/>
      <c r="J59" s="734"/>
      <c r="K59" s="731"/>
      <c r="L59" s="731"/>
      <c r="M59" s="882"/>
    </row>
    <row r="60" spans="1:17" ht="22.5" x14ac:dyDescent="0.3">
      <c r="A60" s="731"/>
      <c r="B60" s="732"/>
      <c r="C60" s="72" t="s">
        <v>376</v>
      </c>
      <c r="D60" s="73"/>
      <c r="E60" s="74">
        <v>100</v>
      </c>
      <c r="F60" s="117">
        <f>SUM(1*E60)/100</f>
        <v>1</v>
      </c>
      <c r="G60" s="887"/>
      <c r="H60" s="731"/>
      <c r="I60" s="731"/>
      <c r="J60" s="734"/>
      <c r="K60" s="731"/>
      <c r="L60" s="731"/>
      <c r="M60" s="882"/>
    </row>
    <row r="61" spans="1:17" ht="21" x14ac:dyDescent="0.3">
      <c r="A61" s="731">
        <v>248</v>
      </c>
      <c r="B61" s="732" t="s">
        <v>379</v>
      </c>
      <c r="C61" s="69" t="s">
        <v>380</v>
      </c>
      <c r="D61" s="187">
        <v>3</v>
      </c>
      <c r="E61" s="208" t="s">
        <v>86</v>
      </c>
      <c r="F61" s="118">
        <f>SUM(F63)</f>
        <v>1.5</v>
      </c>
      <c r="G61" s="105" t="s">
        <v>2285</v>
      </c>
      <c r="H61" s="731" t="s">
        <v>20</v>
      </c>
      <c r="I61" s="731" t="s">
        <v>34</v>
      </c>
      <c r="J61" s="734">
        <v>34</v>
      </c>
      <c r="K61" s="731" t="s">
        <v>179</v>
      </c>
      <c r="L61" s="731" t="s">
        <v>22</v>
      </c>
      <c r="M61" s="882"/>
      <c r="N61" s="56">
        <f>D61*J61</f>
        <v>102</v>
      </c>
      <c r="O61" s="57">
        <f>N61/18</f>
        <v>5.666666666666667</v>
      </c>
      <c r="P61" s="66">
        <f>O61</f>
        <v>5.666666666666667</v>
      </c>
      <c r="Q61" s="57">
        <v>0</v>
      </c>
    </row>
    <row r="62" spans="1:17" ht="22.5" x14ac:dyDescent="0.3">
      <c r="A62" s="731"/>
      <c r="B62" s="732"/>
      <c r="C62" s="75" t="s">
        <v>364</v>
      </c>
      <c r="D62" s="76"/>
      <c r="E62" s="77"/>
      <c r="F62" s="289"/>
      <c r="G62" s="105" t="s">
        <v>2286</v>
      </c>
      <c r="H62" s="731"/>
      <c r="I62" s="731"/>
      <c r="J62" s="734"/>
      <c r="K62" s="731"/>
      <c r="L62" s="731"/>
      <c r="M62" s="882"/>
    </row>
    <row r="63" spans="1:17" ht="22.5" x14ac:dyDescent="0.3">
      <c r="A63" s="731"/>
      <c r="B63" s="732"/>
      <c r="C63" s="72" t="s">
        <v>89</v>
      </c>
      <c r="D63" s="73"/>
      <c r="E63" s="74">
        <v>100</v>
      </c>
      <c r="F63" s="117">
        <f>SUM(1.5*E63)/100</f>
        <v>1.5</v>
      </c>
      <c r="G63" s="105"/>
      <c r="H63" s="731"/>
      <c r="I63" s="731"/>
      <c r="J63" s="734"/>
      <c r="K63" s="731"/>
      <c r="L63" s="731"/>
      <c r="M63" s="882"/>
    </row>
    <row r="64" spans="1:17" ht="21" x14ac:dyDescent="0.3">
      <c r="A64" s="731">
        <v>249</v>
      </c>
      <c r="B64" s="732" t="s">
        <v>379</v>
      </c>
      <c r="C64" s="69" t="s">
        <v>380</v>
      </c>
      <c r="D64" s="187">
        <v>3</v>
      </c>
      <c r="E64" s="208" t="s">
        <v>86</v>
      </c>
      <c r="F64" s="118">
        <f>SUM(F66)</f>
        <v>1.5</v>
      </c>
      <c r="G64" s="297" t="s">
        <v>2287</v>
      </c>
      <c r="H64" s="731" t="s">
        <v>23</v>
      </c>
      <c r="I64" s="731" t="s">
        <v>159</v>
      </c>
      <c r="J64" s="734">
        <v>56</v>
      </c>
      <c r="K64" s="731" t="s">
        <v>25</v>
      </c>
      <c r="L64" s="731" t="s">
        <v>22</v>
      </c>
      <c r="M64" s="882"/>
      <c r="N64" s="56">
        <f>D64*J64</f>
        <v>168</v>
      </c>
      <c r="O64" s="57">
        <f>N64/18</f>
        <v>9.3333333333333339</v>
      </c>
      <c r="P64" s="66">
        <f>O64</f>
        <v>9.3333333333333339</v>
      </c>
      <c r="Q64" s="57">
        <v>0</v>
      </c>
    </row>
    <row r="65" spans="1:17" ht="22.5" x14ac:dyDescent="0.3">
      <c r="A65" s="731"/>
      <c r="B65" s="732"/>
      <c r="C65" s="75" t="s">
        <v>371</v>
      </c>
      <c r="D65" s="76"/>
      <c r="E65" s="77"/>
      <c r="F65" s="289"/>
      <c r="G65" s="299" t="s">
        <v>2288</v>
      </c>
      <c r="H65" s="731"/>
      <c r="I65" s="731"/>
      <c r="J65" s="734"/>
      <c r="K65" s="731"/>
      <c r="L65" s="731"/>
      <c r="M65" s="882"/>
    </row>
    <row r="66" spans="1:17" ht="22.5" x14ac:dyDescent="0.3">
      <c r="A66" s="731"/>
      <c r="B66" s="732"/>
      <c r="C66" s="72" t="s">
        <v>89</v>
      </c>
      <c r="D66" s="73"/>
      <c r="E66" s="74">
        <v>100</v>
      </c>
      <c r="F66" s="117">
        <f>SUM(1.5*E66)/100</f>
        <v>1.5</v>
      </c>
      <c r="G66" s="298"/>
      <c r="H66" s="731"/>
      <c r="I66" s="731"/>
      <c r="J66" s="734"/>
      <c r="K66" s="731"/>
      <c r="L66" s="731"/>
      <c r="M66" s="882"/>
    </row>
    <row r="67" spans="1:17" ht="21" x14ac:dyDescent="0.3">
      <c r="A67" s="731">
        <v>250</v>
      </c>
      <c r="B67" s="732" t="s">
        <v>381</v>
      </c>
      <c r="C67" s="69" t="s">
        <v>382</v>
      </c>
      <c r="D67" s="187">
        <v>3</v>
      </c>
      <c r="E67" s="208" t="s">
        <v>86</v>
      </c>
      <c r="F67" s="118">
        <f>SUM(F69)</f>
        <v>1.5</v>
      </c>
      <c r="G67" s="105" t="s">
        <v>2289</v>
      </c>
      <c r="H67" s="731" t="s">
        <v>20</v>
      </c>
      <c r="I67" s="731" t="s">
        <v>159</v>
      </c>
      <c r="J67" s="734">
        <v>56</v>
      </c>
      <c r="K67" s="731" t="s">
        <v>25</v>
      </c>
      <c r="L67" s="731" t="s">
        <v>22</v>
      </c>
      <c r="M67" s="882"/>
      <c r="N67" s="56">
        <f>D67*J67</f>
        <v>168</v>
      </c>
      <c r="O67" s="57">
        <f>N67/18</f>
        <v>9.3333333333333339</v>
      </c>
      <c r="P67" s="66">
        <f>O67</f>
        <v>9.3333333333333339</v>
      </c>
      <c r="Q67" s="57">
        <v>0</v>
      </c>
    </row>
    <row r="68" spans="1:17" ht="22.5" x14ac:dyDescent="0.3">
      <c r="A68" s="731"/>
      <c r="B68" s="732"/>
      <c r="C68" s="75" t="s">
        <v>371</v>
      </c>
      <c r="D68" s="76"/>
      <c r="E68" s="77"/>
      <c r="F68" s="289"/>
      <c r="G68" s="105" t="s">
        <v>2290</v>
      </c>
      <c r="H68" s="731"/>
      <c r="I68" s="731"/>
      <c r="J68" s="734"/>
      <c r="K68" s="731"/>
      <c r="L68" s="731"/>
      <c r="M68" s="882"/>
    </row>
    <row r="69" spans="1:17" ht="22.5" x14ac:dyDescent="0.3">
      <c r="A69" s="731"/>
      <c r="B69" s="732"/>
      <c r="C69" s="72" t="s">
        <v>91</v>
      </c>
      <c r="D69" s="73"/>
      <c r="E69" s="74">
        <v>100</v>
      </c>
      <c r="F69" s="117">
        <f>SUM(1.5*E69)/100</f>
        <v>1.5</v>
      </c>
      <c r="G69" s="105"/>
      <c r="H69" s="731"/>
      <c r="I69" s="731"/>
      <c r="J69" s="734"/>
      <c r="K69" s="731"/>
      <c r="L69" s="731"/>
      <c r="M69" s="882"/>
    </row>
    <row r="70" spans="1:17" ht="21" x14ac:dyDescent="0.3">
      <c r="A70" s="731">
        <v>251</v>
      </c>
      <c r="B70" s="732" t="s">
        <v>383</v>
      </c>
      <c r="C70" s="69" t="s">
        <v>154</v>
      </c>
      <c r="D70" s="187">
        <v>1</v>
      </c>
      <c r="E70" s="208" t="s">
        <v>82</v>
      </c>
      <c r="F70" s="118">
        <f>SUM(F72)</f>
        <v>0.25</v>
      </c>
      <c r="G70" s="885" t="s">
        <v>2291</v>
      </c>
      <c r="H70" s="731" t="s">
        <v>20</v>
      </c>
      <c r="I70" s="731" t="s">
        <v>159</v>
      </c>
      <c r="J70" s="734">
        <v>56</v>
      </c>
      <c r="K70" s="731" t="s">
        <v>25</v>
      </c>
      <c r="L70" s="731" t="s">
        <v>22</v>
      </c>
      <c r="M70" s="882"/>
      <c r="N70" s="56">
        <f>D70*J70</f>
        <v>56</v>
      </c>
      <c r="O70" s="57">
        <f>N70/18</f>
        <v>3.1111111111111112</v>
      </c>
      <c r="P70" s="66">
        <f>O70</f>
        <v>3.1111111111111112</v>
      </c>
      <c r="Q70" s="57">
        <v>0</v>
      </c>
    </row>
    <row r="71" spans="1:17" ht="22.5" x14ac:dyDescent="0.3">
      <c r="A71" s="731"/>
      <c r="B71" s="732"/>
      <c r="C71" s="75" t="s">
        <v>371</v>
      </c>
      <c r="D71" s="76"/>
      <c r="E71" s="77"/>
      <c r="F71" s="289"/>
      <c r="G71" s="886"/>
      <c r="H71" s="731"/>
      <c r="I71" s="731"/>
      <c r="J71" s="734"/>
      <c r="K71" s="731"/>
      <c r="L71" s="731"/>
      <c r="M71" s="882"/>
    </row>
    <row r="72" spans="1:17" ht="22.5" x14ac:dyDescent="0.3">
      <c r="A72" s="731"/>
      <c r="B72" s="732"/>
      <c r="C72" s="72" t="s">
        <v>92</v>
      </c>
      <c r="D72" s="73"/>
      <c r="E72" s="74">
        <v>100</v>
      </c>
      <c r="F72" s="117">
        <f>SUM(0.25*E72)/100</f>
        <v>0.25</v>
      </c>
      <c r="G72" s="887"/>
      <c r="H72" s="731"/>
      <c r="I72" s="731"/>
      <c r="J72" s="734"/>
      <c r="K72" s="731"/>
      <c r="L72" s="731"/>
      <c r="M72" s="882"/>
    </row>
    <row r="73" spans="1:17" ht="22.5" x14ac:dyDescent="0.3">
      <c r="A73" s="731">
        <v>252</v>
      </c>
      <c r="B73" s="732" t="s">
        <v>175</v>
      </c>
      <c r="C73" s="69" t="s">
        <v>176</v>
      </c>
      <c r="D73" s="187">
        <v>9</v>
      </c>
      <c r="E73" s="208" t="s">
        <v>166</v>
      </c>
      <c r="F73" s="118">
        <f>SUM(F75)</f>
        <v>1</v>
      </c>
      <c r="G73" s="807"/>
      <c r="H73" s="731" t="s">
        <v>23</v>
      </c>
      <c r="I73" s="731">
        <v>5</v>
      </c>
      <c r="J73" s="734">
        <v>1</v>
      </c>
      <c r="K73" s="731"/>
      <c r="L73" s="731" t="s">
        <v>22</v>
      </c>
      <c r="M73" s="882"/>
      <c r="N73" s="56">
        <f>D73*J73</f>
        <v>9</v>
      </c>
      <c r="O73" s="57">
        <f>N73/18</f>
        <v>0.5</v>
      </c>
      <c r="P73" s="66">
        <f>O73</f>
        <v>0.5</v>
      </c>
      <c r="Q73" s="57">
        <v>0</v>
      </c>
    </row>
    <row r="74" spans="1:17" ht="43.5" x14ac:dyDescent="0.3">
      <c r="A74" s="731"/>
      <c r="B74" s="732"/>
      <c r="C74" s="75" t="s">
        <v>610</v>
      </c>
      <c r="D74" s="76"/>
      <c r="E74" s="77"/>
      <c r="F74" s="289"/>
      <c r="G74" s="904"/>
      <c r="H74" s="731"/>
      <c r="I74" s="731"/>
      <c r="J74" s="734"/>
      <c r="K74" s="731"/>
      <c r="L74" s="731"/>
      <c r="M74" s="882"/>
    </row>
    <row r="75" spans="1:17" ht="22.5" x14ac:dyDescent="0.3">
      <c r="A75" s="731"/>
      <c r="B75" s="732"/>
      <c r="C75" s="72" t="s">
        <v>68</v>
      </c>
      <c r="D75" s="73"/>
      <c r="E75" s="74">
        <v>100</v>
      </c>
      <c r="F75" s="118">
        <f>SUM(1*E75)/100</f>
        <v>1</v>
      </c>
      <c r="G75" s="808"/>
      <c r="H75" s="795"/>
      <c r="I75" s="795"/>
      <c r="J75" s="797"/>
      <c r="K75" s="795"/>
      <c r="L75" s="795"/>
      <c r="M75" s="905"/>
    </row>
    <row r="76" spans="1:17" ht="24.75" hidden="1" customHeight="1" x14ac:dyDescent="0.15">
      <c r="A76" s="928" t="s">
        <v>883</v>
      </c>
      <c r="B76" s="928"/>
      <c r="C76" s="928"/>
      <c r="D76" s="928"/>
      <c r="E76" s="928"/>
      <c r="F76" s="928"/>
      <c r="G76" s="928"/>
      <c r="H76" s="928"/>
      <c r="I76" s="928"/>
      <c r="J76" s="928"/>
      <c r="K76" s="928"/>
      <c r="L76" s="928"/>
      <c r="M76" s="928"/>
      <c r="N76" s="124">
        <f>SUM(N77:N95)</f>
        <v>360</v>
      </c>
      <c r="O76" s="65">
        <f t="shared" ref="O76:Q76" si="8">SUM(O77:O95)</f>
        <v>20</v>
      </c>
      <c r="P76" s="65">
        <f t="shared" si="8"/>
        <v>20</v>
      </c>
      <c r="Q76" s="65">
        <f t="shared" si="8"/>
        <v>0</v>
      </c>
    </row>
    <row r="77" spans="1:17" ht="21" hidden="1" x14ac:dyDescent="0.3">
      <c r="A77" s="731">
        <v>253</v>
      </c>
      <c r="B77" s="732" t="s">
        <v>549</v>
      </c>
      <c r="C77" s="108" t="s">
        <v>358</v>
      </c>
      <c r="D77" s="191">
        <v>3</v>
      </c>
      <c r="E77" s="208" t="s">
        <v>19</v>
      </c>
      <c r="F77" s="118"/>
      <c r="G77" s="893" t="s">
        <v>2292</v>
      </c>
      <c r="H77" s="838" t="s">
        <v>20</v>
      </c>
      <c r="I77" s="838" t="s">
        <v>99</v>
      </c>
      <c r="J77" s="839">
        <v>19</v>
      </c>
      <c r="K77" s="838" t="s">
        <v>20</v>
      </c>
      <c r="L77" s="838" t="s">
        <v>22</v>
      </c>
      <c r="M77" s="931"/>
      <c r="N77" s="56">
        <f>D77*J77</f>
        <v>57</v>
      </c>
      <c r="O77" s="57">
        <f>N77/18</f>
        <v>3.1666666666666665</v>
      </c>
      <c r="P77" s="66">
        <f>O77</f>
        <v>3.1666666666666665</v>
      </c>
      <c r="Q77" s="57">
        <v>0</v>
      </c>
    </row>
    <row r="78" spans="1:17" ht="21" hidden="1" x14ac:dyDescent="0.3">
      <c r="A78" s="731"/>
      <c r="B78" s="732"/>
      <c r="C78" s="97" t="s">
        <v>90</v>
      </c>
      <c r="D78" s="98"/>
      <c r="E78" s="74">
        <v>100</v>
      </c>
      <c r="F78" s="117"/>
      <c r="G78" s="895"/>
      <c r="H78" s="731"/>
      <c r="I78" s="731"/>
      <c r="J78" s="734"/>
      <c r="K78" s="731"/>
      <c r="L78" s="731"/>
      <c r="M78" s="801"/>
    </row>
    <row r="79" spans="1:17" ht="21" hidden="1" x14ac:dyDescent="0.3">
      <c r="A79" s="731">
        <v>254</v>
      </c>
      <c r="B79" s="732" t="s">
        <v>874</v>
      </c>
      <c r="C79" s="108" t="s">
        <v>875</v>
      </c>
      <c r="D79" s="191">
        <v>3</v>
      </c>
      <c r="E79" s="208" t="s">
        <v>19</v>
      </c>
      <c r="F79" s="118"/>
      <c r="G79" s="903" t="s">
        <v>2293</v>
      </c>
      <c r="H79" s="731" t="s">
        <v>20</v>
      </c>
      <c r="I79" s="731" t="s">
        <v>99</v>
      </c>
      <c r="J79" s="734">
        <v>20</v>
      </c>
      <c r="K79" s="731" t="s">
        <v>73</v>
      </c>
      <c r="L79" s="731" t="s">
        <v>22</v>
      </c>
      <c r="M79" s="801"/>
      <c r="N79" s="56">
        <f>D79*J79</f>
        <v>60</v>
      </c>
      <c r="O79" s="57">
        <f>N79/18</f>
        <v>3.3333333333333335</v>
      </c>
      <c r="P79" s="66">
        <f>O79</f>
        <v>3.3333333333333335</v>
      </c>
      <c r="Q79" s="57">
        <v>0</v>
      </c>
    </row>
    <row r="80" spans="1:17" ht="21" hidden="1" x14ac:dyDescent="0.3">
      <c r="A80" s="731"/>
      <c r="B80" s="732"/>
      <c r="C80" s="95" t="s">
        <v>360</v>
      </c>
      <c r="D80" s="96"/>
      <c r="E80" s="77"/>
      <c r="F80" s="289"/>
      <c r="G80" s="903"/>
      <c r="H80" s="731"/>
      <c r="I80" s="731"/>
      <c r="J80" s="734"/>
      <c r="K80" s="731"/>
      <c r="L80" s="731"/>
      <c r="M80" s="801"/>
    </row>
    <row r="81" spans="1:19" ht="21" hidden="1" x14ac:dyDescent="0.3">
      <c r="A81" s="731"/>
      <c r="B81" s="732"/>
      <c r="C81" s="97" t="s">
        <v>165</v>
      </c>
      <c r="D81" s="98"/>
      <c r="E81" s="74">
        <v>100</v>
      </c>
      <c r="F81" s="117"/>
      <c r="G81" s="903"/>
      <c r="H81" s="731"/>
      <c r="I81" s="731"/>
      <c r="J81" s="734"/>
      <c r="K81" s="731"/>
      <c r="L81" s="731"/>
      <c r="M81" s="801"/>
    </row>
    <row r="82" spans="1:19" ht="21" hidden="1" x14ac:dyDescent="0.3">
      <c r="A82" s="731">
        <v>255</v>
      </c>
      <c r="B82" s="732" t="s">
        <v>550</v>
      </c>
      <c r="C82" s="108" t="s">
        <v>366</v>
      </c>
      <c r="D82" s="191">
        <v>3</v>
      </c>
      <c r="E82" s="208" t="s">
        <v>19</v>
      </c>
      <c r="F82" s="118"/>
      <c r="G82" s="893" t="s">
        <v>2294</v>
      </c>
      <c r="H82" s="731" t="s">
        <v>20</v>
      </c>
      <c r="I82" s="731" t="s">
        <v>99</v>
      </c>
      <c r="J82" s="734">
        <v>19</v>
      </c>
      <c r="K82" s="731" t="s">
        <v>20</v>
      </c>
      <c r="L82" s="731" t="s">
        <v>22</v>
      </c>
      <c r="M82" s="801"/>
      <c r="N82" s="56">
        <f>D82*J82</f>
        <v>57</v>
      </c>
      <c r="O82" s="57">
        <f>N82/18</f>
        <v>3.1666666666666665</v>
      </c>
      <c r="P82" s="66">
        <f>O82</f>
        <v>3.1666666666666665</v>
      </c>
      <c r="Q82" s="57">
        <v>0</v>
      </c>
    </row>
    <row r="83" spans="1:19" ht="21" hidden="1" x14ac:dyDescent="0.3">
      <c r="A83" s="731"/>
      <c r="B83" s="732"/>
      <c r="C83" s="97" t="s">
        <v>367</v>
      </c>
      <c r="D83" s="98"/>
      <c r="E83" s="74">
        <v>50</v>
      </c>
      <c r="F83" s="117"/>
      <c r="G83" s="894"/>
      <c r="H83" s="731"/>
      <c r="I83" s="731"/>
      <c r="J83" s="734"/>
      <c r="K83" s="731"/>
      <c r="L83" s="731"/>
      <c r="M83" s="801"/>
    </row>
    <row r="84" spans="1:19" ht="21" hidden="1" x14ac:dyDescent="0.3">
      <c r="A84" s="731"/>
      <c r="B84" s="732"/>
      <c r="C84" s="97" t="s">
        <v>368</v>
      </c>
      <c r="D84" s="98"/>
      <c r="E84" s="74">
        <v>50</v>
      </c>
      <c r="F84" s="117"/>
      <c r="G84" s="895"/>
      <c r="H84" s="731"/>
      <c r="I84" s="731"/>
      <c r="J84" s="734"/>
      <c r="K84" s="731"/>
      <c r="L84" s="731"/>
      <c r="M84" s="801"/>
    </row>
    <row r="85" spans="1:19" ht="21" hidden="1" x14ac:dyDescent="0.3">
      <c r="A85" s="731">
        <v>256</v>
      </c>
      <c r="B85" s="732" t="s">
        <v>551</v>
      </c>
      <c r="C85" s="108" t="s">
        <v>552</v>
      </c>
      <c r="D85" s="191">
        <v>3</v>
      </c>
      <c r="E85" s="208" t="s">
        <v>19</v>
      </c>
      <c r="F85" s="118"/>
      <c r="G85" s="893" t="s">
        <v>2295</v>
      </c>
      <c r="H85" s="731" t="s">
        <v>20</v>
      </c>
      <c r="I85" s="731" t="s">
        <v>99</v>
      </c>
      <c r="J85" s="734">
        <v>20</v>
      </c>
      <c r="K85" s="731" t="s">
        <v>73</v>
      </c>
      <c r="L85" s="731" t="s">
        <v>22</v>
      </c>
      <c r="M85" s="801"/>
      <c r="N85" s="56">
        <f>D85*J85</f>
        <v>60</v>
      </c>
      <c r="O85" s="57">
        <f>N85/18</f>
        <v>3.3333333333333335</v>
      </c>
      <c r="P85" s="66">
        <f>O85</f>
        <v>3.3333333333333335</v>
      </c>
      <c r="Q85" s="57">
        <v>0</v>
      </c>
    </row>
    <row r="86" spans="1:19" ht="21" hidden="1" x14ac:dyDescent="0.3">
      <c r="A86" s="731"/>
      <c r="B86" s="732"/>
      <c r="C86" s="97" t="s">
        <v>91</v>
      </c>
      <c r="D86" s="98"/>
      <c r="E86" s="74">
        <v>100</v>
      </c>
      <c r="F86" s="117"/>
      <c r="G86" s="895"/>
      <c r="H86" s="731"/>
      <c r="I86" s="731"/>
      <c r="J86" s="734"/>
      <c r="K86" s="731"/>
      <c r="L86" s="731"/>
      <c r="M86" s="801"/>
    </row>
    <row r="87" spans="1:19" ht="21" hidden="1" x14ac:dyDescent="0.3">
      <c r="A87" s="731">
        <v>257</v>
      </c>
      <c r="B87" s="732" t="s">
        <v>369</v>
      </c>
      <c r="C87" s="108" t="s">
        <v>370</v>
      </c>
      <c r="D87" s="191">
        <v>3</v>
      </c>
      <c r="E87" s="208" t="s">
        <v>86</v>
      </c>
      <c r="F87" s="118"/>
      <c r="G87" s="94" t="s">
        <v>2296</v>
      </c>
      <c r="H87" s="731" t="s">
        <v>20</v>
      </c>
      <c r="I87" s="731" t="s">
        <v>72</v>
      </c>
      <c r="J87" s="734">
        <v>18</v>
      </c>
      <c r="K87" s="731" t="s">
        <v>23</v>
      </c>
      <c r="L87" s="731" t="s">
        <v>22</v>
      </c>
      <c r="M87" s="932"/>
      <c r="N87" s="56">
        <f>D87*J87</f>
        <v>54</v>
      </c>
      <c r="O87" s="57">
        <f>N87/18</f>
        <v>3</v>
      </c>
      <c r="P87" s="66">
        <f>O87</f>
        <v>3</v>
      </c>
      <c r="Q87" s="57">
        <v>0</v>
      </c>
    </row>
    <row r="88" spans="1:19" ht="21" hidden="1" x14ac:dyDescent="0.3">
      <c r="A88" s="731"/>
      <c r="B88" s="732"/>
      <c r="C88" s="95" t="s">
        <v>371</v>
      </c>
      <c r="D88" s="96"/>
      <c r="E88" s="77"/>
      <c r="F88" s="289"/>
      <c r="G88" s="94" t="s">
        <v>2297</v>
      </c>
      <c r="H88" s="731"/>
      <c r="I88" s="731"/>
      <c r="J88" s="734"/>
      <c r="K88" s="731"/>
      <c r="L88" s="731"/>
      <c r="M88" s="932"/>
    </row>
    <row r="89" spans="1:19" ht="21" hidden="1" x14ac:dyDescent="0.3">
      <c r="A89" s="731"/>
      <c r="B89" s="732"/>
      <c r="C89" s="97" t="s">
        <v>92</v>
      </c>
      <c r="D89" s="98"/>
      <c r="E89" s="74">
        <v>100</v>
      </c>
      <c r="F89" s="117"/>
      <c r="G89" s="94"/>
      <c r="H89" s="731"/>
      <c r="I89" s="731"/>
      <c r="J89" s="734"/>
      <c r="K89" s="731"/>
      <c r="L89" s="731"/>
      <c r="M89" s="932"/>
    </row>
    <row r="90" spans="1:19" ht="21" hidden="1" x14ac:dyDescent="0.3">
      <c r="A90" s="731">
        <v>258</v>
      </c>
      <c r="B90" s="732" t="s">
        <v>381</v>
      </c>
      <c r="C90" s="108" t="s">
        <v>382</v>
      </c>
      <c r="D90" s="191">
        <v>3</v>
      </c>
      <c r="E90" s="208" t="s">
        <v>86</v>
      </c>
      <c r="F90" s="118"/>
      <c r="G90" s="294" t="s">
        <v>2298</v>
      </c>
      <c r="H90" s="731" t="s">
        <v>20</v>
      </c>
      <c r="I90" s="731" t="s">
        <v>72</v>
      </c>
      <c r="J90" s="734">
        <v>18</v>
      </c>
      <c r="K90" s="731" t="s">
        <v>23</v>
      </c>
      <c r="L90" s="731" t="s">
        <v>22</v>
      </c>
      <c r="M90" s="932"/>
      <c r="N90" s="56">
        <f>D90*J90</f>
        <v>54</v>
      </c>
      <c r="O90" s="57">
        <f>N90/18</f>
        <v>3</v>
      </c>
      <c r="P90" s="66">
        <f>O90</f>
        <v>3</v>
      </c>
      <c r="Q90" s="57">
        <v>0</v>
      </c>
    </row>
    <row r="91" spans="1:19" ht="21" hidden="1" x14ac:dyDescent="0.3">
      <c r="A91" s="731"/>
      <c r="B91" s="732"/>
      <c r="C91" s="95" t="s">
        <v>371</v>
      </c>
      <c r="D91" s="96"/>
      <c r="E91" s="77"/>
      <c r="F91" s="289"/>
      <c r="G91" s="295" t="s">
        <v>2299</v>
      </c>
      <c r="H91" s="731"/>
      <c r="I91" s="731"/>
      <c r="J91" s="734"/>
      <c r="K91" s="731"/>
      <c r="L91" s="731"/>
      <c r="M91" s="932"/>
    </row>
    <row r="92" spans="1:19" ht="21" hidden="1" x14ac:dyDescent="0.3">
      <c r="A92" s="731"/>
      <c r="B92" s="732"/>
      <c r="C92" s="97" t="s">
        <v>91</v>
      </c>
      <c r="D92" s="98"/>
      <c r="E92" s="74">
        <v>100</v>
      </c>
      <c r="F92" s="117"/>
      <c r="G92" s="296"/>
      <c r="H92" s="731"/>
      <c r="I92" s="731"/>
      <c r="J92" s="734"/>
      <c r="K92" s="731"/>
      <c r="L92" s="731"/>
      <c r="M92" s="932"/>
    </row>
    <row r="93" spans="1:19" ht="21" hidden="1" x14ac:dyDescent="0.3">
      <c r="A93" s="731">
        <v>259</v>
      </c>
      <c r="B93" s="732" t="s">
        <v>383</v>
      </c>
      <c r="C93" s="108" t="s">
        <v>154</v>
      </c>
      <c r="D93" s="191">
        <v>1</v>
      </c>
      <c r="E93" s="208" t="s">
        <v>82</v>
      </c>
      <c r="F93" s="118"/>
      <c r="G93" s="893" t="s">
        <v>2300</v>
      </c>
      <c r="H93" s="731" t="s">
        <v>20</v>
      </c>
      <c r="I93" s="731" t="s">
        <v>72</v>
      </c>
      <c r="J93" s="734">
        <v>18</v>
      </c>
      <c r="K93" s="731" t="s">
        <v>23</v>
      </c>
      <c r="L93" s="731" t="s">
        <v>22</v>
      </c>
      <c r="M93" s="932"/>
      <c r="N93" s="56">
        <f>D93*J93</f>
        <v>18</v>
      </c>
      <c r="O93" s="57">
        <f>N93/18</f>
        <v>1</v>
      </c>
      <c r="P93" s="66">
        <f>O93</f>
        <v>1</v>
      </c>
      <c r="Q93" s="57">
        <v>0</v>
      </c>
    </row>
    <row r="94" spans="1:19" ht="21" hidden="1" x14ac:dyDescent="0.3">
      <c r="A94" s="731"/>
      <c r="B94" s="732"/>
      <c r="C94" s="95" t="s">
        <v>371</v>
      </c>
      <c r="D94" s="96"/>
      <c r="E94" s="77"/>
      <c r="F94" s="289"/>
      <c r="G94" s="894"/>
      <c r="H94" s="731"/>
      <c r="I94" s="731"/>
      <c r="J94" s="734"/>
      <c r="K94" s="731"/>
      <c r="L94" s="731"/>
      <c r="M94" s="932"/>
    </row>
    <row r="95" spans="1:19" ht="21" hidden="1" x14ac:dyDescent="0.3">
      <c r="A95" s="731"/>
      <c r="B95" s="732"/>
      <c r="C95" s="97" t="s">
        <v>92</v>
      </c>
      <c r="D95" s="98"/>
      <c r="E95" s="74">
        <v>100</v>
      </c>
      <c r="F95" s="117"/>
      <c r="G95" s="895"/>
      <c r="H95" s="731"/>
      <c r="I95" s="731"/>
      <c r="J95" s="734"/>
      <c r="K95" s="731"/>
      <c r="L95" s="731"/>
      <c r="M95" s="932"/>
    </row>
    <row r="96" spans="1:19" ht="24.75" customHeight="1" x14ac:dyDescent="0.15">
      <c r="A96" s="957" t="s">
        <v>863</v>
      </c>
      <c r="B96" s="958"/>
      <c r="C96" s="958"/>
      <c r="D96" s="958"/>
      <c r="E96" s="958"/>
      <c r="F96" s="958"/>
      <c r="G96" s="958"/>
      <c r="H96" s="958"/>
      <c r="I96" s="958"/>
      <c r="J96" s="958"/>
      <c r="K96" s="958"/>
      <c r="L96" s="958"/>
      <c r="M96" s="959"/>
      <c r="N96" s="124">
        <f>N97+N140</f>
        <v>296</v>
      </c>
      <c r="O96" s="65">
        <f t="shared" ref="O96:Q96" si="9">O97+O140</f>
        <v>24.666666666666664</v>
      </c>
      <c r="P96" s="65">
        <f t="shared" si="9"/>
        <v>0</v>
      </c>
      <c r="Q96" s="65">
        <f t="shared" si="9"/>
        <v>49.333333333333329</v>
      </c>
      <c r="R96" s="125">
        <f>P96+Q96</f>
        <v>49.333333333333329</v>
      </c>
      <c r="S96" s="66">
        <f>Q96/20</f>
        <v>2.4666666666666663</v>
      </c>
    </row>
    <row r="97" spans="1:17" ht="24.75" customHeight="1" x14ac:dyDescent="0.15">
      <c r="A97" s="933" t="s">
        <v>1523</v>
      </c>
      <c r="B97" s="933"/>
      <c r="C97" s="933"/>
      <c r="D97" s="933"/>
      <c r="E97" s="933"/>
      <c r="F97" s="933"/>
      <c r="G97" s="933"/>
      <c r="H97" s="933"/>
      <c r="I97" s="933"/>
      <c r="J97" s="933"/>
      <c r="K97" s="933"/>
      <c r="L97" s="933"/>
      <c r="M97" s="933"/>
      <c r="N97" s="124">
        <f>SUM(N98:N139)</f>
        <v>214</v>
      </c>
      <c r="O97" s="65">
        <f t="shared" ref="O97:Q97" si="10">SUM(O98:O139)</f>
        <v>17.833333333333332</v>
      </c>
      <c r="P97" s="65">
        <f t="shared" si="10"/>
        <v>0</v>
      </c>
      <c r="Q97" s="65">
        <f t="shared" si="10"/>
        <v>35.666666666666664</v>
      </c>
    </row>
    <row r="98" spans="1:17" s="52" customFormat="1" ht="22.5" x14ac:dyDescent="0.3">
      <c r="A98" s="760">
        <v>260</v>
      </c>
      <c r="B98" s="761" t="s">
        <v>1370</v>
      </c>
      <c r="C98" s="172" t="s">
        <v>1315</v>
      </c>
      <c r="D98" s="195">
        <v>6</v>
      </c>
      <c r="E98" s="173" t="s">
        <v>1313</v>
      </c>
      <c r="F98" s="270">
        <f>SUM(F100)</f>
        <v>1</v>
      </c>
      <c r="G98" s="850"/>
      <c r="H98" s="760" t="s">
        <v>20</v>
      </c>
      <c r="I98" s="760" t="s">
        <v>23</v>
      </c>
      <c r="J98" s="763">
        <v>1</v>
      </c>
      <c r="K98" s="760" t="s">
        <v>20</v>
      </c>
      <c r="L98" s="760" t="s">
        <v>22</v>
      </c>
      <c r="M98" s="913"/>
      <c r="N98" s="56">
        <f>D98*J98</f>
        <v>6</v>
      </c>
      <c r="O98" s="57">
        <f>N98/12</f>
        <v>0.5</v>
      </c>
      <c r="P98" s="57">
        <v>0</v>
      </c>
      <c r="Q98" s="110">
        <f>O98*2</f>
        <v>1</v>
      </c>
    </row>
    <row r="99" spans="1:17" s="52" customFormat="1" ht="22.5" x14ac:dyDescent="0.3">
      <c r="A99" s="760"/>
      <c r="B99" s="761"/>
      <c r="C99" s="174" t="s">
        <v>1371</v>
      </c>
      <c r="D99" s="175"/>
      <c r="E99" s="178"/>
      <c r="F99" s="279"/>
      <c r="G99" s="851"/>
      <c r="H99" s="760"/>
      <c r="I99" s="760"/>
      <c r="J99" s="763"/>
      <c r="K99" s="760"/>
      <c r="L99" s="760"/>
      <c r="M99" s="913"/>
    </row>
    <row r="100" spans="1:17" s="52" customFormat="1" ht="22.5" x14ac:dyDescent="0.3">
      <c r="A100" s="760"/>
      <c r="B100" s="761"/>
      <c r="C100" s="176" t="s">
        <v>89</v>
      </c>
      <c r="D100" s="177"/>
      <c r="E100" s="178">
        <v>100</v>
      </c>
      <c r="F100" s="279">
        <f>SUM(1*E100)/100</f>
        <v>1</v>
      </c>
      <c r="G100" s="852"/>
      <c r="H100" s="760"/>
      <c r="I100" s="760"/>
      <c r="J100" s="763"/>
      <c r="K100" s="760"/>
      <c r="L100" s="760"/>
      <c r="M100" s="913"/>
    </row>
    <row r="101" spans="1:17" s="52" customFormat="1" ht="40.5" x14ac:dyDescent="0.3">
      <c r="A101" s="731">
        <v>261</v>
      </c>
      <c r="B101" s="732" t="s">
        <v>1399</v>
      </c>
      <c r="C101" s="109" t="s">
        <v>1400</v>
      </c>
      <c r="D101" s="187">
        <v>3</v>
      </c>
      <c r="E101" s="208" t="s">
        <v>86</v>
      </c>
      <c r="F101" s="118">
        <f>SUM(F103:F107)</f>
        <v>1.5</v>
      </c>
      <c r="G101" s="115" t="s">
        <v>2301</v>
      </c>
      <c r="H101" s="731" t="s">
        <v>20</v>
      </c>
      <c r="I101" s="731" t="s">
        <v>26</v>
      </c>
      <c r="J101" s="734">
        <v>4</v>
      </c>
      <c r="K101" s="731" t="s">
        <v>20</v>
      </c>
      <c r="L101" s="731" t="s">
        <v>22</v>
      </c>
      <c r="M101" s="900"/>
      <c r="N101" s="56">
        <f>D101*J101</f>
        <v>12</v>
      </c>
      <c r="O101" s="57">
        <f>N101/12</f>
        <v>1</v>
      </c>
      <c r="P101" s="57">
        <v>0</v>
      </c>
      <c r="Q101" s="110">
        <f>O101*2</f>
        <v>2</v>
      </c>
    </row>
    <row r="102" spans="1:17" s="52" customFormat="1" ht="22.5" x14ac:dyDescent="0.3">
      <c r="A102" s="731"/>
      <c r="B102" s="732"/>
      <c r="C102" s="126" t="s">
        <v>1401</v>
      </c>
      <c r="D102" s="76"/>
      <c r="E102" s="77"/>
      <c r="F102" s="289"/>
      <c r="G102" s="115" t="s">
        <v>2302</v>
      </c>
      <c r="H102" s="731"/>
      <c r="I102" s="731"/>
      <c r="J102" s="734"/>
      <c r="K102" s="731"/>
      <c r="L102" s="731"/>
      <c r="M102" s="900"/>
    </row>
    <row r="103" spans="1:17" s="52" customFormat="1" ht="22.5" x14ac:dyDescent="0.3">
      <c r="A103" s="731"/>
      <c r="B103" s="732"/>
      <c r="C103" s="111" t="s">
        <v>89</v>
      </c>
      <c r="D103" s="73"/>
      <c r="E103" s="74">
        <v>20</v>
      </c>
      <c r="F103" s="117">
        <f t="shared" ref="F103:F107" si="11">SUM(1.5*E103)/100</f>
        <v>0.3</v>
      </c>
      <c r="G103" s="115"/>
      <c r="H103" s="731"/>
      <c r="I103" s="731"/>
      <c r="J103" s="734"/>
      <c r="K103" s="731"/>
      <c r="L103" s="731"/>
      <c r="M103" s="900"/>
    </row>
    <row r="104" spans="1:17" s="52" customFormat="1" ht="22.5" x14ac:dyDescent="0.3">
      <c r="A104" s="731"/>
      <c r="B104" s="732"/>
      <c r="C104" s="111" t="s">
        <v>376</v>
      </c>
      <c r="D104" s="73"/>
      <c r="E104" s="74">
        <v>20</v>
      </c>
      <c r="F104" s="117">
        <f t="shared" si="11"/>
        <v>0.3</v>
      </c>
      <c r="G104" s="115"/>
      <c r="H104" s="731"/>
      <c r="I104" s="731"/>
      <c r="J104" s="734"/>
      <c r="K104" s="731"/>
      <c r="L104" s="731"/>
      <c r="M104" s="900"/>
    </row>
    <row r="105" spans="1:17" s="52" customFormat="1" ht="22.5" x14ac:dyDescent="0.3">
      <c r="A105" s="731"/>
      <c r="B105" s="732"/>
      <c r="C105" s="111" t="s">
        <v>367</v>
      </c>
      <c r="D105" s="73"/>
      <c r="E105" s="74">
        <v>20</v>
      </c>
      <c r="F105" s="117">
        <f t="shared" si="11"/>
        <v>0.3</v>
      </c>
      <c r="G105" s="115"/>
      <c r="H105" s="731"/>
      <c r="I105" s="731"/>
      <c r="J105" s="734"/>
      <c r="K105" s="731"/>
      <c r="L105" s="731"/>
      <c r="M105" s="900"/>
    </row>
    <row r="106" spans="1:17" s="52" customFormat="1" ht="22.5" x14ac:dyDescent="0.3">
      <c r="A106" s="731"/>
      <c r="B106" s="732"/>
      <c r="C106" s="111" t="s">
        <v>91</v>
      </c>
      <c r="D106" s="73"/>
      <c r="E106" s="74">
        <v>20</v>
      </c>
      <c r="F106" s="117">
        <f t="shared" si="11"/>
        <v>0.3</v>
      </c>
      <c r="G106" s="115"/>
      <c r="H106" s="731"/>
      <c r="I106" s="731"/>
      <c r="J106" s="734"/>
      <c r="K106" s="731"/>
      <c r="L106" s="731"/>
      <c r="M106" s="900"/>
    </row>
    <row r="107" spans="1:17" s="52" customFormat="1" ht="22.5" x14ac:dyDescent="0.3">
      <c r="A107" s="731"/>
      <c r="B107" s="732"/>
      <c r="C107" s="111" t="s">
        <v>92</v>
      </c>
      <c r="D107" s="73"/>
      <c r="E107" s="74">
        <v>20</v>
      </c>
      <c r="F107" s="117">
        <f t="shared" si="11"/>
        <v>0.3</v>
      </c>
      <c r="G107" s="115"/>
      <c r="H107" s="731"/>
      <c r="I107" s="731"/>
      <c r="J107" s="734"/>
      <c r="K107" s="731"/>
      <c r="L107" s="731"/>
      <c r="M107" s="900"/>
    </row>
    <row r="108" spans="1:17" s="52" customFormat="1" ht="40.5" x14ac:dyDescent="0.3">
      <c r="A108" s="731">
        <v>262</v>
      </c>
      <c r="B108" s="732" t="s">
        <v>1402</v>
      </c>
      <c r="C108" s="109" t="s">
        <v>1403</v>
      </c>
      <c r="D108" s="187">
        <v>3</v>
      </c>
      <c r="E108" s="208" t="s">
        <v>19</v>
      </c>
      <c r="F108" s="118">
        <f>SUM(F110)</f>
        <v>1</v>
      </c>
      <c r="G108" s="830" t="s">
        <v>2303</v>
      </c>
      <c r="H108" s="731" t="s">
        <v>20</v>
      </c>
      <c r="I108" s="731" t="s">
        <v>26</v>
      </c>
      <c r="J108" s="734">
        <v>4</v>
      </c>
      <c r="K108" s="731" t="s">
        <v>20</v>
      </c>
      <c r="L108" s="731" t="s">
        <v>22</v>
      </c>
      <c r="M108" s="900"/>
      <c r="N108" s="56">
        <f>D108*J108</f>
        <v>12</v>
      </c>
      <c r="O108" s="57">
        <f>N108/12</f>
        <v>1</v>
      </c>
      <c r="P108" s="57">
        <v>0</v>
      </c>
      <c r="Q108" s="110">
        <f>O108*2</f>
        <v>2</v>
      </c>
    </row>
    <row r="109" spans="1:17" s="52" customFormat="1" ht="22.5" x14ac:dyDescent="0.3">
      <c r="A109" s="731"/>
      <c r="B109" s="732"/>
      <c r="C109" s="126" t="s">
        <v>1401</v>
      </c>
      <c r="D109" s="76"/>
      <c r="E109" s="77"/>
      <c r="F109" s="289"/>
      <c r="G109" s="841"/>
      <c r="H109" s="731"/>
      <c r="I109" s="731"/>
      <c r="J109" s="734"/>
      <c r="K109" s="731"/>
      <c r="L109" s="731"/>
      <c r="M109" s="900"/>
    </row>
    <row r="110" spans="1:17" s="52" customFormat="1" ht="22.5" x14ac:dyDescent="0.3">
      <c r="A110" s="731"/>
      <c r="B110" s="732"/>
      <c r="C110" s="111" t="s">
        <v>91</v>
      </c>
      <c r="D110" s="73"/>
      <c r="E110" s="74">
        <v>100</v>
      </c>
      <c r="F110" s="117">
        <f>SUM(1*E110)/100</f>
        <v>1</v>
      </c>
      <c r="G110" s="831"/>
      <c r="H110" s="731"/>
      <c r="I110" s="731"/>
      <c r="J110" s="734"/>
      <c r="K110" s="731"/>
      <c r="L110" s="731"/>
      <c r="M110" s="900"/>
    </row>
    <row r="111" spans="1:17" s="52" customFormat="1" ht="40.5" x14ac:dyDescent="0.3">
      <c r="A111" s="731">
        <v>263</v>
      </c>
      <c r="B111" s="732" t="s">
        <v>1404</v>
      </c>
      <c r="C111" s="109" t="s">
        <v>1405</v>
      </c>
      <c r="D111" s="187">
        <v>3</v>
      </c>
      <c r="E111" s="208" t="s">
        <v>33</v>
      </c>
      <c r="F111" s="118">
        <f>SUM(F113:F114)</f>
        <v>1.5</v>
      </c>
      <c r="G111" s="115" t="s">
        <v>2304</v>
      </c>
      <c r="H111" s="731" t="s">
        <v>20</v>
      </c>
      <c r="I111" s="731" t="s">
        <v>76</v>
      </c>
      <c r="J111" s="734">
        <v>9</v>
      </c>
      <c r="K111" s="731" t="s">
        <v>73</v>
      </c>
      <c r="L111" s="731" t="s">
        <v>22</v>
      </c>
      <c r="M111" s="900"/>
      <c r="N111" s="56">
        <f>D111*J111</f>
        <v>27</v>
      </c>
      <c r="O111" s="57">
        <f>N111/12</f>
        <v>2.25</v>
      </c>
      <c r="P111" s="57">
        <v>0</v>
      </c>
      <c r="Q111" s="110">
        <f>O111*2</f>
        <v>4.5</v>
      </c>
    </row>
    <row r="112" spans="1:17" s="52" customFormat="1" ht="22.5" x14ac:dyDescent="0.3">
      <c r="A112" s="731"/>
      <c r="B112" s="732"/>
      <c r="C112" s="126" t="s">
        <v>1401</v>
      </c>
      <c r="D112" s="76"/>
      <c r="E112" s="77"/>
      <c r="F112" s="289"/>
      <c r="G112" s="115" t="s">
        <v>2305</v>
      </c>
      <c r="H112" s="731"/>
      <c r="I112" s="731"/>
      <c r="J112" s="734"/>
      <c r="K112" s="731"/>
      <c r="L112" s="731"/>
      <c r="M112" s="900"/>
    </row>
    <row r="113" spans="1:17" s="52" customFormat="1" ht="22.5" x14ac:dyDescent="0.3">
      <c r="A113" s="731"/>
      <c r="B113" s="732"/>
      <c r="C113" s="111" t="s">
        <v>89</v>
      </c>
      <c r="D113" s="73"/>
      <c r="E113" s="74">
        <v>50</v>
      </c>
      <c r="F113" s="117">
        <f t="shared" ref="F113:F114" si="12">SUM(1.5*E113)/100</f>
        <v>0.75</v>
      </c>
      <c r="G113" s="115"/>
      <c r="H113" s="731"/>
      <c r="I113" s="731"/>
      <c r="J113" s="734"/>
      <c r="K113" s="731"/>
      <c r="L113" s="731"/>
      <c r="M113" s="900"/>
    </row>
    <row r="114" spans="1:17" s="52" customFormat="1" ht="22.5" x14ac:dyDescent="0.3">
      <c r="A114" s="731"/>
      <c r="B114" s="732"/>
      <c r="C114" s="111" t="s">
        <v>376</v>
      </c>
      <c r="D114" s="73"/>
      <c r="E114" s="74">
        <v>50</v>
      </c>
      <c r="F114" s="117">
        <f t="shared" si="12"/>
        <v>0.75</v>
      </c>
      <c r="G114" s="115"/>
      <c r="H114" s="731"/>
      <c r="I114" s="731"/>
      <c r="J114" s="734"/>
      <c r="K114" s="731"/>
      <c r="L114" s="731"/>
      <c r="M114" s="900"/>
    </row>
    <row r="115" spans="1:17" s="52" customFormat="1" ht="40.5" x14ac:dyDescent="0.3">
      <c r="A115" s="731">
        <v>264</v>
      </c>
      <c r="B115" s="732" t="s">
        <v>1406</v>
      </c>
      <c r="C115" s="109" t="s">
        <v>1407</v>
      </c>
      <c r="D115" s="187">
        <v>3</v>
      </c>
      <c r="E115" s="208" t="s">
        <v>33</v>
      </c>
      <c r="F115" s="118">
        <f>SUM(F117:F119)</f>
        <v>1.5</v>
      </c>
      <c r="G115" s="300" t="s">
        <v>2306</v>
      </c>
      <c r="H115" s="731" t="s">
        <v>20</v>
      </c>
      <c r="I115" s="731" t="s">
        <v>26</v>
      </c>
      <c r="J115" s="734">
        <v>4</v>
      </c>
      <c r="K115" s="731" t="s">
        <v>20</v>
      </c>
      <c r="L115" s="731" t="s">
        <v>22</v>
      </c>
      <c r="M115" s="900"/>
      <c r="N115" s="56">
        <f>D115*J115</f>
        <v>12</v>
      </c>
      <c r="O115" s="57">
        <f>N115/12</f>
        <v>1</v>
      </c>
      <c r="P115" s="57">
        <v>0</v>
      </c>
      <c r="Q115" s="110">
        <f>O115*2</f>
        <v>2</v>
      </c>
    </row>
    <row r="116" spans="1:17" s="52" customFormat="1" ht="22.5" x14ac:dyDescent="0.3">
      <c r="A116" s="731"/>
      <c r="B116" s="732"/>
      <c r="C116" s="126" t="s">
        <v>1401</v>
      </c>
      <c r="D116" s="76"/>
      <c r="E116" s="77"/>
      <c r="F116" s="289"/>
      <c r="G116" s="221" t="s">
        <v>2307</v>
      </c>
      <c r="H116" s="731"/>
      <c r="I116" s="731"/>
      <c r="J116" s="734"/>
      <c r="K116" s="731"/>
      <c r="L116" s="731"/>
      <c r="M116" s="900"/>
    </row>
    <row r="117" spans="1:17" s="52" customFormat="1" ht="22.5" x14ac:dyDescent="0.3">
      <c r="A117" s="731"/>
      <c r="B117" s="732"/>
      <c r="C117" s="111" t="s">
        <v>90</v>
      </c>
      <c r="D117" s="73"/>
      <c r="E117" s="74">
        <v>35</v>
      </c>
      <c r="F117" s="117">
        <f t="shared" ref="F117:F119" si="13">SUM(1.5*E117)/100</f>
        <v>0.52500000000000002</v>
      </c>
      <c r="G117" s="221"/>
      <c r="H117" s="731"/>
      <c r="I117" s="731"/>
      <c r="J117" s="734"/>
      <c r="K117" s="731"/>
      <c r="L117" s="731"/>
      <c r="M117" s="900"/>
    </row>
    <row r="118" spans="1:17" s="52" customFormat="1" ht="22.5" x14ac:dyDescent="0.3">
      <c r="A118" s="731"/>
      <c r="B118" s="732"/>
      <c r="C118" s="111" t="s">
        <v>89</v>
      </c>
      <c r="D118" s="73"/>
      <c r="E118" s="74">
        <v>30</v>
      </c>
      <c r="F118" s="117">
        <f t="shared" si="13"/>
        <v>0.45</v>
      </c>
      <c r="G118" s="221"/>
      <c r="H118" s="731"/>
      <c r="I118" s="731"/>
      <c r="J118" s="734"/>
      <c r="K118" s="731"/>
      <c r="L118" s="731"/>
      <c r="M118" s="900"/>
    </row>
    <row r="119" spans="1:17" s="52" customFormat="1" ht="22.5" x14ac:dyDescent="0.3">
      <c r="A119" s="731"/>
      <c r="B119" s="732"/>
      <c r="C119" s="111" t="s">
        <v>92</v>
      </c>
      <c r="D119" s="73"/>
      <c r="E119" s="74">
        <v>35</v>
      </c>
      <c r="F119" s="117">
        <f t="shared" si="13"/>
        <v>0.52500000000000002</v>
      </c>
      <c r="G119" s="301"/>
      <c r="H119" s="731"/>
      <c r="I119" s="731"/>
      <c r="J119" s="734"/>
      <c r="K119" s="731"/>
      <c r="L119" s="731"/>
      <c r="M119" s="900"/>
    </row>
    <row r="120" spans="1:17" s="52" customFormat="1" ht="22.5" x14ac:dyDescent="0.3">
      <c r="A120" s="731">
        <v>265</v>
      </c>
      <c r="B120" s="732" t="s">
        <v>1408</v>
      </c>
      <c r="C120" s="109" t="s">
        <v>1306</v>
      </c>
      <c r="D120" s="187">
        <v>1</v>
      </c>
      <c r="E120" s="208" t="s">
        <v>82</v>
      </c>
      <c r="F120" s="118">
        <f>SUM(F122)</f>
        <v>0.25</v>
      </c>
      <c r="G120" s="842" t="s">
        <v>2308</v>
      </c>
      <c r="H120" s="731" t="s">
        <v>20</v>
      </c>
      <c r="I120" s="731" t="s">
        <v>26</v>
      </c>
      <c r="J120" s="734">
        <v>4</v>
      </c>
      <c r="K120" s="731" t="s">
        <v>20</v>
      </c>
      <c r="L120" s="731" t="s">
        <v>22</v>
      </c>
      <c r="M120" s="900"/>
      <c r="N120" s="56">
        <f>D120*J120</f>
        <v>4</v>
      </c>
      <c r="O120" s="57">
        <f>N120/12</f>
        <v>0.33333333333333331</v>
      </c>
      <c r="P120" s="57">
        <v>0</v>
      </c>
      <c r="Q120" s="110">
        <f>O120*2</f>
        <v>0.66666666666666663</v>
      </c>
    </row>
    <row r="121" spans="1:17" s="52" customFormat="1" ht="22.5" x14ac:dyDescent="0.3">
      <c r="A121" s="731"/>
      <c r="B121" s="732"/>
      <c r="C121" s="126" t="s">
        <v>1401</v>
      </c>
      <c r="D121" s="76"/>
      <c r="E121" s="77"/>
      <c r="F121" s="289"/>
      <c r="G121" s="842"/>
      <c r="H121" s="731"/>
      <c r="I121" s="731"/>
      <c r="J121" s="734"/>
      <c r="K121" s="731"/>
      <c r="L121" s="731"/>
      <c r="M121" s="900"/>
    </row>
    <row r="122" spans="1:17" s="52" customFormat="1" ht="22.5" x14ac:dyDescent="0.3">
      <c r="A122" s="731"/>
      <c r="B122" s="732"/>
      <c r="C122" s="111" t="s">
        <v>92</v>
      </c>
      <c r="D122" s="73"/>
      <c r="E122" s="74">
        <v>100</v>
      </c>
      <c r="F122" s="117">
        <f>SUM(0.25*E122)/100</f>
        <v>0.25</v>
      </c>
      <c r="G122" s="842"/>
      <c r="H122" s="731"/>
      <c r="I122" s="731"/>
      <c r="J122" s="734"/>
      <c r="K122" s="731"/>
      <c r="L122" s="731"/>
      <c r="M122" s="900"/>
    </row>
    <row r="123" spans="1:17" s="52" customFormat="1" ht="22.5" x14ac:dyDescent="0.3">
      <c r="A123" s="731">
        <v>266</v>
      </c>
      <c r="B123" s="732" t="s">
        <v>1409</v>
      </c>
      <c r="C123" s="109" t="s">
        <v>1310</v>
      </c>
      <c r="D123" s="187">
        <v>1</v>
      </c>
      <c r="E123" s="208" t="s">
        <v>82</v>
      </c>
      <c r="F123" s="118">
        <f>SUM(F124:F126)</f>
        <v>0.25</v>
      </c>
      <c r="G123" s="830" t="s">
        <v>2309</v>
      </c>
      <c r="H123" s="731" t="s">
        <v>20</v>
      </c>
      <c r="I123" s="731" t="s">
        <v>76</v>
      </c>
      <c r="J123" s="734">
        <v>9</v>
      </c>
      <c r="K123" s="731" t="s">
        <v>73</v>
      </c>
      <c r="L123" s="731" t="s">
        <v>22</v>
      </c>
      <c r="M123" s="900"/>
      <c r="N123" s="56">
        <f>D123*J123</f>
        <v>9</v>
      </c>
      <c r="O123" s="57">
        <f>N123/12</f>
        <v>0.75</v>
      </c>
      <c r="P123" s="57">
        <v>0</v>
      </c>
      <c r="Q123" s="110">
        <f>O123*2</f>
        <v>1.5</v>
      </c>
    </row>
    <row r="124" spans="1:17" s="52" customFormat="1" ht="22.5" x14ac:dyDescent="0.3">
      <c r="A124" s="731"/>
      <c r="B124" s="732"/>
      <c r="C124" s="126" t="s">
        <v>1401</v>
      </c>
      <c r="D124" s="76"/>
      <c r="E124" s="77"/>
      <c r="F124" s="289"/>
      <c r="G124" s="841"/>
      <c r="H124" s="731"/>
      <c r="I124" s="731"/>
      <c r="J124" s="734"/>
      <c r="K124" s="731"/>
      <c r="L124" s="731"/>
      <c r="M124" s="900"/>
    </row>
    <row r="125" spans="1:17" s="52" customFormat="1" ht="22.5" x14ac:dyDescent="0.3">
      <c r="A125" s="731"/>
      <c r="B125" s="732"/>
      <c r="C125" s="111" t="s">
        <v>90</v>
      </c>
      <c r="D125" s="73"/>
      <c r="E125" s="74">
        <v>50</v>
      </c>
      <c r="F125" s="117">
        <f t="shared" ref="F125:F126" si="14">SUM(0.25*E125)/100</f>
        <v>0.125</v>
      </c>
      <c r="G125" s="841"/>
      <c r="H125" s="731"/>
      <c r="I125" s="731"/>
      <c r="J125" s="734"/>
      <c r="K125" s="731"/>
      <c r="L125" s="731"/>
      <c r="M125" s="900"/>
    </row>
    <row r="126" spans="1:17" s="52" customFormat="1" ht="22.5" x14ac:dyDescent="0.3">
      <c r="A126" s="731"/>
      <c r="B126" s="732"/>
      <c r="C126" s="111" t="s">
        <v>368</v>
      </c>
      <c r="D126" s="73"/>
      <c r="E126" s="74">
        <v>50</v>
      </c>
      <c r="F126" s="117">
        <f t="shared" si="14"/>
        <v>0.125</v>
      </c>
      <c r="G126" s="831"/>
      <c r="H126" s="731"/>
      <c r="I126" s="731"/>
      <c r="J126" s="734"/>
      <c r="K126" s="731"/>
      <c r="L126" s="731"/>
      <c r="M126" s="900"/>
    </row>
    <row r="127" spans="1:17" s="52" customFormat="1" ht="40.5" x14ac:dyDescent="0.3">
      <c r="A127" s="731">
        <v>267</v>
      </c>
      <c r="B127" s="732" t="s">
        <v>1410</v>
      </c>
      <c r="C127" s="109" t="s">
        <v>1411</v>
      </c>
      <c r="D127" s="187">
        <v>3</v>
      </c>
      <c r="E127" s="208" t="s">
        <v>33</v>
      </c>
      <c r="F127" s="118"/>
      <c r="G127" s="115" t="s">
        <v>2310</v>
      </c>
      <c r="H127" s="731" t="s">
        <v>20</v>
      </c>
      <c r="I127" s="731" t="s">
        <v>76</v>
      </c>
      <c r="J127" s="734">
        <v>9</v>
      </c>
      <c r="K127" s="731" t="s">
        <v>73</v>
      </c>
      <c r="L127" s="731" t="s">
        <v>22</v>
      </c>
      <c r="M127" s="900"/>
      <c r="N127" s="56">
        <f>D127*J127</f>
        <v>27</v>
      </c>
      <c r="O127" s="57">
        <f>N127/12</f>
        <v>2.25</v>
      </c>
      <c r="P127" s="57">
        <v>0</v>
      </c>
      <c r="Q127" s="110">
        <f>O127*2</f>
        <v>4.5</v>
      </c>
    </row>
    <row r="128" spans="1:17" s="52" customFormat="1" ht="22.5" x14ac:dyDescent="0.3">
      <c r="A128" s="731"/>
      <c r="B128" s="732"/>
      <c r="C128" s="126" t="s">
        <v>1401</v>
      </c>
      <c r="D128" s="76"/>
      <c r="E128" s="77"/>
      <c r="F128" s="289"/>
      <c r="G128" s="115" t="s">
        <v>2311</v>
      </c>
      <c r="H128" s="731"/>
      <c r="I128" s="731"/>
      <c r="J128" s="734"/>
      <c r="K128" s="731"/>
      <c r="L128" s="731"/>
      <c r="M128" s="900"/>
    </row>
    <row r="129" spans="1:17" s="52" customFormat="1" ht="22.5" x14ac:dyDescent="0.3">
      <c r="A129" s="731"/>
      <c r="B129" s="732"/>
      <c r="C129" s="111" t="s">
        <v>367</v>
      </c>
      <c r="D129" s="73"/>
      <c r="E129" s="74">
        <v>50</v>
      </c>
      <c r="F129" s="117">
        <f t="shared" ref="F129:F130" si="15">SUM(1.5*E129)/100</f>
        <v>0.75</v>
      </c>
      <c r="G129" s="115"/>
      <c r="H129" s="731"/>
      <c r="I129" s="731"/>
      <c r="J129" s="734"/>
      <c r="K129" s="731"/>
      <c r="L129" s="731"/>
      <c r="M129" s="900"/>
    </row>
    <row r="130" spans="1:17" s="52" customFormat="1" ht="22.5" x14ac:dyDescent="0.3">
      <c r="A130" s="731"/>
      <c r="B130" s="732"/>
      <c r="C130" s="111" t="s">
        <v>368</v>
      </c>
      <c r="D130" s="73"/>
      <c r="E130" s="74">
        <v>50</v>
      </c>
      <c r="F130" s="117">
        <f t="shared" si="15"/>
        <v>0.75</v>
      </c>
      <c r="G130" s="115"/>
      <c r="H130" s="731"/>
      <c r="I130" s="731"/>
      <c r="J130" s="734"/>
      <c r="K130" s="731"/>
      <c r="L130" s="731"/>
      <c r="M130" s="900"/>
    </row>
    <row r="131" spans="1:17" s="52" customFormat="1" ht="21" x14ac:dyDescent="0.3">
      <c r="A131" s="731">
        <v>268</v>
      </c>
      <c r="B131" s="732" t="s">
        <v>1412</v>
      </c>
      <c r="C131" s="109" t="s">
        <v>1413</v>
      </c>
      <c r="D131" s="187">
        <v>3</v>
      </c>
      <c r="E131" s="208" t="s">
        <v>19</v>
      </c>
      <c r="F131" s="118">
        <f>SUM(F133)</f>
        <v>1</v>
      </c>
      <c r="G131" s="830" t="s">
        <v>2312</v>
      </c>
      <c r="H131" s="731" t="s">
        <v>20</v>
      </c>
      <c r="I131" s="731" t="s">
        <v>76</v>
      </c>
      <c r="J131" s="734">
        <v>9</v>
      </c>
      <c r="K131" s="731" t="s">
        <v>73</v>
      </c>
      <c r="L131" s="731" t="s">
        <v>22</v>
      </c>
      <c r="M131" s="900"/>
      <c r="N131" s="56">
        <f>D131*J131</f>
        <v>27</v>
      </c>
      <c r="O131" s="57">
        <f>N131/12</f>
        <v>2.25</v>
      </c>
      <c r="P131" s="57">
        <v>0</v>
      </c>
      <c r="Q131" s="110">
        <f>O131*2</f>
        <v>4.5</v>
      </c>
    </row>
    <row r="132" spans="1:17" s="52" customFormat="1" ht="22.5" x14ac:dyDescent="0.3">
      <c r="A132" s="731"/>
      <c r="B132" s="732"/>
      <c r="C132" s="126" t="s">
        <v>1401</v>
      </c>
      <c r="D132" s="76"/>
      <c r="E132" s="77"/>
      <c r="F132" s="289"/>
      <c r="G132" s="841"/>
      <c r="H132" s="731"/>
      <c r="I132" s="731"/>
      <c r="J132" s="734"/>
      <c r="K132" s="731"/>
      <c r="L132" s="731"/>
      <c r="M132" s="900"/>
    </row>
    <row r="133" spans="1:17" s="52" customFormat="1" ht="22.5" x14ac:dyDescent="0.3">
      <c r="A133" s="731"/>
      <c r="B133" s="732"/>
      <c r="C133" s="111" t="s">
        <v>376</v>
      </c>
      <c r="D133" s="73"/>
      <c r="E133" s="74">
        <v>100</v>
      </c>
      <c r="F133" s="117">
        <f>SUM(1*E133)/100</f>
        <v>1</v>
      </c>
      <c r="G133" s="831"/>
      <c r="H133" s="731"/>
      <c r="I133" s="731"/>
      <c r="J133" s="734"/>
      <c r="K133" s="731"/>
      <c r="L133" s="731"/>
      <c r="M133" s="900"/>
    </row>
    <row r="134" spans="1:17" s="52" customFormat="1" ht="22.5" x14ac:dyDescent="0.3">
      <c r="A134" s="760">
        <v>269</v>
      </c>
      <c r="B134" s="761" t="s">
        <v>1414</v>
      </c>
      <c r="C134" s="172" t="s">
        <v>1312</v>
      </c>
      <c r="D134" s="195">
        <v>6</v>
      </c>
      <c r="E134" s="173" t="s">
        <v>1313</v>
      </c>
      <c r="F134" s="270">
        <f>SUM(F136)</f>
        <v>1</v>
      </c>
      <c r="G134" s="850"/>
      <c r="H134" s="760" t="s">
        <v>20</v>
      </c>
      <c r="I134" s="760" t="s">
        <v>76</v>
      </c>
      <c r="J134" s="763">
        <v>9</v>
      </c>
      <c r="K134" s="760" t="s">
        <v>73</v>
      </c>
      <c r="L134" s="760" t="s">
        <v>22</v>
      </c>
      <c r="M134" s="913"/>
      <c r="N134" s="56">
        <f>D134*J134</f>
        <v>54</v>
      </c>
      <c r="O134" s="57">
        <f>N134/12</f>
        <v>4.5</v>
      </c>
      <c r="P134" s="57">
        <v>0</v>
      </c>
      <c r="Q134" s="110">
        <f>O134*2</f>
        <v>9</v>
      </c>
    </row>
    <row r="135" spans="1:17" s="52" customFormat="1" ht="22.5" x14ac:dyDescent="0.3">
      <c r="A135" s="760"/>
      <c r="B135" s="761"/>
      <c r="C135" s="174" t="s">
        <v>1401</v>
      </c>
      <c r="D135" s="175"/>
      <c r="E135" s="178"/>
      <c r="F135" s="279"/>
      <c r="G135" s="851"/>
      <c r="H135" s="760"/>
      <c r="I135" s="760"/>
      <c r="J135" s="763"/>
      <c r="K135" s="760"/>
      <c r="L135" s="760"/>
      <c r="M135" s="913"/>
    </row>
    <row r="136" spans="1:17" s="52" customFormat="1" ht="22.5" x14ac:dyDescent="0.3">
      <c r="A136" s="760"/>
      <c r="B136" s="761"/>
      <c r="C136" s="176" t="s">
        <v>91</v>
      </c>
      <c r="D136" s="177"/>
      <c r="E136" s="178">
        <v>100</v>
      </c>
      <c r="F136" s="279">
        <f>SUM(1*E136)/100</f>
        <v>1</v>
      </c>
      <c r="G136" s="852"/>
      <c r="H136" s="760"/>
      <c r="I136" s="760"/>
      <c r="J136" s="763"/>
      <c r="K136" s="760"/>
      <c r="L136" s="760"/>
      <c r="M136" s="913"/>
    </row>
    <row r="137" spans="1:17" s="52" customFormat="1" ht="22.5" x14ac:dyDescent="0.3">
      <c r="A137" s="760">
        <v>270</v>
      </c>
      <c r="B137" s="761" t="s">
        <v>1415</v>
      </c>
      <c r="C137" s="172" t="s">
        <v>1315</v>
      </c>
      <c r="D137" s="195">
        <v>6</v>
      </c>
      <c r="E137" s="173" t="s">
        <v>1313</v>
      </c>
      <c r="F137" s="270">
        <f>SUM(F139)</f>
        <v>1</v>
      </c>
      <c r="G137" s="850"/>
      <c r="H137" s="760" t="s">
        <v>20</v>
      </c>
      <c r="I137" s="760" t="s">
        <v>25</v>
      </c>
      <c r="J137" s="763">
        <v>4</v>
      </c>
      <c r="K137" s="760" t="s">
        <v>73</v>
      </c>
      <c r="L137" s="760" t="s">
        <v>22</v>
      </c>
      <c r="M137" s="960"/>
      <c r="N137" s="56">
        <f>D137*J137</f>
        <v>24</v>
      </c>
      <c r="O137" s="57">
        <f>N137/12</f>
        <v>2</v>
      </c>
      <c r="P137" s="57">
        <v>0</v>
      </c>
      <c r="Q137" s="110">
        <f>O137*2</f>
        <v>4</v>
      </c>
    </row>
    <row r="138" spans="1:17" s="52" customFormat="1" ht="22.5" x14ac:dyDescent="0.3">
      <c r="A138" s="760"/>
      <c r="B138" s="761"/>
      <c r="C138" s="174" t="s">
        <v>1401</v>
      </c>
      <c r="D138" s="175"/>
      <c r="E138" s="178"/>
      <c r="F138" s="279"/>
      <c r="G138" s="851"/>
      <c r="H138" s="760"/>
      <c r="I138" s="760"/>
      <c r="J138" s="763"/>
      <c r="K138" s="760"/>
      <c r="L138" s="760"/>
      <c r="M138" s="961"/>
    </row>
    <row r="139" spans="1:17" s="52" customFormat="1" ht="22.5" x14ac:dyDescent="0.3">
      <c r="A139" s="760"/>
      <c r="B139" s="761"/>
      <c r="C139" s="176" t="s">
        <v>91</v>
      </c>
      <c r="D139" s="177"/>
      <c r="E139" s="178">
        <v>100</v>
      </c>
      <c r="F139" s="279">
        <f>SUM(1*E139)/100</f>
        <v>1</v>
      </c>
      <c r="G139" s="852"/>
      <c r="H139" s="760"/>
      <c r="I139" s="760"/>
      <c r="J139" s="763"/>
      <c r="K139" s="760"/>
      <c r="L139" s="760"/>
      <c r="M139" s="962"/>
    </row>
    <row r="140" spans="1:17" ht="24.75" hidden="1" customHeight="1" x14ac:dyDescent="0.15">
      <c r="A140" s="933" t="s">
        <v>1524</v>
      </c>
      <c r="B140" s="933"/>
      <c r="C140" s="933"/>
      <c r="D140" s="933"/>
      <c r="E140" s="933"/>
      <c r="F140" s="933"/>
      <c r="G140" s="933"/>
      <c r="H140" s="933"/>
      <c r="I140" s="933"/>
      <c r="J140" s="933"/>
      <c r="K140" s="933"/>
      <c r="L140" s="933"/>
      <c r="M140" s="933"/>
      <c r="N140" s="124">
        <f>SUM(N141:N164)</f>
        <v>82</v>
      </c>
      <c r="O140" s="65">
        <f t="shared" ref="O140:Q140" si="16">SUM(O141:O164)</f>
        <v>6.8333333333333339</v>
      </c>
      <c r="P140" s="65">
        <f t="shared" si="16"/>
        <v>0</v>
      </c>
      <c r="Q140" s="65">
        <f t="shared" si="16"/>
        <v>13.666666666666668</v>
      </c>
    </row>
    <row r="141" spans="1:17" s="52" customFormat="1" ht="21" hidden="1" x14ac:dyDescent="0.3">
      <c r="A141" s="760">
        <v>271</v>
      </c>
      <c r="B141" s="761" t="s">
        <v>1370</v>
      </c>
      <c r="C141" s="172" t="s">
        <v>1315</v>
      </c>
      <c r="D141" s="195">
        <v>6</v>
      </c>
      <c r="E141" s="173" t="s">
        <v>1313</v>
      </c>
      <c r="F141" s="270"/>
      <c r="G141" s="850"/>
      <c r="H141" s="760" t="s">
        <v>20</v>
      </c>
      <c r="I141" s="760" t="s">
        <v>20</v>
      </c>
      <c r="J141" s="763">
        <v>1</v>
      </c>
      <c r="K141" s="760" t="s">
        <v>73</v>
      </c>
      <c r="L141" s="760" t="s">
        <v>22</v>
      </c>
      <c r="M141" s="913"/>
      <c r="N141" s="56">
        <f>D141*J141</f>
        <v>6</v>
      </c>
      <c r="O141" s="57">
        <f>N141/12</f>
        <v>0.5</v>
      </c>
      <c r="P141" s="57">
        <v>0</v>
      </c>
      <c r="Q141" s="110">
        <f>O141*2</f>
        <v>1</v>
      </c>
    </row>
    <row r="142" spans="1:17" s="52" customFormat="1" ht="21" hidden="1" x14ac:dyDescent="0.3">
      <c r="A142" s="760"/>
      <c r="B142" s="761"/>
      <c r="C142" s="174" t="s">
        <v>1371</v>
      </c>
      <c r="D142" s="175"/>
      <c r="E142" s="178"/>
      <c r="F142" s="279"/>
      <c r="G142" s="851"/>
      <c r="H142" s="760"/>
      <c r="I142" s="760"/>
      <c r="J142" s="763"/>
      <c r="K142" s="760"/>
      <c r="L142" s="760"/>
      <c r="M142" s="913"/>
    </row>
    <row r="143" spans="1:17" s="52" customFormat="1" ht="21" hidden="1" x14ac:dyDescent="0.3">
      <c r="A143" s="760"/>
      <c r="B143" s="761"/>
      <c r="C143" s="176" t="s">
        <v>91</v>
      </c>
      <c r="D143" s="177"/>
      <c r="E143" s="178">
        <v>100</v>
      </c>
      <c r="F143" s="279"/>
      <c r="G143" s="852"/>
      <c r="H143" s="760"/>
      <c r="I143" s="760"/>
      <c r="J143" s="763"/>
      <c r="K143" s="760"/>
      <c r="L143" s="760"/>
      <c r="M143" s="913"/>
    </row>
    <row r="144" spans="1:17" s="52" customFormat="1" ht="21" hidden="1" x14ac:dyDescent="0.3">
      <c r="A144" s="731">
        <v>272</v>
      </c>
      <c r="B144" s="732" t="s">
        <v>1399</v>
      </c>
      <c r="C144" s="109" t="s">
        <v>1400</v>
      </c>
      <c r="D144" s="187">
        <v>3</v>
      </c>
      <c r="E144" s="208" t="s">
        <v>86</v>
      </c>
      <c r="F144" s="118"/>
      <c r="G144" s="129" t="s">
        <v>2313</v>
      </c>
      <c r="H144" s="731" t="s">
        <v>20</v>
      </c>
      <c r="I144" s="731" t="s">
        <v>26</v>
      </c>
      <c r="J144" s="734">
        <v>4</v>
      </c>
      <c r="K144" s="731" t="s">
        <v>20</v>
      </c>
      <c r="L144" s="731" t="s">
        <v>22</v>
      </c>
      <c r="M144" s="900"/>
      <c r="N144" s="56">
        <f>D144*J144</f>
        <v>12</v>
      </c>
      <c r="O144" s="57">
        <f>N144/12</f>
        <v>1</v>
      </c>
      <c r="P144" s="57">
        <v>0</v>
      </c>
      <c r="Q144" s="110">
        <f>O144*2</f>
        <v>2</v>
      </c>
    </row>
    <row r="145" spans="1:17" s="52" customFormat="1" ht="21" hidden="1" x14ac:dyDescent="0.3">
      <c r="A145" s="731"/>
      <c r="B145" s="732"/>
      <c r="C145" s="126" t="s">
        <v>1401</v>
      </c>
      <c r="D145" s="76"/>
      <c r="E145" s="77"/>
      <c r="F145" s="289"/>
      <c r="G145" s="129" t="s">
        <v>2314</v>
      </c>
      <c r="H145" s="731"/>
      <c r="I145" s="731"/>
      <c r="J145" s="734"/>
      <c r="K145" s="731"/>
      <c r="L145" s="731"/>
      <c r="M145" s="900"/>
    </row>
    <row r="146" spans="1:17" s="52" customFormat="1" ht="21" hidden="1" x14ac:dyDescent="0.3">
      <c r="A146" s="731"/>
      <c r="B146" s="732"/>
      <c r="C146" s="111" t="s">
        <v>89</v>
      </c>
      <c r="D146" s="73"/>
      <c r="E146" s="74">
        <v>20</v>
      </c>
      <c r="F146" s="117"/>
      <c r="G146" s="129"/>
      <c r="H146" s="731"/>
      <c r="I146" s="731"/>
      <c r="J146" s="734"/>
      <c r="K146" s="731"/>
      <c r="L146" s="731"/>
      <c r="M146" s="900"/>
    </row>
    <row r="147" spans="1:17" s="52" customFormat="1" ht="21" hidden="1" x14ac:dyDescent="0.3">
      <c r="A147" s="731"/>
      <c r="B147" s="732"/>
      <c r="C147" s="111" t="s">
        <v>376</v>
      </c>
      <c r="D147" s="73"/>
      <c r="E147" s="74">
        <v>20</v>
      </c>
      <c r="F147" s="117"/>
      <c r="G147" s="129"/>
      <c r="H147" s="731"/>
      <c r="I147" s="731"/>
      <c r="J147" s="734"/>
      <c r="K147" s="731"/>
      <c r="L147" s="731"/>
      <c r="M147" s="900"/>
    </row>
    <row r="148" spans="1:17" s="52" customFormat="1" ht="21" hidden="1" x14ac:dyDescent="0.3">
      <c r="A148" s="731"/>
      <c r="B148" s="732"/>
      <c r="C148" s="111" t="s">
        <v>367</v>
      </c>
      <c r="D148" s="73"/>
      <c r="E148" s="74">
        <v>20</v>
      </c>
      <c r="F148" s="117"/>
      <c r="G148" s="129"/>
      <c r="H148" s="731"/>
      <c r="I148" s="731"/>
      <c r="J148" s="734"/>
      <c r="K148" s="731"/>
      <c r="L148" s="731"/>
      <c r="M148" s="900"/>
    </row>
    <row r="149" spans="1:17" s="52" customFormat="1" ht="21" hidden="1" x14ac:dyDescent="0.3">
      <c r="A149" s="731"/>
      <c r="B149" s="732"/>
      <c r="C149" s="111" t="s">
        <v>91</v>
      </c>
      <c r="D149" s="73"/>
      <c r="E149" s="74">
        <v>20</v>
      </c>
      <c r="F149" s="117"/>
      <c r="G149" s="129"/>
      <c r="H149" s="731"/>
      <c r="I149" s="731"/>
      <c r="J149" s="734"/>
      <c r="K149" s="731"/>
      <c r="L149" s="731"/>
      <c r="M149" s="900"/>
    </row>
    <row r="150" spans="1:17" s="52" customFormat="1" ht="21" hidden="1" x14ac:dyDescent="0.3">
      <c r="A150" s="731"/>
      <c r="B150" s="732"/>
      <c r="C150" s="111" t="s">
        <v>92</v>
      </c>
      <c r="D150" s="73"/>
      <c r="E150" s="74">
        <v>20</v>
      </c>
      <c r="F150" s="117"/>
      <c r="G150" s="129"/>
      <c r="H150" s="731"/>
      <c r="I150" s="731"/>
      <c r="J150" s="734"/>
      <c r="K150" s="731"/>
      <c r="L150" s="731"/>
      <c r="M150" s="900"/>
    </row>
    <row r="151" spans="1:17" s="52" customFormat="1" ht="21" hidden="1" x14ac:dyDescent="0.3">
      <c r="A151" s="731">
        <v>273</v>
      </c>
      <c r="B151" s="732" t="s">
        <v>1402</v>
      </c>
      <c r="C151" s="109" t="s">
        <v>1403</v>
      </c>
      <c r="D151" s="187">
        <v>3</v>
      </c>
      <c r="E151" s="208" t="s">
        <v>19</v>
      </c>
      <c r="F151" s="118"/>
      <c r="G151" s="832" t="s">
        <v>2315</v>
      </c>
      <c r="H151" s="731" t="s">
        <v>20</v>
      </c>
      <c r="I151" s="731" t="s">
        <v>26</v>
      </c>
      <c r="J151" s="734">
        <v>4</v>
      </c>
      <c r="K151" s="731" t="s">
        <v>20</v>
      </c>
      <c r="L151" s="731" t="s">
        <v>22</v>
      </c>
      <c r="M151" s="900"/>
      <c r="N151" s="56">
        <f>D151*J151</f>
        <v>12</v>
      </c>
      <c r="O151" s="57">
        <f>N151/12</f>
        <v>1</v>
      </c>
      <c r="P151" s="57">
        <v>0</v>
      </c>
      <c r="Q151" s="110">
        <f>O151*2</f>
        <v>2</v>
      </c>
    </row>
    <row r="152" spans="1:17" s="52" customFormat="1" ht="21" hidden="1" x14ac:dyDescent="0.3">
      <c r="A152" s="731"/>
      <c r="B152" s="732"/>
      <c r="C152" s="126" t="s">
        <v>1401</v>
      </c>
      <c r="D152" s="76"/>
      <c r="E152" s="77"/>
      <c r="F152" s="289"/>
      <c r="G152" s="833"/>
      <c r="H152" s="731"/>
      <c r="I152" s="731"/>
      <c r="J152" s="734"/>
      <c r="K152" s="731"/>
      <c r="L152" s="731"/>
      <c r="M152" s="900"/>
    </row>
    <row r="153" spans="1:17" s="52" customFormat="1" ht="21" hidden="1" x14ac:dyDescent="0.3">
      <c r="A153" s="731"/>
      <c r="B153" s="732"/>
      <c r="C153" s="111" t="s">
        <v>91</v>
      </c>
      <c r="D153" s="73"/>
      <c r="E153" s="74">
        <v>100</v>
      </c>
      <c r="F153" s="117"/>
      <c r="G153" s="834"/>
      <c r="H153" s="731"/>
      <c r="I153" s="731"/>
      <c r="J153" s="734"/>
      <c r="K153" s="731"/>
      <c r="L153" s="731"/>
      <c r="M153" s="900"/>
    </row>
    <row r="154" spans="1:17" s="52" customFormat="1" ht="21" hidden="1" x14ac:dyDescent="0.3">
      <c r="A154" s="731">
        <v>274</v>
      </c>
      <c r="B154" s="732" t="s">
        <v>1406</v>
      </c>
      <c r="C154" s="109" t="s">
        <v>1407</v>
      </c>
      <c r="D154" s="187">
        <v>3</v>
      </c>
      <c r="E154" s="208" t="s">
        <v>33</v>
      </c>
      <c r="F154" s="118"/>
      <c r="G154" s="129" t="s">
        <v>2316</v>
      </c>
      <c r="H154" s="731" t="s">
        <v>20</v>
      </c>
      <c r="I154" s="731" t="s">
        <v>26</v>
      </c>
      <c r="J154" s="734">
        <v>4</v>
      </c>
      <c r="K154" s="731" t="s">
        <v>20</v>
      </c>
      <c r="L154" s="731" t="s">
        <v>22</v>
      </c>
      <c r="M154" s="900"/>
      <c r="N154" s="56">
        <f>D154*J154</f>
        <v>12</v>
      </c>
      <c r="O154" s="57">
        <f>N154/12</f>
        <v>1</v>
      </c>
      <c r="P154" s="57">
        <v>0</v>
      </c>
      <c r="Q154" s="110">
        <f>O154*2</f>
        <v>2</v>
      </c>
    </row>
    <row r="155" spans="1:17" s="52" customFormat="1" ht="21" hidden="1" x14ac:dyDescent="0.3">
      <c r="A155" s="731"/>
      <c r="B155" s="732"/>
      <c r="C155" s="126" t="s">
        <v>1401</v>
      </c>
      <c r="D155" s="76"/>
      <c r="E155" s="77"/>
      <c r="F155" s="289"/>
      <c r="G155" s="129" t="s">
        <v>2317</v>
      </c>
      <c r="H155" s="731"/>
      <c r="I155" s="731"/>
      <c r="J155" s="734"/>
      <c r="K155" s="731"/>
      <c r="L155" s="731"/>
      <c r="M155" s="900"/>
    </row>
    <row r="156" spans="1:17" s="52" customFormat="1" ht="21" hidden="1" x14ac:dyDescent="0.3">
      <c r="A156" s="731"/>
      <c r="B156" s="732"/>
      <c r="C156" s="111" t="s">
        <v>89</v>
      </c>
      <c r="D156" s="73"/>
      <c r="E156" s="74">
        <v>35</v>
      </c>
      <c r="F156" s="117"/>
      <c r="G156" s="129"/>
      <c r="H156" s="731"/>
      <c r="I156" s="731"/>
      <c r="J156" s="734"/>
      <c r="K156" s="731"/>
      <c r="L156" s="731"/>
      <c r="M156" s="900"/>
    </row>
    <row r="157" spans="1:17" s="52" customFormat="1" ht="21" hidden="1" x14ac:dyDescent="0.3">
      <c r="A157" s="731"/>
      <c r="B157" s="732"/>
      <c r="C157" s="111" t="s">
        <v>90</v>
      </c>
      <c r="D157" s="73"/>
      <c r="E157" s="74">
        <v>30</v>
      </c>
      <c r="F157" s="117"/>
      <c r="G157" s="129"/>
      <c r="H157" s="731"/>
      <c r="I157" s="731"/>
      <c r="J157" s="734"/>
      <c r="K157" s="731"/>
      <c r="L157" s="731"/>
      <c r="M157" s="900"/>
    </row>
    <row r="158" spans="1:17" s="52" customFormat="1" ht="21" hidden="1" x14ac:dyDescent="0.3">
      <c r="A158" s="731"/>
      <c r="B158" s="732"/>
      <c r="C158" s="111" t="s">
        <v>92</v>
      </c>
      <c r="D158" s="73"/>
      <c r="E158" s="74">
        <v>35</v>
      </c>
      <c r="F158" s="117"/>
      <c r="G158" s="129"/>
      <c r="H158" s="731"/>
      <c r="I158" s="731"/>
      <c r="J158" s="734"/>
      <c r="K158" s="731"/>
      <c r="L158" s="731"/>
      <c r="M158" s="900"/>
    </row>
    <row r="159" spans="1:17" s="52" customFormat="1" ht="21" hidden="1" x14ac:dyDescent="0.3">
      <c r="A159" s="731">
        <v>275</v>
      </c>
      <c r="B159" s="732" t="s">
        <v>1408</v>
      </c>
      <c r="C159" s="109" t="s">
        <v>1306</v>
      </c>
      <c r="D159" s="187">
        <v>1</v>
      </c>
      <c r="E159" s="208" t="s">
        <v>82</v>
      </c>
      <c r="F159" s="118"/>
      <c r="G159" s="832" t="s">
        <v>2318</v>
      </c>
      <c r="H159" s="731" t="s">
        <v>20</v>
      </c>
      <c r="I159" s="731" t="s">
        <v>26</v>
      </c>
      <c r="J159" s="734">
        <v>4</v>
      </c>
      <c r="K159" s="731" t="s">
        <v>20</v>
      </c>
      <c r="L159" s="731" t="s">
        <v>22</v>
      </c>
      <c r="M159" s="900"/>
      <c r="N159" s="56">
        <f>D159*J159</f>
        <v>4</v>
      </c>
      <c r="O159" s="57">
        <f>N159/12</f>
        <v>0.33333333333333331</v>
      </c>
      <c r="P159" s="57">
        <v>0</v>
      </c>
      <c r="Q159" s="110">
        <f>O159*2</f>
        <v>0.66666666666666663</v>
      </c>
    </row>
    <row r="160" spans="1:17" s="52" customFormat="1" ht="21" hidden="1" x14ac:dyDescent="0.3">
      <c r="A160" s="731"/>
      <c r="B160" s="732"/>
      <c r="C160" s="126" t="s">
        <v>1401</v>
      </c>
      <c r="D160" s="76"/>
      <c r="E160" s="77"/>
      <c r="F160" s="289"/>
      <c r="G160" s="833"/>
      <c r="H160" s="731"/>
      <c r="I160" s="731"/>
      <c r="J160" s="734"/>
      <c r="K160" s="731"/>
      <c r="L160" s="731"/>
      <c r="M160" s="900"/>
    </row>
    <row r="161" spans="1:19" s="52" customFormat="1" ht="21" hidden="1" x14ac:dyDescent="0.3">
      <c r="A161" s="731"/>
      <c r="B161" s="732"/>
      <c r="C161" s="111" t="s">
        <v>92</v>
      </c>
      <c r="D161" s="73"/>
      <c r="E161" s="74">
        <v>100</v>
      </c>
      <c r="F161" s="117"/>
      <c r="G161" s="834"/>
      <c r="H161" s="731"/>
      <c r="I161" s="731"/>
      <c r="J161" s="734"/>
      <c r="K161" s="731"/>
      <c r="L161" s="731"/>
      <c r="M161" s="900"/>
    </row>
    <row r="162" spans="1:19" s="52" customFormat="1" ht="21" hidden="1" x14ac:dyDescent="0.3">
      <c r="A162" s="760">
        <v>276</v>
      </c>
      <c r="B162" s="761" t="s">
        <v>1415</v>
      </c>
      <c r="C162" s="172" t="s">
        <v>1315</v>
      </c>
      <c r="D162" s="195">
        <v>6</v>
      </c>
      <c r="E162" s="173" t="s">
        <v>1313</v>
      </c>
      <c r="F162" s="270"/>
      <c r="G162" s="850"/>
      <c r="H162" s="760" t="s">
        <v>20</v>
      </c>
      <c r="I162" s="760" t="s">
        <v>28</v>
      </c>
      <c r="J162" s="763">
        <v>6</v>
      </c>
      <c r="K162" s="760" t="s">
        <v>73</v>
      </c>
      <c r="L162" s="760" t="s">
        <v>22</v>
      </c>
      <c r="M162" s="960"/>
      <c r="N162" s="56">
        <f>D162*J162</f>
        <v>36</v>
      </c>
      <c r="O162" s="57">
        <f>N162/12</f>
        <v>3</v>
      </c>
      <c r="P162" s="57">
        <v>0</v>
      </c>
      <c r="Q162" s="110">
        <f>O162*2</f>
        <v>6</v>
      </c>
    </row>
    <row r="163" spans="1:19" s="52" customFormat="1" ht="21" hidden="1" x14ac:dyDescent="0.3">
      <c r="A163" s="760"/>
      <c r="B163" s="761"/>
      <c r="C163" s="174" t="s">
        <v>1401</v>
      </c>
      <c r="D163" s="175"/>
      <c r="E163" s="178"/>
      <c r="F163" s="279"/>
      <c r="G163" s="851"/>
      <c r="H163" s="760"/>
      <c r="I163" s="760"/>
      <c r="J163" s="763"/>
      <c r="K163" s="760"/>
      <c r="L163" s="760"/>
      <c r="M163" s="961"/>
    </row>
    <row r="164" spans="1:19" s="52" customFormat="1" ht="21" hidden="1" x14ac:dyDescent="0.3">
      <c r="A164" s="773"/>
      <c r="B164" s="774"/>
      <c r="C164" s="276" t="s">
        <v>91</v>
      </c>
      <c r="D164" s="177"/>
      <c r="E164" s="178">
        <v>100</v>
      </c>
      <c r="F164" s="279"/>
      <c r="G164" s="852"/>
      <c r="H164" s="773"/>
      <c r="I164" s="773"/>
      <c r="J164" s="778"/>
      <c r="K164" s="773"/>
      <c r="L164" s="773"/>
      <c r="M164" s="961"/>
    </row>
    <row r="165" spans="1:19" ht="24.75" customHeight="1" x14ac:dyDescent="0.15">
      <c r="A165" s="957" t="s">
        <v>864</v>
      </c>
      <c r="B165" s="958"/>
      <c r="C165" s="958"/>
      <c r="D165" s="958"/>
      <c r="E165" s="958"/>
      <c r="F165" s="958"/>
      <c r="G165" s="958"/>
      <c r="H165" s="958"/>
      <c r="I165" s="958"/>
      <c r="J165" s="958"/>
      <c r="K165" s="958"/>
      <c r="L165" s="958"/>
      <c r="M165" s="959"/>
      <c r="N165" s="124">
        <f>N166+N189</f>
        <v>183</v>
      </c>
      <c r="O165" s="65">
        <f t="shared" ref="O165:Q165" si="17">O166+O189</f>
        <v>15.25</v>
      </c>
      <c r="P165" s="65">
        <f t="shared" si="17"/>
        <v>0</v>
      </c>
      <c r="Q165" s="65">
        <f t="shared" si="17"/>
        <v>30.5</v>
      </c>
      <c r="R165" s="125">
        <f>P165+Q165</f>
        <v>30.5</v>
      </c>
      <c r="S165" s="66">
        <f>Q165/20</f>
        <v>1.5249999999999999</v>
      </c>
    </row>
    <row r="166" spans="1:19" ht="24.75" customHeight="1" x14ac:dyDescent="0.15">
      <c r="A166" s="933" t="s">
        <v>1601</v>
      </c>
      <c r="B166" s="933"/>
      <c r="C166" s="933"/>
      <c r="D166" s="933"/>
      <c r="E166" s="933"/>
      <c r="F166" s="933"/>
      <c r="G166" s="933"/>
      <c r="H166" s="933"/>
      <c r="I166" s="933"/>
      <c r="J166" s="933"/>
      <c r="K166" s="933"/>
      <c r="L166" s="933"/>
      <c r="M166" s="933"/>
      <c r="N166" s="124">
        <f>SUM(N167:N188)</f>
        <v>103</v>
      </c>
      <c r="O166" s="65">
        <f t="shared" ref="O166:Q166" si="18">SUM(O167:O188)</f>
        <v>8.5833333333333339</v>
      </c>
      <c r="P166" s="65">
        <f t="shared" si="18"/>
        <v>0</v>
      </c>
      <c r="Q166" s="65">
        <f t="shared" si="18"/>
        <v>17.166666666666668</v>
      </c>
    </row>
    <row r="167" spans="1:19" s="52" customFormat="1" ht="21" hidden="1" x14ac:dyDescent="0.3">
      <c r="A167" s="935">
        <v>277</v>
      </c>
      <c r="B167" s="936" t="s">
        <v>1525</v>
      </c>
      <c r="C167" s="168" t="s">
        <v>1526</v>
      </c>
      <c r="D167" s="169">
        <v>3</v>
      </c>
      <c r="E167" s="170" t="s">
        <v>86</v>
      </c>
      <c r="F167" s="362"/>
      <c r="G167" s="937" t="s">
        <v>2319</v>
      </c>
      <c r="H167" s="935" t="s">
        <v>20</v>
      </c>
      <c r="I167" s="935" t="s">
        <v>23</v>
      </c>
      <c r="J167" s="940">
        <v>0</v>
      </c>
      <c r="K167" s="935" t="s">
        <v>73</v>
      </c>
      <c r="L167" s="935" t="s">
        <v>22</v>
      </c>
      <c r="M167" s="934" t="s">
        <v>1799</v>
      </c>
      <c r="N167" s="56">
        <f>D167*J167</f>
        <v>0</v>
      </c>
      <c r="O167" s="57">
        <f>N167/12</f>
        <v>0</v>
      </c>
      <c r="P167" s="57">
        <v>0</v>
      </c>
      <c r="Q167" s="110">
        <f>O167*2</f>
        <v>0</v>
      </c>
    </row>
    <row r="168" spans="1:19" s="52" customFormat="1" ht="21" hidden="1" x14ac:dyDescent="0.3">
      <c r="A168" s="935"/>
      <c r="B168" s="936"/>
      <c r="C168" s="168" t="s">
        <v>367</v>
      </c>
      <c r="D168" s="169"/>
      <c r="E168" s="171"/>
      <c r="F168" s="363"/>
      <c r="G168" s="938"/>
      <c r="H168" s="935"/>
      <c r="I168" s="935"/>
      <c r="J168" s="940"/>
      <c r="K168" s="935"/>
      <c r="L168" s="935"/>
      <c r="M168" s="934"/>
    </row>
    <row r="169" spans="1:19" s="52" customFormat="1" ht="21" hidden="1" x14ac:dyDescent="0.3">
      <c r="A169" s="935"/>
      <c r="B169" s="936"/>
      <c r="C169" s="168" t="s">
        <v>376</v>
      </c>
      <c r="D169" s="169"/>
      <c r="E169" s="171"/>
      <c r="F169" s="363"/>
      <c r="G169" s="938"/>
      <c r="H169" s="935"/>
      <c r="I169" s="935"/>
      <c r="J169" s="940"/>
      <c r="K169" s="935"/>
      <c r="L169" s="935"/>
      <c r="M169" s="934"/>
    </row>
    <row r="170" spans="1:19" s="52" customFormat="1" ht="21" hidden="1" x14ac:dyDescent="0.3">
      <c r="A170" s="935"/>
      <c r="B170" s="936"/>
      <c r="C170" s="168" t="s">
        <v>91</v>
      </c>
      <c r="D170" s="169"/>
      <c r="E170" s="171"/>
      <c r="F170" s="363"/>
      <c r="G170" s="938"/>
      <c r="H170" s="935"/>
      <c r="I170" s="935"/>
      <c r="J170" s="940"/>
      <c r="K170" s="935"/>
      <c r="L170" s="935"/>
      <c r="M170" s="934"/>
    </row>
    <row r="171" spans="1:19" s="52" customFormat="1" ht="21" hidden="1" x14ac:dyDescent="0.3">
      <c r="A171" s="935"/>
      <c r="B171" s="936"/>
      <c r="C171" s="168" t="s">
        <v>92</v>
      </c>
      <c r="D171" s="169"/>
      <c r="E171" s="171"/>
      <c r="F171" s="363"/>
      <c r="G171" s="938"/>
      <c r="H171" s="935"/>
      <c r="I171" s="935"/>
      <c r="J171" s="940"/>
      <c r="K171" s="935"/>
      <c r="L171" s="935"/>
      <c r="M171" s="934"/>
    </row>
    <row r="172" spans="1:19" s="52" customFormat="1" ht="21" hidden="1" x14ac:dyDescent="0.3">
      <c r="A172" s="935"/>
      <c r="B172" s="936"/>
      <c r="C172" s="168" t="s">
        <v>89</v>
      </c>
      <c r="D172" s="169"/>
      <c r="E172" s="171"/>
      <c r="F172" s="364"/>
      <c r="G172" s="939"/>
      <c r="H172" s="935"/>
      <c r="I172" s="935"/>
      <c r="J172" s="940"/>
      <c r="K172" s="935"/>
      <c r="L172" s="935"/>
      <c r="M172" s="934"/>
    </row>
    <row r="173" spans="1:19" s="52" customFormat="1" ht="21" hidden="1" x14ac:dyDescent="0.3">
      <c r="A173" s="935">
        <v>278</v>
      </c>
      <c r="B173" s="936" t="s">
        <v>1527</v>
      </c>
      <c r="C173" s="168" t="s">
        <v>1306</v>
      </c>
      <c r="D173" s="169">
        <v>1</v>
      </c>
      <c r="E173" s="170" t="s">
        <v>82</v>
      </c>
      <c r="F173" s="362"/>
      <c r="G173" s="937" t="s">
        <v>2320</v>
      </c>
      <c r="H173" s="935" t="s">
        <v>20</v>
      </c>
      <c r="I173" s="935" t="s">
        <v>23</v>
      </c>
      <c r="J173" s="940">
        <v>0</v>
      </c>
      <c r="K173" s="935" t="s">
        <v>73</v>
      </c>
      <c r="L173" s="935" t="s">
        <v>22</v>
      </c>
      <c r="M173" s="934" t="s">
        <v>1799</v>
      </c>
      <c r="N173" s="56">
        <f>D173*J173</f>
        <v>0</v>
      </c>
      <c r="O173" s="57">
        <f>N173/12</f>
        <v>0</v>
      </c>
      <c r="P173" s="57">
        <v>0</v>
      </c>
      <c r="Q173" s="110">
        <f>O173*2</f>
        <v>0</v>
      </c>
    </row>
    <row r="174" spans="1:19" s="52" customFormat="1" ht="21" hidden="1" x14ac:dyDescent="0.3">
      <c r="A174" s="935"/>
      <c r="B174" s="936"/>
      <c r="C174" s="168" t="s">
        <v>367</v>
      </c>
      <c r="D174" s="169"/>
      <c r="E174" s="171"/>
      <c r="F174" s="363"/>
      <c r="G174" s="938"/>
      <c r="H174" s="935"/>
      <c r="I174" s="935"/>
      <c r="J174" s="940"/>
      <c r="K174" s="935"/>
      <c r="L174" s="935"/>
      <c r="M174" s="934"/>
    </row>
    <row r="175" spans="1:19" s="52" customFormat="1" ht="21" hidden="1" x14ac:dyDescent="0.3">
      <c r="A175" s="935"/>
      <c r="B175" s="936"/>
      <c r="C175" s="168" t="s">
        <v>368</v>
      </c>
      <c r="D175" s="169"/>
      <c r="E175" s="171"/>
      <c r="F175" s="364"/>
      <c r="G175" s="939"/>
      <c r="H175" s="935"/>
      <c r="I175" s="935"/>
      <c r="J175" s="940"/>
      <c r="K175" s="935"/>
      <c r="L175" s="935"/>
      <c r="M175" s="934"/>
    </row>
    <row r="176" spans="1:19" s="52" customFormat="1" ht="22.5" x14ac:dyDescent="0.3">
      <c r="A176" s="731">
        <v>279</v>
      </c>
      <c r="B176" s="732" t="s">
        <v>1528</v>
      </c>
      <c r="C176" s="109" t="s">
        <v>1330</v>
      </c>
      <c r="D176" s="187">
        <v>1</v>
      </c>
      <c r="E176" s="208" t="s">
        <v>82</v>
      </c>
      <c r="F176" s="118">
        <f>SUM(F178)</f>
        <v>0.25</v>
      </c>
      <c r="G176" s="814" t="s">
        <v>2321</v>
      </c>
      <c r="H176" s="731" t="s">
        <v>20</v>
      </c>
      <c r="I176" s="731" t="s">
        <v>23</v>
      </c>
      <c r="J176" s="734">
        <v>1</v>
      </c>
      <c r="K176" s="731" t="s">
        <v>20</v>
      </c>
      <c r="L176" s="731" t="s">
        <v>22</v>
      </c>
      <c r="M176" s="900"/>
      <c r="N176" s="56">
        <f>D176*J176</f>
        <v>1</v>
      </c>
      <c r="O176" s="57">
        <f>N176/12</f>
        <v>8.3333333333333329E-2</v>
      </c>
      <c r="P176" s="57">
        <v>0</v>
      </c>
      <c r="Q176" s="110">
        <f>O176*2</f>
        <v>0.16666666666666666</v>
      </c>
    </row>
    <row r="177" spans="1:17" s="52" customFormat="1" ht="22.5" x14ac:dyDescent="0.3">
      <c r="A177" s="731"/>
      <c r="B177" s="732"/>
      <c r="C177" s="126" t="s">
        <v>1401</v>
      </c>
      <c r="D177" s="76"/>
      <c r="E177" s="77"/>
      <c r="F177" s="289"/>
      <c r="G177" s="944"/>
      <c r="H177" s="731"/>
      <c r="I177" s="731"/>
      <c r="J177" s="734"/>
      <c r="K177" s="731"/>
      <c r="L177" s="731"/>
      <c r="M177" s="900"/>
    </row>
    <row r="178" spans="1:17" s="52" customFormat="1" ht="22.5" x14ac:dyDescent="0.3">
      <c r="A178" s="731"/>
      <c r="B178" s="732"/>
      <c r="C178" s="111" t="s">
        <v>92</v>
      </c>
      <c r="D178" s="73"/>
      <c r="E178" s="74">
        <v>100</v>
      </c>
      <c r="F178" s="117">
        <f>SUM(0.25*E178)/100</f>
        <v>0.25</v>
      </c>
      <c r="G178" s="815"/>
      <c r="H178" s="731"/>
      <c r="I178" s="731"/>
      <c r="J178" s="734"/>
      <c r="K178" s="731"/>
      <c r="L178" s="731"/>
      <c r="M178" s="900"/>
    </row>
    <row r="179" spans="1:17" s="52" customFormat="1" ht="21" hidden="1" x14ac:dyDescent="0.3">
      <c r="A179" s="745">
        <v>280</v>
      </c>
      <c r="B179" s="746" t="s">
        <v>1529</v>
      </c>
      <c r="C179" s="128" t="s">
        <v>1530</v>
      </c>
      <c r="D179" s="205">
        <v>6</v>
      </c>
      <c r="E179" s="84" t="s">
        <v>1313</v>
      </c>
      <c r="F179" s="157"/>
      <c r="G179" s="941"/>
      <c r="H179" s="745" t="s">
        <v>20</v>
      </c>
      <c r="I179" s="745" t="s">
        <v>23</v>
      </c>
      <c r="J179" s="748">
        <v>0</v>
      </c>
      <c r="K179" s="745" t="s">
        <v>23</v>
      </c>
      <c r="L179" s="745" t="s">
        <v>22</v>
      </c>
      <c r="M179" s="943" t="s">
        <v>1799</v>
      </c>
      <c r="N179" s="56">
        <f>D179*J179</f>
        <v>0</v>
      </c>
      <c r="O179" s="57">
        <f>N179/12</f>
        <v>0</v>
      </c>
      <c r="P179" s="57">
        <v>0</v>
      </c>
      <c r="Q179" s="110">
        <f>O179*2</f>
        <v>0</v>
      </c>
    </row>
    <row r="180" spans="1:17" s="52" customFormat="1" ht="21" hidden="1" x14ac:dyDescent="0.3">
      <c r="A180" s="745"/>
      <c r="B180" s="746"/>
      <c r="C180" s="128" t="s">
        <v>1401</v>
      </c>
      <c r="D180" s="205"/>
      <c r="E180" s="84"/>
      <c r="F180" s="157"/>
      <c r="G180" s="942"/>
      <c r="H180" s="745"/>
      <c r="I180" s="745"/>
      <c r="J180" s="748"/>
      <c r="K180" s="745"/>
      <c r="L180" s="745"/>
      <c r="M180" s="943"/>
    </row>
    <row r="181" spans="1:17" s="52" customFormat="1" ht="22.5" x14ac:dyDescent="0.3">
      <c r="A181" s="760">
        <v>281</v>
      </c>
      <c r="B181" s="761" t="s">
        <v>1531</v>
      </c>
      <c r="C181" s="172" t="s">
        <v>1532</v>
      </c>
      <c r="D181" s="195">
        <v>6</v>
      </c>
      <c r="E181" s="173" t="s">
        <v>1313</v>
      </c>
      <c r="F181" s="270">
        <f>SUM(F183)</f>
        <v>1</v>
      </c>
      <c r="G181" s="817"/>
      <c r="H181" s="760" t="s">
        <v>20</v>
      </c>
      <c r="I181" s="760" t="s">
        <v>23</v>
      </c>
      <c r="J181" s="763">
        <v>1</v>
      </c>
      <c r="K181" s="760" t="s">
        <v>20</v>
      </c>
      <c r="L181" s="760" t="s">
        <v>22</v>
      </c>
      <c r="M181" s="913"/>
      <c r="N181" s="56">
        <f>D181*J181</f>
        <v>6</v>
      </c>
      <c r="O181" s="57">
        <f>N181/12</f>
        <v>0.5</v>
      </c>
      <c r="P181" s="57">
        <v>0</v>
      </c>
      <c r="Q181" s="110">
        <f>O181*2</f>
        <v>1</v>
      </c>
    </row>
    <row r="182" spans="1:17" s="52" customFormat="1" ht="22.5" x14ac:dyDescent="0.3">
      <c r="A182" s="760"/>
      <c r="B182" s="761"/>
      <c r="C182" s="174" t="s">
        <v>1401</v>
      </c>
      <c r="D182" s="175"/>
      <c r="E182" s="178"/>
      <c r="F182" s="279"/>
      <c r="G182" s="948"/>
      <c r="H182" s="760"/>
      <c r="I182" s="760"/>
      <c r="J182" s="763"/>
      <c r="K182" s="760"/>
      <c r="L182" s="760"/>
      <c r="M182" s="913"/>
    </row>
    <row r="183" spans="1:17" s="52" customFormat="1" ht="22.5" x14ac:dyDescent="0.3">
      <c r="A183" s="760"/>
      <c r="B183" s="761"/>
      <c r="C183" s="176" t="s">
        <v>91</v>
      </c>
      <c r="D183" s="177"/>
      <c r="E183" s="178">
        <v>100</v>
      </c>
      <c r="F183" s="279">
        <f>SUM(1*E183)/100</f>
        <v>1</v>
      </c>
      <c r="G183" s="818"/>
      <c r="H183" s="760"/>
      <c r="I183" s="760"/>
      <c r="J183" s="763"/>
      <c r="K183" s="760"/>
      <c r="L183" s="760"/>
      <c r="M183" s="913"/>
    </row>
    <row r="184" spans="1:17" s="52" customFormat="1" ht="21" hidden="1" x14ac:dyDescent="0.3">
      <c r="A184" s="946">
        <v>282</v>
      </c>
      <c r="B184" s="952" t="s">
        <v>1533</v>
      </c>
      <c r="C184" s="365" t="s">
        <v>1534</v>
      </c>
      <c r="D184" s="366">
        <v>6</v>
      </c>
      <c r="E184" s="367" t="s">
        <v>1313</v>
      </c>
      <c r="F184" s="368"/>
      <c r="G184" s="953"/>
      <c r="H184" s="946" t="s">
        <v>20</v>
      </c>
      <c r="I184" s="946" t="s">
        <v>23</v>
      </c>
      <c r="J184" s="945">
        <v>0</v>
      </c>
      <c r="K184" s="946" t="s">
        <v>73</v>
      </c>
      <c r="L184" s="946" t="s">
        <v>22</v>
      </c>
      <c r="M184" s="947" t="s">
        <v>1799</v>
      </c>
      <c r="N184" s="56">
        <f>D184*J184</f>
        <v>0</v>
      </c>
      <c r="O184" s="57">
        <f>N184/12</f>
        <v>0</v>
      </c>
      <c r="P184" s="57">
        <v>0</v>
      </c>
      <c r="Q184" s="110">
        <f>O184*2</f>
        <v>0</v>
      </c>
    </row>
    <row r="185" spans="1:17" s="52" customFormat="1" ht="21" hidden="1" x14ac:dyDescent="0.3">
      <c r="A185" s="946"/>
      <c r="B185" s="952"/>
      <c r="C185" s="365" t="s">
        <v>91</v>
      </c>
      <c r="D185" s="366"/>
      <c r="E185" s="370"/>
      <c r="F185" s="369"/>
      <c r="G185" s="954"/>
      <c r="H185" s="946"/>
      <c r="I185" s="946"/>
      <c r="J185" s="945"/>
      <c r="K185" s="946"/>
      <c r="L185" s="946"/>
      <c r="M185" s="947"/>
    </row>
    <row r="186" spans="1:17" s="52" customFormat="1" ht="22.5" x14ac:dyDescent="0.3">
      <c r="A186" s="760">
        <v>283</v>
      </c>
      <c r="B186" s="761" t="s">
        <v>1562</v>
      </c>
      <c r="C186" s="172" t="s">
        <v>1563</v>
      </c>
      <c r="D186" s="195">
        <v>12</v>
      </c>
      <c r="E186" s="173" t="s">
        <v>1318</v>
      </c>
      <c r="F186" s="270">
        <f>SUM(F188)</f>
        <v>1</v>
      </c>
      <c r="G186" s="817"/>
      <c r="H186" s="760" t="s">
        <v>20</v>
      </c>
      <c r="I186" s="760" t="s">
        <v>76</v>
      </c>
      <c r="J186" s="763">
        <v>8</v>
      </c>
      <c r="K186" s="760" t="s">
        <v>73</v>
      </c>
      <c r="L186" s="760" t="s">
        <v>22</v>
      </c>
      <c r="M186" s="913"/>
      <c r="N186" s="56">
        <f>D186*J186</f>
        <v>96</v>
      </c>
      <c r="O186" s="57">
        <f>N186/12</f>
        <v>8</v>
      </c>
      <c r="P186" s="57">
        <v>0</v>
      </c>
      <c r="Q186" s="110">
        <f>O186*2</f>
        <v>16</v>
      </c>
    </row>
    <row r="187" spans="1:17" s="52" customFormat="1" ht="22.5" x14ac:dyDescent="0.3">
      <c r="A187" s="760"/>
      <c r="B187" s="761"/>
      <c r="C187" s="174" t="s">
        <v>1371</v>
      </c>
      <c r="D187" s="175"/>
      <c r="E187" s="178"/>
      <c r="F187" s="279"/>
      <c r="G187" s="948"/>
      <c r="H187" s="760"/>
      <c r="I187" s="760"/>
      <c r="J187" s="763"/>
      <c r="K187" s="760"/>
      <c r="L187" s="760"/>
      <c r="M187" s="913"/>
    </row>
    <row r="188" spans="1:17" s="52" customFormat="1" ht="22.5" x14ac:dyDescent="0.3">
      <c r="A188" s="773"/>
      <c r="B188" s="774"/>
      <c r="C188" s="276" t="s">
        <v>91</v>
      </c>
      <c r="D188" s="177"/>
      <c r="E188" s="178">
        <v>100</v>
      </c>
      <c r="F188" s="279">
        <f>SUM(1*E188)/100</f>
        <v>1</v>
      </c>
      <c r="G188" s="818"/>
      <c r="H188" s="773"/>
      <c r="I188" s="773"/>
      <c r="J188" s="778"/>
      <c r="K188" s="773"/>
      <c r="L188" s="773"/>
      <c r="M188" s="955"/>
    </row>
    <row r="189" spans="1:17" ht="24.75" hidden="1" customHeight="1" x14ac:dyDescent="0.15">
      <c r="A189" s="949" t="s">
        <v>1602</v>
      </c>
      <c r="B189" s="950"/>
      <c r="C189" s="950"/>
      <c r="D189" s="950"/>
      <c r="E189" s="950"/>
      <c r="F189" s="950"/>
      <c r="G189" s="950"/>
      <c r="H189" s="950"/>
      <c r="I189" s="950"/>
      <c r="J189" s="950"/>
      <c r="K189" s="950"/>
      <c r="L189" s="950"/>
      <c r="M189" s="951"/>
      <c r="N189" s="124">
        <f>SUM(N190:N209)</f>
        <v>80</v>
      </c>
      <c r="O189" s="65">
        <f t="shared" ref="O189:Q189" si="19">SUM(O190:O209)</f>
        <v>6.666666666666667</v>
      </c>
      <c r="P189" s="65">
        <f t="shared" si="19"/>
        <v>0</v>
      </c>
      <c r="Q189" s="65">
        <f t="shared" si="19"/>
        <v>13.333333333333334</v>
      </c>
    </row>
    <row r="190" spans="1:17" s="52" customFormat="1" ht="21" hidden="1" x14ac:dyDescent="0.3">
      <c r="A190" s="731">
        <v>284</v>
      </c>
      <c r="B190" s="732" t="s">
        <v>1581</v>
      </c>
      <c r="C190" s="109" t="s">
        <v>1582</v>
      </c>
      <c r="D190" s="187">
        <v>3</v>
      </c>
      <c r="E190" s="208" t="s">
        <v>86</v>
      </c>
      <c r="F190" s="118"/>
      <c r="G190" s="355" t="s">
        <v>2322</v>
      </c>
      <c r="H190" s="731" t="s">
        <v>20</v>
      </c>
      <c r="I190" s="731" t="s">
        <v>25</v>
      </c>
      <c r="J190" s="734">
        <v>4</v>
      </c>
      <c r="K190" s="731" t="s">
        <v>73</v>
      </c>
      <c r="L190" s="731" t="s">
        <v>22</v>
      </c>
      <c r="M190" s="900"/>
      <c r="N190" s="56">
        <f>D190*J190</f>
        <v>12</v>
      </c>
      <c r="O190" s="57">
        <f>N190/12</f>
        <v>1</v>
      </c>
      <c r="P190" s="57">
        <v>0</v>
      </c>
      <c r="Q190" s="110">
        <f>O190*2</f>
        <v>2</v>
      </c>
    </row>
    <row r="191" spans="1:17" s="52" customFormat="1" ht="21" hidden="1" x14ac:dyDescent="0.3">
      <c r="A191" s="731"/>
      <c r="B191" s="732"/>
      <c r="C191" s="126" t="s">
        <v>1401</v>
      </c>
      <c r="D191" s="76"/>
      <c r="E191" s="77"/>
      <c r="F191" s="289"/>
      <c r="G191" s="356" t="s">
        <v>2323</v>
      </c>
      <c r="H191" s="731"/>
      <c r="I191" s="731"/>
      <c r="J191" s="734"/>
      <c r="K191" s="731"/>
      <c r="L191" s="731"/>
      <c r="M191" s="900"/>
    </row>
    <row r="192" spans="1:17" s="52" customFormat="1" ht="21" hidden="1" x14ac:dyDescent="0.3">
      <c r="A192" s="731"/>
      <c r="B192" s="732"/>
      <c r="C192" s="111" t="s">
        <v>367</v>
      </c>
      <c r="D192" s="73"/>
      <c r="E192" s="74">
        <v>50</v>
      </c>
      <c r="F192" s="117"/>
      <c r="G192" s="356"/>
      <c r="H192" s="731"/>
      <c r="I192" s="731"/>
      <c r="J192" s="734"/>
      <c r="K192" s="731"/>
      <c r="L192" s="731"/>
      <c r="M192" s="900"/>
    </row>
    <row r="193" spans="1:17" s="52" customFormat="1" ht="21" hidden="1" x14ac:dyDescent="0.3">
      <c r="A193" s="731"/>
      <c r="B193" s="732"/>
      <c r="C193" s="111" t="s">
        <v>368</v>
      </c>
      <c r="D193" s="73"/>
      <c r="E193" s="74">
        <v>50</v>
      </c>
      <c r="F193" s="117"/>
      <c r="G193" s="305"/>
      <c r="H193" s="731"/>
      <c r="I193" s="731"/>
      <c r="J193" s="734"/>
      <c r="K193" s="731"/>
      <c r="L193" s="731"/>
      <c r="M193" s="900"/>
    </row>
    <row r="194" spans="1:17" s="52" customFormat="1" ht="21" hidden="1" x14ac:dyDescent="0.3">
      <c r="A194" s="731">
        <v>285</v>
      </c>
      <c r="B194" s="732" t="s">
        <v>1583</v>
      </c>
      <c r="C194" s="109" t="s">
        <v>1584</v>
      </c>
      <c r="D194" s="187">
        <v>3</v>
      </c>
      <c r="E194" s="208" t="s">
        <v>86</v>
      </c>
      <c r="F194" s="118"/>
      <c r="G194" s="129" t="s">
        <v>2324</v>
      </c>
      <c r="H194" s="731" t="s">
        <v>20</v>
      </c>
      <c r="I194" s="731" t="s">
        <v>25</v>
      </c>
      <c r="J194" s="734">
        <v>4</v>
      </c>
      <c r="K194" s="731" t="s">
        <v>73</v>
      </c>
      <c r="L194" s="731" t="s">
        <v>22</v>
      </c>
      <c r="M194" s="900"/>
      <c r="N194" s="56">
        <f>D194*J194</f>
        <v>12</v>
      </c>
      <c r="O194" s="57">
        <f>N194/12</f>
        <v>1</v>
      </c>
      <c r="P194" s="57">
        <v>0</v>
      </c>
      <c r="Q194" s="110">
        <f>O194*2</f>
        <v>2</v>
      </c>
    </row>
    <row r="195" spans="1:17" s="52" customFormat="1" ht="21" hidden="1" x14ac:dyDescent="0.3">
      <c r="A195" s="731"/>
      <c r="B195" s="732"/>
      <c r="C195" s="126" t="s">
        <v>1401</v>
      </c>
      <c r="D195" s="76"/>
      <c r="E195" s="77"/>
      <c r="F195" s="289"/>
      <c r="G195" s="129" t="s">
        <v>2325</v>
      </c>
      <c r="H195" s="731"/>
      <c r="I195" s="731"/>
      <c r="J195" s="734"/>
      <c r="K195" s="731"/>
      <c r="L195" s="731"/>
      <c r="M195" s="900"/>
    </row>
    <row r="196" spans="1:17" s="52" customFormat="1" ht="21" hidden="1" x14ac:dyDescent="0.3">
      <c r="A196" s="731"/>
      <c r="B196" s="732"/>
      <c r="C196" s="111" t="s">
        <v>91</v>
      </c>
      <c r="D196" s="73"/>
      <c r="E196" s="74">
        <v>50</v>
      </c>
      <c r="F196" s="117"/>
      <c r="G196" s="129"/>
      <c r="H196" s="731"/>
      <c r="I196" s="731"/>
      <c r="J196" s="734"/>
      <c r="K196" s="731"/>
      <c r="L196" s="731"/>
      <c r="M196" s="900"/>
    </row>
    <row r="197" spans="1:17" s="52" customFormat="1" ht="21" hidden="1" x14ac:dyDescent="0.3">
      <c r="A197" s="731"/>
      <c r="B197" s="732"/>
      <c r="C197" s="111" t="s">
        <v>92</v>
      </c>
      <c r="D197" s="73"/>
      <c r="E197" s="74">
        <v>50</v>
      </c>
      <c r="F197" s="117"/>
      <c r="G197" s="129"/>
      <c r="H197" s="731"/>
      <c r="I197" s="731"/>
      <c r="J197" s="734"/>
      <c r="K197" s="731"/>
      <c r="L197" s="731"/>
      <c r="M197" s="900"/>
    </row>
    <row r="198" spans="1:17" s="52" customFormat="1" ht="21" hidden="1" x14ac:dyDescent="0.3">
      <c r="A198" s="731">
        <v>286</v>
      </c>
      <c r="B198" s="732" t="s">
        <v>1585</v>
      </c>
      <c r="C198" s="109" t="s">
        <v>1308</v>
      </c>
      <c r="D198" s="187">
        <v>1</v>
      </c>
      <c r="E198" s="208" t="s">
        <v>82</v>
      </c>
      <c r="F198" s="118"/>
      <c r="G198" s="956" t="s">
        <v>2326</v>
      </c>
      <c r="H198" s="731" t="s">
        <v>20</v>
      </c>
      <c r="I198" s="731" t="s">
        <v>25</v>
      </c>
      <c r="J198" s="734">
        <v>4</v>
      </c>
      <c r="K198" s="731" t="s">
        <v>73</v>
      </c>
      <c r="L198" s="731" t="s">
        <v>22</v>
      </c>
      <c r="M198" s="900"/>
      <c r="N198" s="56">
        <f>D198*J198</f>
        <v>4</v>
      </c>
      <c r="O198" s="57">
        <f>N198/12</f>
        <v>0.33333333333333331</v>
      </c>
      <c r="P198" s="57">
        <v>0</v>
      </c>
      <c r="Q198" s="110">
        <f>O198*2</f>
        <v>0.66666666666666663</v>
      </c>
    </row>
    <row r="199" spans="1:17" s="52" customFormat="1" ht="21" hidden="1" x14ac:dyDescent="0.3">
      <c r="A199" s="731"/>
      <c r="B199" s="732"/>
      <c r="C199" s="126" t="s">
        <v>1401</v>
      </c>
      <c r="D199" s="76"/>
      <c r="E199" s="77"/>
      <c r="F199" s="289"/>
      <c r="G199" s="956"/>
      <c r="H199" s="731"/>
      <c r="I199" s="731"/>
      <c r="J199" s="734"/>
      <c r="K199" s="731"/>
      <c r="L199" s="731"/>
      <c r="M199" s="900"/>
    </row>
    <row r="200" spans="1:17" s="52" customFormat="1" ht="21" hidden="1" x14ac:dyDescent="0.3">
      <c r="A200" s="731"/>
      <c r="B200" s="732"/>
      <c r="C200" s="111" t="s">
        <v>91</v>
      </c>
      <c r="D200" s="73"/>
      <c r="E200" s="74">
        <v>100</v>
      </c>
      <c r="F200" s="117"/>
      <c r="G200" s="956"/>
      <c r="H200" s="731"/>
      <c r="I200" s="731"/>
      <c r="J200" s="734"/>
      <c r="K200" s="731"/>
      <c r="L200" s="731"/>
      <c r="M200" s="900"/>
    </row>
    <row r="201" spans="1:17" s="52" customFormat="1" ht="21" hidden="1" x14ac:dyDescent="0.3">
      <c r="A201" s="731">
        <v>287</v>
      </c>
      <c r="B201" s="732" t="s">
        <v>1586</v>
      </c>
      <c r="C201" s="109" t="s">
        <v>1565</v>
      </c>
      <c r="D201" s="187">
        <v>1</v>
      </c>
      <c r="E201" s="208" t="s">
        <v>82</v>
      </c>
      <c r="F201" s="118"/>
      <c r="G201" s="956" t="s">
        <v>2327</v>
      </c>
      <c r="H201" s="731" t="s">
        <v>20</v>
      </c>
      <c r="I201" s="731" t="s">
        <v>25</v>
      </c>
      <c r="J201" s="734">
        <v>4</v>
      </c>
      <c r="K201" s="731" t="s">
        <v>73</v>
      </c>
      <c r="L201" s="731" t="s">
        <v>22</v>
      </c>
      <c r="M201" s="900"/>
      <c r="N201" s="56">
        <f>D201*J201</f>
        <v>4</v>
      </c>
      <c r="O201" s="57">
        <f>N201/12</f>
        <v>0.33333333333333331</v>
      </c>
      <c r="P201" s="57">
        <v>0</v>
      </c>
      <c r="Q201" s="110">
        <f>O201*2</f>
        <v>0.66666666666666663</v>
      </c>
    </row>
    <row r="202" spans="1:17" s="52" customFormat="1" ht="21" hidden="1" x14ac:dyDescent="0.3">
      <c r="A202" s="731"/>
      <c r="B202" s="732"/>
      <c r="C202" s="126" t="s">
        <v>1401</v>
      </c>
      <c r="D202" s="76"/>
      <c r="E202" s="77"/>
      <c r="F202" s="289"/>
      <c r="G202" s="956"/>
      <c r="H202" s="731"/>
      <c r="I202" s="731"/>
      <c r="J202" s="734"/>
      <c r="K202" s="731"/>
      <c r="L202" s="731"/>
      <c r="M202" s="900"/>
    </row>
    <row r="203" spans="1:17" s="52" customFormat="1" ht="21" hidden="1" x14ac:dyDescent="0.3">
      <c r="A203" s="731"/>
      <c r="B203" s="732"/>
      <c r="C203" s="111" t="s">
        <v>90</v>
      </c>
      <c r="D203" s="73"/>
      <c r="E203" s="74">
        <v>100</v>
      </c>
      <c r="F203" s="117"/>
      <c r="G203" s="956"/>
      <c r="H203" s="731"/>
      <c r="I203" s="731"/>
      <c r="J203" s="734"/>
      <c r="K203" s="731"/>
      <c r="L203" s="731"/>
      <c r="M203" s="900"/>
    </row>
    <row r="204" spans="1:17" s="52" customFormat="1" ht="21" hidden="1" x14ac:dyDescent="0.3">
      <c r="A204" s="760">
        <v>288</v>
      </c>
      <c r="B204" s="761" t="s">
        <v>1529</v>
      </c>
      <c r="C204" s="172" t="s">
        <v>1530</v>
      </c>
      <c r="D204" s="195">
        <v>6</v>
      </c>
      <c r="E204" s="173" t="s">
        <v>1313</v>
      </c>
      <c r="F204" s="270"/>
      <c r="G204" s="914"/>
      <c r="H204" s="760" t="s">
        <v>20</v>
      </c>
      <c r="I204" s="760" t="s">
        <v>25</v>
      </c>
      <c r="J204" s="763">
        <v>4</v>
      </c>
      <c r="K204" s="760" t="s">
        <v>73</v>
      </c>
      <c r="L204" s="760" t="s">
        <v>22</v>
      </c>
      <c r="M204" s="913"/>
      <c r="N204" s="56">
        <f>D204*J204</f>
        <v>24</v>
      </c>
      <c r="O204" s="57">
        <f>N204/12</f>
        <v>2</v>
      </c>
      <c r="P204" s="57">
        <v>0</v>
      </c>
      <c r="Q204" s="110">
        <f>O204*2</f>
        <v>4</v>
      </c>
    </row>
    <row r="205" spans="1:17" s="52" customFormat="1" ht="21" hidden="1" x14ac:dyDescent="0.3">
      <c r="A205" s="760"/>
      <c r="B205" s="761"/>
      <c r="C205" s="174" t="s">
        <v>1401</v>
      </c>
      <c r="D205" s="175"/>
      <c r="E205" s="178"/>
      <c r="F205" s="279"/>
      <c r="G205" s="914"/>
      <c r="H205" s="760"/>
      <c r="I205" s="760"/>
      <c r="J205" s="763"/>
      <c r="K205" s="760"/>
      <c r="L205" s="760"/>
      <c r="M205" s="913"/>
    </row>
    <row r="206" spans="1:17" s="52" customFormat="1" ht="21" hidden="1" x14ac:dyDescent="0.3">
      <c r="A206" s="760"/>
      <c r="B206" s="761"/>
      <c r="C206" s="176" t="s">
        <v>91</v>
      </c>
      <c r="D206" s="177"/>
      <c r="E206" s="178">
        <v>100</v>
      </c>
      <c r="F206" s="279"/>
      <c r="G206" s="914"/>
      <c r="H206" s="760"/>
      <c r="I206" s="760"/>
      <c r="J206" s="763"/>
      <c r="K206" s="760"/>
      <c r="L206" s="760"/>
      <c r="M206" s="913"/>
    </row>
    <row r="207" spans="1:17" s="52" customFormat="1" ht="21" hidden="1" x14ac:dyDescent="0.3">
      <c r="A207" s="760">
        <v>289</v>
      </c>
      <c r="B207" s="761" t="s">
        <v>1533</v>
      </c>
      <c r="C207" s="172" t="s">
        <v>1534</v>
      </c>
      <c r="D207" s="195">
        <v>6</v>
      </c>
      <c r="E207" s="173" t="s">
        <v>1313</v>
      </c>
      <c r="F207" s="270"/>
      <c r="G207" s="914"/>
      <c r="H207" s="760" t="s">
        <v>20</v>
      </c>
      <c r="I207" s="760" t="s">
        <v>25</v>
      </c>
      <c r="J207" s="763">
        <v>4</v>
      </c>
      <c r="K207" s="760" t="s">
        <v>73</v>
      </c>
      <c r="L207" s="760" t="s">
        <v>22</v>
      </c>
      <c r="M207" s="913"/>
      <c r="N207" s="56">
        <f>D207*J207</f>
        <v>24</v>
      </c>
      <c r="O207" s="57">
        <f>N207/12</f>
        <v>2</v>
      </c>
      <c r="P207" s="57">
        <v>0</v>
      </c>
      <c r="Q207" s="110">
        <f>O207*2</f>
        <v>4</v>
      </c>
    </row>
    <row r="208" spans="1:17" s="52" customFormat="1" ht="21" hidden="1" x14ac:dyDescent="0.3">
      <c r="A208" s="760"/>
      <c r="B208" s="761"/>
      <c r="C208" s="174" t="s">
        <v>1401</v>
      </c>
      <c r="D208" s="175"/>
      <c r="E208" s="178"/>
      <c r="F208" s="279"/>
      <c r="G208" s="914"/>
      <c r="H208" s="760"/>
      <c r="I208" s="760"/>
      <c r="J208" s="763"/>
      <c r="K208" s="760"/>
      <c r="L208" s="760"/>
      <c r="M208" s="913"/>
    </row>
    <row r="209" spans="1:13" s="52" customFormat="1" ht="21" hidden="1" x14ac:dyDescent="0.3">
      <c r="A209" s="760"/>
      <c r="B209" s="761"/>
      <c r="C209" s="176" t="s">
        <v>91</v>
      </c>
      <c r="D209" s="177"/>
      <c r="E209" s="178">
        <v>100</v>
      </c>
      <c r="F209" s="279"/>
      <c r="G209" s="914"/>
      <c r="H209" s="760"/>
      <c r="I209" s="760"/>
      <c r="J209" s="763"/>
      <c r="K209" s="760"/>
      <c r="L209" s="760"/>
      <c r="M209" s="913"/>
    </row>
  </sheetData>
  <mergeCells count="497">
    <mergeCell ref="A76:M76"/>
    <mergeCell ref="A96:M96"/>
    <mergeCell ref="A165:M165"/>
    <mergeCell ref="M137:M139"/>
    <mergeCell ref="M162:M164"/>
    <mergeCell ref="M93:M95"/>
    <mergeCell ref="M159:M161"/>
    <mergeCell ref="A162:A164"/>
    <mergeCell ref="B162:B164"/>
    <mergeCell ref="G162:G164"/>
    <mergeCell ref="H162:H164"/>
    <mergeCell ref="I162:I164"/>
    <mergeCell ref="J162:J164"/>
    <mergeCell ref="K162:K164"/>
    <mergeCell ref="L162:L164"/>
    <mergeCell ref="A159:A161"/>
    <mergeCell ref="B159:B161"/>
    <mergeCell ref="G159:G161"/>
    <mergeCell ref="H159:H161"/>
    <mergeCell ref="I159:I161"/>
    <mergeCell ref="J159:J161"/>
    <mergeCell ref="K159:K161"/>
    <mergeCell ref="L159:L161"/>
    <mergeCell ref="M151:M153"/>
    <mergeCell ref="M204:M206"/>
    <mergeCell ref="A207:A209"/>
    <mergeCell ref="B207:B209"/>
    <mergeCell ref="G207:G209"/>
    <mergeCell ref="H207:H209"/>
    <mergeCell ref="I207:I209"/>
    <mergeCell ref="J207:J209"/>
    <mergeCell ref="K207:K209"/>
    <mergeCell ref="L207:L209"/>
    <mergeCell ref="M207:M209"/>
    <mergeCell ref="A204:A206"/>
    <mergeCell ref="B204:B206"/>
    <mergeCell ref="G204:G206"/>
    <mergeCell ref="H204:H206"/>
    <mergeCell ref="I204:I206"/>
    <mergeCell ref="J204:J206"/>
    <mergeCell ref="K204:K206"/>
    <mergeCell ref="L204:L206"/>
    <mergeCell ref="M198:M200"/>
    <mergeCell ref="A201:A203"/>
    <mergeCell ref="B201:B203"/>
    <mergeCell ref="G201:G203"/>
    <mergeCell ref="H201:H203"/>
    <mergeCell ref="I201:I203"/>
    <mergeCell ref="J201:J203"/>
    <mergeCell ref="K201:K203"/>
    <mergeCell ref="L201:L203"/>
    <mergeCell ref="M201:M203"/>
    <mergeCell ref="A198:A200"/>
    <mergeCell ref="B198:B200"/>
    <mergeCell ref="G198:G200"/>
    <mergeCell ref="H198:H200"/>
    <mergeCell ref="I198:I200"/>
    <mergeCell ref="J198:J200"/>
    <mergeCell ref="K198:K200"/>
    <mergeCell ref="L198:L200"/>
    <mergeCell ref="A194:A197"/>
    <mergeCell ref="B194:B197"/>
    <mergeCell ref="H194:H197"/>
    <mergeCell ref="I194:I197"/>
    <mergeCell ref="J194:J197"/>
    <mergeCell ref="K194:K197"/>
    <mergeCell ref="L194:L197"/>
    <mergeCell ref="M194:M197"/>
    <mergeCell ref="M186:M188"/>
    <mergeCell ref="A166:M166"/>
    <mergeCell ref="A190:A193"/>
    <mergeCell ref="B190:B193"/>
    <mergeCell ref="H190:H193"/>
    <mergeCell ref="I190:I193"/>
    <mergeCell ref="J190:J193"/>
    <mergeCell ref="K190:K193"/>
    <mergeCell ref="L190:L193"/>
    <mergeCell ref="M190:M193"/>
    <mergeCell ref="A189:M189"/>
    <mergeCell ref="A186:A188"/>
    <mergeCell ref="B186:B188"/>
    <mergeCell ref="G186:G188"/>
    <mergeCell ref="H186:H188"/>
    <mergeCell ref="I186:I188"/>
    <mergeCell ref="J186:J188"/>
    <mergeCell ref="K186:K188"/>
    <mergeCell ref="L186:L188"/>
    <mergeCell ref="M181:M183"/>
    <mergeCell ref="A184:A185"/>
    <mergeCell ref="B184:B185"/>
    <mergeCell ref="G184:G185"/>
    <mergeCell ref="H184:H185"/>
    <mergeCell ref="I184:I185"/>
    <mergeCell ref="J184:J185"/>
    <mergeCell ref="K184:K185"/>
    <mergeCell ref="L184:L185"/>
    <mergeCell ref="M184:M185"/>
    <mergeCell ref="A181:A183"/>
    <mergeCell ref="B181:B183"/>
    <mergeCell ref="G181:G183"/>
    <mergeCell ref="H181:H183"/>
    <mergeCell ref="I181:I183"/>
    <mergeCell ref="J181:J183"/>
    <mergeCell ref="K181:K183"/>
    <mergeCell ref="L181:L183"/>
    <mergeCell ref="M176:M178"/>
    <mergeCell ref="A179:A180"/>
    <mergeCell ref="B179:B180"/>
    <mergeCell ref="G179:G180"/>
    <mergeCell ref="H179:H180"/>
    <mergeCell ref="I179:I180"/>
    <mergeCell ref="J179:J180"/>
    <mergeCell ref="K179:K180"/>
    <mergeCell ref="L179:L180"/>
    <mergeCell ref="M179:M180"/>
    <mergeCell ref="A176:A178"/>
    <mergeCell ref="B176:B178"/>
    <mergeCell ref="G176:G178"/>
    <mergeCell ref="H176:H178"/>
    <mergeCell ref="I176:I178"/>
    <mergeCell ref="J176:J178"/>
    <mergeCell ref="K176:K178"/>
    <mergeCell ref="L176:L178"/>
    <mergeCell ref="M167:M172"/>
    <mergeCell ref="A173:A175"/>
    <mergeCell ref="B173:B175"/>
    <mergeCell ref="G173:G175"/>
    <mergeCell ref="H173:H175"/>
    <mergeCell ref="I173:I175"/>
    <mergeCell ref="J173:J175"/>
    <mergeCell ref="K173:K175"/>
    <mergeCell ref="L173:L175"/>
    <mergeCell ref="M173:M175"/>
    <mergeCell ref="A167:A172"/>
    <mergeCell ref="B167:B172"/>
    <mergeCell ref="G167:G172"/>
    <mergeCell ref="H167:H172"/>
    <mergeCell ref="I167:I172"/>
    <mergeCell ref="J167:J172"/>
    <mergeCell ref="K167:K172"/>
    <mergeCell ref="L167:L172"/>
    <mergeCell ref="A154:A158"/>
    <mergeCell ref="B154:B158"/>
    <mergeCell ref="H154:H158"/>
    <mergeCell ref="I154:I158"/>
    <mergeCell ref="J154:J158"/>
    <mergeCell ref="K154:K158"/>
    <mergeCell ref="L154:L158"/>
    <mergeCell ref="M154:M158"/>
    <mergeCell ref="A151:A153"/>
    <mergeCell ref="B151:B153"/>
    <mergeCell ref="G151:G153"/>
    <mergeCell ref="H151:H153"/>
    <mergeCell ref="I151:I153"/>
    <mergeCell ref="J151:J153"/>
    <mergeCell ref="K151:K153"/>
    <mergeCell ref="L151:L153"/>
    <mergeCell ref="A144:A150"/>
    <mergeCell ref="B144:B150"/>
    <mergeCell ref="H144:H150"/>
    <mergeCell ref="I144:I150"/>
    <mergeCell ref="J144:J150"/>
    <mergeCell ref="K144:K150"/>
    <mergeCell ref="L144:L150"/>
    <mergeCell ref="M144:M150"/>
    <mergeCell ref="A97:M97"/>
    <mergeCell ref="A141:A143"/>
    <mergeCell ref="B141:B143"/>
    <mergeCell ref="G141:G143"/>
    <mergeCell ref="H141:H143"/>
    <mergeCell ref="I141:I143"/>
    <mergeCell ref="J141:J143"/>
    <mergeCell ref="K141:K143"/>
    <mergeCell ref="L141:L143"/>
    <mergeCell ref="M141:M143"/>
    <mergeCell ref="A140:M140"/>
    <mergeCell ref="A137:A139"/>
    <mergeCell ref="B137:B139"/>
    <mergeCell ref="G137:G139"/>
    <mergeCell ref="H137:H139"/>
    <mergeCell ref="I137:I139"/>
    <mergeCell ref="J137:J139"/>
    <mergeCell ref="K137:K139"/>
    <mergeCell ref="L137:L139"/>
    <mergeCell ref="M131:M133"/>
    <mergeCell ref="A134:A136"/>
    <mergeCell ref="B134:B136"/>
    <mergeCell ref="G134:G136"/>
    <mergeCell ref="H134:H136"/>
    <mergeCell ref="I134:I136"/>
    <mergeCell ref="J134:J136"/>
    <mergeCell ref="K134:K136"/>
    <mergeCell ref="L134:L136"/>
    <mergeCell ref="M134:M136"/>
    <mergeCell ref="A131:A133"/>
    <mergeCell ref="B131:B133"/>
    <mergeCell ref="G131:G133"/>
    <mergeCell ref="H131:H133"/>
    <mergeCell ref="I131:I133"/>
    <mergeCell ref="J131:J133"/>
    <mergeCell ref="K131:K133"/>
    <mergeCell ref="L131:L133"/>
    <mergeCell ref="A127:A130"/>
    <mergeCell ref="B127:B130"/>
    <mergeCell ref="H127:H130"/>
    <mergeCell ref="I127:I130"/>
    <mergeCell ref="J127:J130"/>
    <mergeCell ref="K127:K130"/>
    <mergeCell ref="L127:L130"/>
    <mergeCell ref="M127:M130"/>
    <mergeCell ref="M120:M122"/>
    <mergeCell ref="A123:A126"/>
    <mergeCell ref="B123:B126"/>
    <mergeCell ref="G123:G126"/>
    <mergeCell ref="H123:H126"/>
    <mergeCell ref="I123:I126"/>
    <mergeCell ref="J123:J126"/>
    <mergeCell ref="K123:K126"/>
    <mergeCell ref="L123:L126"/>
    <mergeCell ref="M123:M126"/>
    <mergeCell ref="A120:A122"/>
    <mergeCell ref="B120:B122"/>
    <mergeCell ref="G120:G122"/>
    <mergeCell ref="H120:H122"/>
    <mergeCell ref="I120:I122"/>
    <mergeCell ref="J120:J122"/>
    <mergeCell ref="K120:K122"/>
    <mergeCell ref="L120:L122"/>
    <mergeCell ref="A115:A119"/>
    <mergeCell ref="B115:B119"/>
    <mergeCell ref="H115:H119"/>
    <mergeCell ref="I115:I119"/>
    <mergeCell ref="J115:J119"/>
    <mergeCell ref="K115:K119"/>
    <mergeCell ref="L115:L119"/>
    <mergeCell ref="M115:M119"/>
    <mergeCell ref="H108:H110"/>
    <mergeCell ref="I108:I110"/>
    <mergeCell ref="J108:J110"/>
    <mergeCell ref="K108:K110"/>
    <mergeCell ref="L108:L110"/>
    <mergeCell ref="M108:M110"/>
    <mergeCell ref="A111:A114"/>
    <mergeCell ref="B111:B114"/>
    <mergeCell ref="H111:H114"/>
    <mergeCell ref="I111:I114"/>
    <mergeCell ref="J111:J114"/>
    <mergeCell ref="K111:K114"/>
    <mergeCell ref="L111:L114"/>
    <mergeCell ref="M111:M114"/>
    <mergeCell ref="A108:A110"/>
    <mergeCell ref="B108:B110"/>
    <mergeCell ref="G108:G110"/>
    <mergeCell ref="M98:M100"/>
    <mergeCell ref="A101:A107"/>
    <mergeCell ref="B101:B107"/>
    <mergeCell ref="H101:H107"/>
    <mergeCell ref="I101:I107"/>
    <mergeCell ref="J101:J107"/>
    <mergeCell ref="K101:K107"/>
    <mergeCell ref="L101:L107"/>
    <mergeCell ref="M101:M107"/>
    <mergeCell ref="J93:J95"/>
    <mergeCell ref="K93:K95"/>
    <mergeCell ref="L93:L95"/>
    <mergeCell ref="A93:A95"/>
    <mergeCell ref="B93:B95"/>
    <mergeCell ref="G93:G95"/>
    <mergeCell ref="H93:H95"/>
    <mergeCell ref="I93:I95"/>
    <mergeCell ref="A98:A100"/>
    <mergeCell ref="B98:B100"/>
    <mergeCell ref="G98:G100"/>
    <mergeCell ref="H98:H100"/>
    <mergeCell ref="I98:I100"/>
    <mergeCell ref="J98:J100"/>
    <mergeCell ref="K98:K100"/>
    <mergeCell ref="L98:L100"/>
    <mergeCell ref="A90:A92"/>
    <mergeCell ref="B90:B92"/>
    <mergeCell ref="H90:H92"/>
    <mergeCell ref="I90:I92"/>
    <mergeCell ref="J90:J92"/>
    <mergeCell ref="K90:K92"/>
    <mergeCell ref="L90:L92"/>
    <mergeCell ref="M90:M92"/>
    <mergeCell ref="M85:M86"/>
    <mergeCell ref="A87:A89"/>
    <mergeCell ref="B87:B89"/>
    <mergeCell ref="H87:H89"/>
    <mergeCell ref="I87:I89"/>
    <mergeCell ref="J87:J89"/>
    <mergeCell ref="K87:K89"/>
    <mergeCell ref="L87:L89"/>
    <mergeCell ref="M87:M89"/>
    <mergeCell ref="A85:A86"/>
    <mergeCell ref="B85:B86"/>
    <mergeCell ref="G85:G86"/>
    <mergeCell ref="H85:H86"/>
    <mergeCell ref="I85:I86"/>
    <mergeCell ref="J85:J86"/>
    <mergeCell ref="K85:K86"/>
    <mergeCell ref="L85:L86"/>
    <mergeCell ref="M79:M81"/>
    <mergeCell ref="A82:A84"/>
    <mergeCell ref="B82:B84"/>
    <mergeCell ref="G82:G84"/>
    <mergeCell ref="H82:H84"/>
    <mergeCell ref="I82:I84"/>
    <mergeCell ref="J82:J84"/>
    <mergeCell ref="K82:K84"/>
    <mergeCell ref="L82:L84"/>
    <mergeCell ref="M82:M84"/>
    <mergeCell ref="A79:A81"/>
    <mergeCell ref="B79:B81"/>
    <mergeCell ref="G79:G81"/>
    <mergeCell ref="H79:H81"/>
    <mergeCell ref="I79:I81"/>
    <mergeCell ref="J79:J81"/>
    <mergeCell ref="K79:K81"/>
    <mergeCell ref="L79:L81"/>
    <mergeCell ref="M70:M72"/>
    <mergeCell ref="A77:A78"/>
    <mergeCell ref="B77:B78"/>
    <mergeCell ref="G77:G78"/>
    <mergeCell ref="H77:H78"/>
    <mergeCell ref="I77:I78"/>
    <mergeCell ref="J77:J78"/>
    <mergeCell ref="K77:K78"/>
    <mergeCell ref="L77:L78"/>
    <mergeCell ref="M77:M78"/>
    <mergeCell ref="A73:A75"/>
    <mergeCell ref="B73:B75"/>
    <mergeCell ref="G73:G75"/>
    <mergeCell ref="H73:H75"/>
    <mergeCell ref="I73:I75"/>
    <mergeCell ref="J73:J75"/>
    <mergeCell ref="K73:K75"/>
    <mergeCell ref="L73:L75"/>
    <mergeCell ref="M73:M75"/>
    <mergeCell ref="A70:A72"/>
    <mergeCell ref="B70:B72"/>
    <mergeCell ref="G70:G72"/>
    <mergeCell ref="H70:H72"/>
    <mergeCell ref="I70:I72"/>
    <mergeCell ref="J70:J72"/>
    <mergeCell ref="K70:K72"/>
    <mergeCell ref="L70:L72"/>
    <mergeCell ref="A67:A69"/>
    <mergeCell ref="B67:B69"/>
    <mergeCell ref="H67:H69"/>
    <mergeCell ref="I67:I69"/>
    <mergeCell ref="J67:J69"/>
    <mergeCell ref="K67:K69"/>
    <mergeCell ref="A64:A66"/>
    <mergeCell ref="B64:B66"/>
    <mergeCell ref="H64:H66"/>
    <mergeCell ref="I64:I66"/>
    <mergeCell ref="J64:J66"/>
    <mergeCell ref="K64:K66"/>
    <mergeCell ref="L64:L66"/>
    <mergeCell ref="M64:M66"/>
    <mergeCell ref="L67:L69"/>
    <mergeCell ref="M67:M69"/>
    <mergeCell ref="K58:K60"/>
    <mergeCell ref="L58:L60"/>
    <mergeCell ref="M58:M60"/>
    <mergeCell ref="A61:A63"/>
    <mergeCell ref="B61:B63"/>
    <mergeCell ref="H61:H63"/>
    <mergeCell ref="I61:I63"/>
    <mergeCell ref="J61:J63"/>
    <mergeCell ref="K61:K63"/>
    <mergeCell ref="L61:L63"/>
    <mergeCell ref="A58:A60"/>
    <mergeCell ref="B58:B60"/>
    <mergeCell ref="G58:G60"/>
    <mergeCell ref="H58:H60"/>
    <mergeCell ref="I58:I60"/>
    <mergeCell ref="J58:J60"/>
    <mergeCell ref="M61:M63"/>
    <mergeCell ref="M51:M53"/>
    <mergeCell ref="A54:A57"/>
    <mergeCell ref="B54:B57"/>
    <mergeCell ref="H54:H57"/>
    <mergeCell ref="I54:I57"/>
    <mergeCell ref="J54:J57"/>
    <mergeCell ref="K54:K57"/>
    <mergeCell ref="L54:L57"/>
    <mergeCell ref="M54:M57"/>
    <mergeCell ref="A51:A53"/>
    <mergeCell ref="B51:B53"/>
    <mergeCell ref="G51:G53"/>
    <mergeCell ref="H51:H53"/>
    <mergeCell ref="I51:I53"/>
    <mergeCell ref="J51:J53"/>
    <mergeCell ref="K51:K53"/>
    <mergeCell ref="L51:L53"/>
    <mergeCell ref="I47:I50"/>
    <mergeCell ref="J47:J50"/>
    <mergeCell ref="K47:K50"/>
    <mergeCell ref="A44:A46"/>
    <mergeCell ref="B44:B46"/>
    <mergeCell ref="H44:H46"/>
    <mergeCell ref="I44:I46"/>
    <mergeCell ref="J44:J46"/>
    <mergeCell ref="K44:K46"/>
    <mergeCell ref="L44:L46"/>
    <mergeCell ref="M44:M46"/>
    <mergeCell ref="L47:L50"/>
    <mergeCell ref="M47:M50"/>
    <mergeCell ref="K37:K39"/>
    <mergeCell ref="L37:L39"/>
    <mergeCell ref="M37:M39"/>
    <mergeCell ref="A40:A43"/>
    <mergeCell ref="B40:B43"/>
    <mergeCell ref="H40:H43"/>
    <mergeCell ref="I40:I43"/>
    <mergeCell ref="J40:J43"/>
    <mergeCell ref="K40:K43"/>
    <mergeCell ref="L40:L43"/>
    <mergeCell ref="A37:A39"/>
    <mergeCell ref="B37:B39"/>
    <mergeCell ref="G37:G39"/>
    <mergeCell ref="H37:H39"/>
    <mergeCell ref="I37:I39"/>
    <mergeCell ref="J37:J39"/>
    <mergeCell ref="M40:M43"/>
    <mergeCell ref="A47:A50"/>
    <mergeCell ref="B47:B50"/>
    <mergeCell ref="H47:H50"/>
    <mergeCell ref="A27:A36"/>
    <mergeCell ref="B27:B36"/>
    <mergeCell ref="G27:G36"/>
    <mergeCell ref="H27:H36"/>
    <mergeCell ref="I27:I36"/>
    <mergeCell ref="J27:J36"/>
    <mergeCell ref="K27:K36"/>
    <mergeCell ref="L27:L36"/>
    <mergeCell ref="M27:M36"/>
    <mergeCell ref="A24:A26"/>
    <mergeCell ref="B24:B26"/>
    <mergeCell ref="G24:G26"/>
    <mergeCell ref="H24:H26"/>
    <mergeCell ref="I24:I26"/>
    <mergeCell ref="J24:J26"/>
    <mergeCell ref="K24:K26"/>
    <mergeCell ref="L24:L26"/>
    <mergeCell ref="M24:M26"/>
    <mergeCell ref="K18:K20"/>
    <mergeCell ref="L18:L20"/>
    <mergeCell ref="M18:M20"/>
    <mergeCell ref="A21:A23"/>
    <mergeCell ref="B21:B23"/>
    <mergeCell ref="G21:G23"/>
    <mergeCell ref="H21:H23"/>
    <mergeCell ref="I21:I23"/>
    <mergeCell ref="J21:J23"/>
    <mergeCell ref="K21:K23"/>
    <mergeCell ref="A18:A20"/>
    <mergeCell ref="B18:B20"/>
    <mergeCell ref="G18:G20"/>
    <mergeCell ref="H18:H20"/>
    <mergeCell ref="I18:I20"/>
    <mergeCell ref="J18:J20"/>
    <mergeCell ref="L21:L23"/>
    <mergeCell ref="M21:M23"/>
    <mergeCell ref="A14:A17"/>
    <mergeCell ref="B14:B17"/>
    <mergeCell ref="G14:G17"/>
    <mergeCell ref="H14:H17"/>
    <mergeCell ref="I14:I17"/>
    <mergeCell ref="J14:J17"/>
    <mergeCell ref="K14:K17"/>
    <mergeCell ref="L14:L17"/>
    <mergeCell ref="M14:M17"/>
    <mergeCell ref="K1:M1"/>
    <mergeCell ref="A2:M2"/>
    <mergeCell ref="A3:M3"/>
    <mergeCell ref="A5:A6"/>
    <mergeCell ref="B5:B6"/>
    <mergeCell ref="C5:C6"/>
    <mergeCell ref="G5:G6"/>
    <mergeCell ref="A10:A13"/>
    <mergeCell ref="B10:B13"/>
    <mergeCell ref="G10:G13"/>
    <mergeCell ref="H10:H13"/>
    <mergeCell ref="I10:I13"/>
    <mergeCell ref="J10:J13"/>
    <mergeCell ref="K10:K13"/>
    <mergeCell ref="L10:L13"/>
    <mergeCell ref="M10:M13"/>
    <mergeCell ref="H5:L5"/>
    <mergeCell ref="M5:M6"/>
    <mergeCell ref="A7:M7"/>
    <mergeCell ref="A8:M8"/>
    <mergeCell ref="A9:M9"/>
  </mergeCells>
  <hyperlinks>
    <hyperlink ref="B27" r:id="rId1" display="https://reg.mju.ac.th/registrar/class_info_2.asp?backto=home&amp;option=0&amp;courseid=8890584&amp;acadyear=2566&amp;semester=1&amp;avs207287282=674" xr:uid="{7E308B74-D65B-4EF8-9FDA-61FCEEDD546C}"/>
    <hyperlink ref="B37" r:id="rId2" display="https://reg.mju.ac.th/registrar/class_info_2.asp?backto=home&amp;option=0&amp;courseid=8888983&amp;acadyear=2566&amp;semester=1&amp;avs207287282=675" xr:uid="{133AAFC6-AFB8-4706-AA9A-726F504A22B8}"/>
    <hyperlink ref="B40" r:id="rId3" display="https://reg.mju.ac.th/registrar/class_info_2.asp?backto=home&amp;option=0&amp;courseid=8893932&amp;acadyear=2566&amp;semester=1&amp;avs207287282=771" xr:uid="{AE5E869B-AEFF-4265-BE87-73BCCC87425F}"/>
    <hyperlink ref="B44" r:id="rId4" display="https://reg.mju.ac.th/registrar/class_info_2.asp?backto=home&amp;option=0&amp;courseid=8893956&amp;acadyear=2566&amp;semester=1&amp;avs207287282=772" xr:uid="{18A5BD4A-28AB-449E-B3BA-CC6F179725D4}"/>
    <hyperlink ref="B47" r:id="rId5" display="https://reg.mju.ac.th/registrar/class_info_2.asp?backto=home&amp;option=0&amp;courseid=8893931&amp;acadyear=2566&amp;semester=1&amp;avs207287282=773" xr:uid="{22ECA596-C364-47D5-9C4A-DC166647CEE3}"/>
    <hyperlink ref="B51" r:id="rId6" display="https://reg.mju.ac.th/registrar/class_info_2.asp?backto=home&amp;option=0&amp;courseid=8893950&amp;acadyear=2566&amp;semester=1&amp;avs207287282=774" xr:uid="{812DB45E-BCE9-4938-BA23-AFAA87C95FE2}"/>
    <hyperlink ref="B54" r:id="rId7" display="https://reg.mju.ac.th/registrar/class_info_2.asp?backto=home&amp;option=0&amp;courseid=8893934&amp;acadyear=2566&amp;semester=1&amp;avs207287282=775" xr:uid="{C769FF76-F0F7-42CA-959F-2B4B9FA1D105}"/>
    <hyperlink ref="B58" r:id="rId8" display="https://reg.mju.ac.th/registrar/class_info_2.asp?backto=home&amp;option=0&amp;courseid=8893935&amp;acadyear=2566&amp;semester=1&amp;avs207287282=776" xr:uid="{CFB5FE99-101C-42FF-8D76-8FBC400216FB}"/>
    <hyperlink ref="B61" r:id="rId9" display="https://reg.mju.ac.th/registrar/class_info_2.asp?backto=home&amp;option=0&amp;courseid=8895358&amp;acadyear=2566&amp;semester=1&amp;avs207287282=777" xr:uid="{B53043D2-6BFA-45EE-959D-C2F0E39049E1}"/>
    <hyperlink ref="B64" r:id="rId10" display="https://reg.mju.ac.th/registrar/class_info_2.asp?backto=home&amp;option=0&amp;courseid=8895358&amp;acadyear=2566&amp;semester=1&amp;avs207287282=778" xr:uid="{E588EDFC-35D4-43B4-9BF9-1D6CB4C155F7}"/>
    <hyperlink ref="B67" r:id="rId11" display="https://reg.mju.ac.th/registrar/class_info_2.asp?backto=home&amp;option=0&amp;courseid=8893951&amp;acadyear=2566&amp;semester=1&amp;avs207287282=779" xr:uid="{7BD7E966-FAA6-4B7C-B515-1B407B1A229D}"/>
    <hyperlink ref="B70" r:id="rId12" display="https://reg.mju.ac.th/registrar/class_info_2.asp?backto=home&amp;option=0&amp;courseid=8890844&amp;acadyear=2566&amp;semester=1&amp;avs207287282=780" xr:uid="{EC17DB0B-1E95-4AC1-8350-F75B50B61833}"/>
    <hyperlink ref="B10" r:id="rId13" display="https://reg.mju.ac.th/registrar/class_info_2.asp?backto=home&amp;option=0&amp;courseid=8898091&amp;acadyear=2566&amp;semester=1&amp;avs207287282=615" xr:uid="{5F61B16E-1B41-46AA-95FC-21D93B80C748}"/>
    <hyperlink ref="B14" r:id="rId14" display="https://reg.mju.ac.th/registrar/class_info_2.asp?backto=home&amp;option=0&amp;courseid=8898093&amp;acadyear=2566&amp;semester=1&amp;avs207287282=616" xr:uid="{7A6D2989-F7B1-4201-A7F9-4DF18FF10BFB}"/>
    <hyperlink ref="B18" r:id="rId15" display="https://reg.mju.ac.th/registrar/class_info_2.asp?backto=home&amp;option=0&amp;courseid=8898094&amp;acadyear=2566&amp;semester=1&amp;avs207287282=617" xr:uid="{0A14A8C8-9D5E-42D5-95A9-4C4B5E5E5180}"/>
    <hyperlink ref="B21" r:id="rId16" display="https://reg.mju.ac.th/registrar/class_info_2.asp?backto=home&amp;option=0&amp;courseid=8898430&amp;acadyear=2566&amp;semester=1&amp;avs207287282=618" xr:uid="{EF5BB790-2930-4852-A104-B9EC5008FC4B}"/>
    <hyperlink ref="B24" r:id="rId17" display="https://reg.mju.ac.th/registrar/class_info_2.asp?backto=home&amp;option=0&amp;courseid=8898430&amp;acadyear=2566&amp;semester=1&amp;avs207287282=619" xr:uid="{D95F884E-173E-4CC0-930A-6E110817CC2F}"/>
    <hyperlink ref="B77" r:id="rId18" display="https://reg.mju.ac.th/registrar/class_info_2.asp?backto=home&amp;option=0&amp;courseid=8898091&amp;acadyear=2566&amp;semester=1&amp;avs207292323=2" xr:uid="{2652182C-BF12-4296-9036-A4427E1B48AF}"/>
    <hyperlink ref="B79" r:id="rId19" display="https://reg.mju.ac.th/registrar/class_info_2.asp?backto=home&amp;option=0&amp;courseid=8898092&amp;acadyear=2566&amp;semester=1&amp;avs207292323=3" xr:uid="{DAEB06AB-CF9B-4A77-9705-8B9B0D225833}"/>
    <hyperlink ref="B82" r:id="rId20" display="https://reg.mju.ac.th/registrar/class_info_2.asp?backto=home&amp;option=0&amp;courseid=8898093&amp;acadyear=2566&amp;semester=1&amp;avs207292323=4" xr:uid="{9495CAA7-C14F-4D37-B203-0A2760BBC9C3}"/>
    <hyperlink ref="B85" r:id="rId21" display="https://reg.mju.ac.th/registrar/class_info_2.asp?backto=home&amp;option=0&amp;courseid=8898094&amp;acadyear=2566&amp;semester=1&amp;avs207292323=5" xr:uid="{7DA48BA5-4469-4E16-82F8-227B0F23631D}"/>
    <hyperlink ref="B87" r:id="rId22" display="https://reg.mju.ac.th/registrar/class_info_2.asp?backto=home&amp;option=0&amp;courseid=8893941&amp;acadyear=2566&amp;semester=1&amp;avs207292323=9" xr:uid="{1CE265FA-8B29-4EAB-89FC-B894F42B2518}"/>
    <hyperlink ref="B90" r:id="rId23" display="https://reg.mju.ac.th/registrar/class_info_2.asp?backto=home&amp;option=0&amp;courseid=8893951&amp;acadyear=2566&amp;semester=1&amp;avs207292323=10" xr:uid="{5F28A698-FD43-4B02-ABAC-C2420C234DD5}"/>
    <hyperlink ref="B93" r:id="rId24" display="https://reg.mju.ac.th/registrar/class_info_2.asp?backto=home&amp;option=0&amp;courseid=8890844&amp;acadyear=2566&amp;semester=1&amp;avs207292323=11" xr:uid="{61119938-CE73-4521-94BB-BFB50DD19477}"/>
    <hyperlink ref="B98" r:id="rId25" display="https://reg.mju.ac.th/registrar/class_info_2.asp?backto=home&amp;option=0&amp;courseid=8892399&amp;acadyear=2566&amp;semester=1&amp;avs421071358=48" xr:uid="{4AFBDE36-9264-4CA8-87DF-595ECDA7E3DB}"/>
    <hyperlink ref="B101" r:id="rId26" display="https://reg.mju.ac.th/registrar/class_info_2.asp?backto=home&amp;option=0&amp;courseid=8895146&amp;acadyear=2566&amp;semester=1&amp;avs421071358=70" xr:uid="{02717632-9776-4D71-877F-0DA352E2749C}"/>
    <hyperlink ref="B108" r:id="rId27" display="https://reg.mju.ac.th/registrar/class_info_2.asp?backto=home&amp;option=0&amp;courseid=8895150&amp;acadyear=2566&amp;semester=1&amp;avs421071358=71" xr:uid="{9E682E2B-A687-4189-9445-2046D48620E7}"/>
    <hyperlink ref="B111" r:id="rId28" display="https://reg.mju.ac.th/registrar/class_info_2.asp?backto=home&amp;option=0&amp;courseid=8895148&amp;acadyear=2566&amp;semester=1&amp;avs421071358=72" xr:uid="{391F8925-0D01-41E3-A884-1860CA7516AD}"/>
    <hyperlink ref="B115" r:id="rId29" display="https://reg.mju.ac.th/registrar/class_info_2.asp?backto=home&amp;option=0&amp;courseid=8895149&amp;acadyear=2566&amp;semester=1&amp;avs421071358=73" xr:uid="{C7BE9367-A1CD-48AA-8C1F-0D66E9B039B4}"/>
    <hyperlink ref="B120" r:id="rId30" display="https://reg.mju.ac.th/registrar/class_info_2.asp?backto=home&amp;option=0&amp;courseid=8895147&amp;acadyear=2566&amp;semester=1&amp;avs421071358=74" xr:uid="{BD4B6982-403D-4B96-AC91-E5DBB2760344}"/>
    <hyperlink ref="B123" r:id="rId31" display="https://reg.mju.ac.th/registrar/class_info_2.asp?backto=home&amp;option=0&amp;courseid=8895524&amp;acadyear=2566&amp;semester=1&amp;avs421071358=75" xr:uid="{F6F28DDF-CC79-4C64-A88C-D5834B048423}"/>
    <hyperlink ref="B127" r:id="rId32" display="https://reg.mju.ac.th/registrar/class_info_2.asp?backto=home&amp;option=0&amp;courseid=8895531&amp;acadyear=2566&amp;semester=1&amp;avs421071358=76" xr:uid="{7D487F2B-0077-44C1-9463-ECFDEE771058}"/>
    <hyperlink ref="B131" r:id="rId33" display="https://reg.mju.ac.th/registrar/class_info_2.asp?backto=home&amp;option=0&amp;courseid=8895535&amp;acadyear=2566&amp;semester=1&amp;avs421071358=77" xr:uid="{5FA8FA69-88B4-4DB3-8B2A-1F7F6D9827F4}"/>
    <hyperlink ref="B134" r:id="rId34" display="https://reg.mju.ac.th/registrar/class_info_2.asp?backto=home&amp;option=0&amp;courseid=8895526&amp;acadyear=2566&amp;semester=1&amp;avs421071358=78" xr:uid="{F0B761B3-5C52-43EC-AE3B-2A3FAA2A4D0B}"/>
    <hyperlink ref="B137" r:id="rId35" display="https://reg.mju.ac.th/registrar/class_info_2.asp?backto=home&amp;option=0&amp;courseid=8895527&amp;acadyear=2566&amp;semester=1&amp;avs421071358=79" xr:uid="{2C0018FC-80FF-45CB-A61A-87E9D151B7DA}"/>
    <hyperlink ref="B141" r:id="rId36" display="https://reg.mju.ac.th/registrar/class_info_2.asp?backto=home&amp;option=0&amp;courseid=8892399&amp;acadyear=2566&amp;semester=1&amp;avs421071358=104" xr:uid="{381855A6-378C-4980-A483-5F87453CC497}"/>
    <hyperlink ref="B144" r:id="rId37" display="https://reg.mju.ac.th/registrar/class_info_2.asp?backto=home&amp;option=0&amp;courseid=8895146&amp;acadyear=2566&amp;semester=1&amp;avs421071358=109" xr:uid="{E4B8AB04-EFC4-4C24-AB1F-85CA73715DA6}"/>
    <hyperlink ref="B151" r:id="rId38" display="https://reg.mju.ac.th/registrar/class_info_2.asp?backto=home&amp;option=0&amp;courseid=8895150&amp;acadyear=2566&amp;semester=1&amp;avs421071358=110" xr:uid="{EFB18DA9-5067-477E-B1B9-968FBE791A08}"/>
    <hyperlink ref="B154" r:id="rId39" display="https://reg.mju.ac.th/registrar/class_info_2.asp?backto=home&amp;option=0&amp;courseid=8895149&amp;acadyear=2566&amp;semester=1&amp;avs421071358=111" xr:uid="{A1B66665-DA1F-498B-85C1-C72BE97EF623}"/>
    <hyperlink ref="B159" r:id="rId40" display="https://reg.mju.ac.th/registrar/class_info_2.asp?backto=home&amp;option=0&amp;courseid=8895147&amp;acadyear=2566&amp;semester=1&amp;avs421071358=112" xr:uid="{06FDD875-45F4-46B0-8001-52941461C056}"/>
    <hyperlink ref="B162" r:id="rId41" display="https://reg.mju.ac.th/registrar/class_info_2.asp?backto=home&amp;option=0&amp;courseid=8895527&amp;acadyear=2566&amp;semester=1&amp;avs421071358=113" xr:uid="{C6B5B4B8-EC9A-41EB-AAB2-7D59D417842A}"/>
    <hyperlink ref="B167" r:id="rId42" display="https://reg.mju.ac.th/registrar/class_info_2.asp?backto=home&amp;option=0&amp;courseid=8895714&amp;acadyear=2566&amp;semester=1&amp;avs421071358=248" xr:uid="{66C91701-C8F1-48A5-BC47-1F2CABB31B9C}"/>
    <hyperlink ref="B173" r:id="rId43" display="https://reg.mju.ac.th/registrar/class_info_2.asp?backto=home&amp;option=0&amp;courseid=8895715&amp;acadyear=2566&amp;semester=1&amp;avs421071358=249" xr:uid="{D03EAA48-C719-4917-A25F-8BE8538DB8F8}"/>
    <hyperlink ref="B176" r:id="rId44" display="https://reg.mju.ac.th/registrar/class_info_2.asp?backto=home&amp;option=0&amp;courseid=8895721&amp;acadyear=2566&amp;semester=1&amp;avs421071358=250" xr:uid="{96684B4D-9C29-44FA-9CFE-A61EFD0C5827}"/>
    <hyperlink ref="B179" r:id="rId45" display="https://reg.mju.ac.th/registrar/class_info_2.asp?backto=home&amp;option=0&amp;courseid=8895720&amp;acadyear=2566&amp;semester=1&amp;avs421071358=251" xr:uid="{D608F75D-E8AD-4E01-818E-E5240DEA0BC3}"/>
    <hyperlink ref="B181" r:id="rId46" display="https://reg.mju.ac.th/registrar/class_info_2.asp?backto=home&amp;option=0&amp;courseid=8895725&amp;acadyear=2566&amp;semester=1&amp;avs421071358=252" xr:uid="{089A40DA-C846-4D45-8A15-EA530183CD5C}"/>
    <hyperlink ref="B184" r:id="rId47" display="https://reg.mju.ac.th/registrar/class_info_2.asp?backto=home&amp;option=0&amp;courseid=8895726&amp;acadyear=2566&amp;semester=1&amp;avs421071358=253" xr:uid="{82CC5239-31C1-4A1B-81C8-9FB02231F5B7}"/>
    <hyperlink ref="B186" r:id="rId48" display="https://reg.mju.ac.th/registrar/class_info_2.asp?backto=home&amp;option=0&amp;courseid=8895308&amp;acadyear=2566&amp;semester=1&amp;avs421071358=272" xr:uid="{674BCA1F-06E5-4DBE-9C07-161F13547AAC}"/>
    <hyperlink ref="B190" r:id="rId49" display="https://reg.mju.ac.th/registrar/class_info_2.asp?backto=home&amp;option=0&amp;courseid=8895737&amp;acadyear=2566&amp;semester=1&amp;avs421071358=275" xr:uid="{A1A934B0-51DC-481A-BE25-9C0E4C38A2A1}"/>
    <hyperlink ref="B194" r:id="rId50" display="https://reg.mju.ac.th/registrar/class_info_2.asp?backto=home&amp;option=0&amp;courseid=8895740&amp;acadyear=2566&amp;semester=1&amp;avs421071358=276" xr:uid="{3CABA3C4-00A6-4705-9612-42C10E16E10D}"/>
    <hyperlink ref="B198" r:id="rId51" display="https://reg.mju.ac.th/registrar/class_info_2.asp?backto=home&amp;option=0&amp;courseid=8895716&amp;acadyear=2566&amp;semester=1&amp;avs421071358=277" xr:uid="{F735E188-443A-4EF2-BDDC-C08A6F609FDB}"/>
    <hyperlink ref="B201" r:id="rId52" display="https://reg.mju.ac.th/registrar/class_info_2.asp?backto=home&amp;option=0&amp;courseid=8895722&amp;acadyear=2566&amp;semester=1&amp;avs421071358=278" xr:uid="{5729BDC7-7ED0-4A13-B7C7-01952C7ABFA5}"/>
    <hyperlink ref="B204" r:id="rId53" display="https://reg.mju.ac.th/registrar/class_info_2.asp?backto=home&amp;option=0&amp;courseid=8895720&amp;acadyear=2566&amp;semester=1&amp;avs421071358=279" xr:uid="{C9F0A363-112B-46C9-AC49-EFC15591FA39}"/>
    <hyperlink ref="B207" r:id="rId54" display="https://reg.mju.ac.th/registrar/class_info_2.asp?backto=home&amp;option=0&amp;courseid=8895726&amp;acadyear=2566&amp;semester=1&amp;avs421071358=280" xr:uid="{619B44C0-C9EC-4593-A494-F1DB836195B5}"/>
    <hyperlink ref="B73" r:id="rId55" display="https://reg.mju.ac.th/registrar/class_info_2.asp?backto=home&amp;option=0&amp;courseid=8888984&amp;acadyear=2566&amp;semester=1&amp;avs207287282=678" xr:uid="{24882E39-EF2F-4ACD-BE74-D7E0DC183B3E}"/>
  </hyperlinks>
  <pageMargins left="0.11811023622047245" right="0.11811023622047245" top="0.15748031496062992" bottom="0.15748031496062992" header="0.31496062992125984" footer="0.31496062992125984"/>
  <pageSetup scale="54" fitToHeight="0" orientation="landscape" horizontalDpi="300" verticalDpi="300" r:id="rId56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39F38-DB61-4F0C-91EB-C0F51CB93FC6}">
  <sheetPr>
    <tabColor theme="5" tint="0.39997558519241921"/>
    <pageSetUpPr fitToPage="1"/>
  </sheetPr>
  <dimension ref="A1:T195"/>
  <sheetViews>
    <sheetView topLeftCell="A84" zoomScale="70" zoomScaleNormal="70" workbookViewId="0">
      <selection activeCell="C135" sqref="A135:XFD137"/>
    </sheetView>
  </sheetViews>
  <sheetFormatPr defaultColWidth="9.1171875" defaultRowHeight="24.75" customHeight="1" x14ac:dyDescent="0.15"/>
  <cols>
    <col min="1" max="1" width="7.7421875" style="52" customWidth="1"/>
    <col min="2" max="2" width="12.73828125" style="60" customWidth="1"/>
    <col min="3" max="3" width="45.7109375" style="55" customWidth="1"/>
    <col min="4" max="4" width="5.7421875" style="52" customWidth="1"/>
    <col min="5" max="5" width="12.73828125" style="52" customWidth="1"/>
    <col min="6" max="6" width="12.73828125" style="150" customWidth="1"/>
    <col min="7" max="7" width="30.34765625" style="55" bestFit="1" customWidth="1"/>
    <col min="8" max="11" width="5.7421875" style="52" customWidth="1"/>
    <col min="12" max="12" width="7.7421875" style="55" customWidth="1"/>
    <col min="13" max="13" width="11.73828125" style="52" customWidth="1"/>
    <col min="14" max="16384" width="9.1171875" style="55"/>
  </cols>
  <sheetData>
    <row r="1" spans="1:20" ht="21" x14ac:dyDescent="0.15">
      <c r="B1" s="52"/>
      <c r="C1" s="53"/>
      <c r="D1" s="54"/>
      <c r="K1" s="674" t="s">
        <v>1816</v>
      </c>
      <c r="L1" s="674"/>
      <c r="M1" s="674"/>
    </row>
    <row r="2" spans="1:20" ht="21" x14ac:dyDescent="0.15">
      <c r="A2" s="669" t="s">
        <v>1813</v>
      </c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</row>
    <row r="3" spans="1:20" ht="21" x14ac:dyDescent="0.15">
      <c r="A3" s="669" t="s">
        <v>1777</v>
      </c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</row>
    <row r="4" spans="1:20" ht="21" x14ac:dyDescent="0.15">
      <c r="A4" s="60"/>
      <c r="C4" s="60"/>
      <c r="D4" s="60"/>
      <c r="E4" s="60"/>
      <c r="F4" s="310"/>
      <c r="G4" s="60"/>
      <c r="H4" s="60"/>
      <c r="I4" s="60"/>
      <c r="J4" s="60"/>
      <c r="K4" s="60"/>
      <c r="L4" s="60"/>
      <c r="M4" s="60"/>
    </row>
    <row r="5" spans="1:20" ht="21.75" x14ac:dyDescent="0.3">
      <c r="A5" s="650" t="s">
        <v>390</v>
      </c>
      <c r="B5" s="648" t="s">
        <v>0</v>
      </c>
      <c r="C5" s="648" t="s">
        <v>391</v>
      </c>
      <c r="D5" s="211"/>
      <c r="E5" s="211" t="s">
        <v>392</v>
      </c>
      <c r="F5" s="152"/>
      <c r="G5" s="649" t="s">
        <v>492</v>
      </c>
      <c r="H5" s="650" t="s">
        <v>1780</v>
      </c>
      <c r="I5" s="650"/>
      <c r="J5" s="650"/>
      <c r="K5" s="650"/>
      <c r="L5" s="650"/>
      <c r="M5" s="649" t="s">
        <v>394</v>
      </c>
      <c r="N5" s="56"/>
      <c r="O5" s="57"/>
      <c r="P5" s="60" t="s">
        <v>1908</v>
      </c>
      <c r="Q5" s="60" t="s">
        <v>1909</v>
      </c>
    </row>
    <row r="6" spans="1:20" ht="42.75" x14ac:dyDescent="0.3">
      <c r="A6" s="650"/>
      <c r="B6" s="648"/>
      <c r="C6" s="648"/>
      <c r="D6" s="211"/>
      <c r="E6" s="211" t="s">
        <v>493</v>
      </c>
      <c r="F6" s="152"/>
      <c r="G6" s="649"/>
      <c r="H6" s="211" t="s">
        <v>1</v>
      </c>
      <c r="I6" s="211" t="s">
        <v>2</v>
      </c>
      <c r="J6" s="211" t="s">
        <v>3</v>
      </c>
      <c r="K6" s="211" t="s">
        <v>4</v>
      </c>
      <c r="L6" s="211" t="s">
        <v>393</v>
      </c>
      <c r="M6" s="649"/>
      <c r="N6" s="61" t="s">
        <v>1903</v>
      </c>
      <c r="O6" s="62" t="s">
        <v>1904</v>
      </c>
      <c r="P6" s="63" t="s">
        <v>1906</v>
      </c>
      <c r="Q6" s="63" t="s">
        <v>1907</v>
      </c>
      <c r="R6" s="63" t="s">
        <v>1911</v>
      </c>
      <c r="S6" s="64" t="s">
        <v>1910</v>
      </c>
    </row>
    <row r="7" spans="1:20" ht="24.75" customHeight="1" x14ac:dyDescent="0.15">
      <c r="A7" s="663" t="s">
        <v>861</v>
      </c>
      <c r="B7" s="663"/>
      <c r="C7" s="663"/>
      <c r="D7" s="663"/>
      <c r="E7" s="663"/>
      <c r="F7" s="663"/>
      <c r="G7" s="663"/>
      <c r="H7" s="663"/>
      <c r="I7" s="663"/>
      <c r="J7" s="663"/>
      <c r="K7" s="663"/>
      <c r="L7" s="663"/>
      <c r="M7" s="663"/>
      <c r="N7" s="124">
        <f>N8+N110+N158</f>
        <v>4030</v>
      </c>
      <c r="O7" s="65">
        <f>O8+O110+O158</f>
        <v>234.00000000000003</v>
      </c>
      <c r="P7" s="66">
        <f>P8</f>
        <v>203.66666666666669</v>
      </c>
      <c r="Q7" s="125">
        <f>Q110+Q158</f>
        <v>60.666666666666664</v>
      </c>
      <c r="R7" s="125">
        <f>P7+Q7</f>
        <v>264.33333333333337</v>
      </c>
      <c r="S7" s="165">
        <f>R7/20</f>
        <v>13.216666666666669</v>
      </c>
      <c r="T7" s="68" t="s">
        <v>1912</v>
      </c>
    </row>
    <row r="8" spans="1:20" ht="24.75" customHeight="1" x14ac:dyDescent="0.15">
      <c r="A8" s="664" t="s">
        <v>862</v>
      </c>
      <c r="B8" s="664"/>
      <c r="C8" s="664"/>
      <c r="D8" s="664"/>
      <c r="E8" s="664"/>
      <c r="F8" s="664"/>
      <c r="G8" s="664"/>
      <c r="H8" s="664"/>
      <c r="I8" s="664"/>
      <c r="J8" s="664"/>
      <c r="K8" s="664"/>
      <c r="L8" s="664"/>
      <c r="M8" s="664"/>
      <c r="N8" s="124">
        <f>N9+N88</f>
        <v>3666</v>
      </c>
      <c r="O8" s="65">
        <f t="shared" ref="O8:Q8" si="0">O9+O88</f>
        <v>203.66666666666669</v>
      </c>
      <c r="P8" s="65">
        <f t="shared" si="0"/>
        <v>203.66666666666669</v>
      </c>
      <c r="Q8" s="65">
        <f t="shared" si="0"/>
        <v>0</v>
      </c>
      <c r="R8" s="125">
        <f>P8+Q8</f>
        <v>203.66666666666669</v>
      </c>
      <c r="S8" s="66">
        <f>P8/20</f>
        <v>10.183333333333334</v>
      </c>
    </row>
    <row r="9" spans="1:20" ht="24.75" customHeight="1" x14ac:dyDescent="0.15">
      <c r="A9" s="928" t="s">
        <v>882</v>
      </c>
      <c r="B9" s="928"/>
      <c r="C9" s="928"/>
      <c r="D9" s="928"/>
      <c r="E9" s="928"/>
      <c r="F9" s="928"/>
      <c r="G9" s="928"/>
      <c r="H9" s="928"/>
      <c r="I9" s="928"/>
      <c r="J9" s="928"/>
      <c r="K9" s="928"/>
      <c r="L9" s="928"/>
      <c r="M9" s="928"/>
      <c r="N9" s="124">
        <f>SUM(N10:N87)</f>
        <v>3336</v>
      </c>
      <c r="O9" s="65">
        <f t="shared" ref="O9:Q9" si="1">SUM(O10:O87)</f>
        <v>185.33333333333334</v>
      </c>
      <c r="P9" s="65">
        <f t="shared" si="1"/>
        <v>185.33333333333334</v>
      </c>
      <c r="Q9" s="65">
        <f t="shared" si="1"/>
        <v>0</v>
      </c>
    </row>
    <row r="10" spans="1:20" s="52" customFormat="1" ht="21" x14ac:dyDescent="0.3">
      <c r="A10" s="731">
        <v>238</v>
      </c>
      <c r="B10" s="732" t="s">
        <v>874</v>
      </c>
      <c r="C10" s="109" t="s">
        <v>875</v>
      </c>
      <c r="D10" s="187">
        <v>3</v>
      </c>
      <c r="E10" s="208" t="s">
        <v>19</v>
      </c>
      <c r="F10" s="118">
        <f>SUM(F12)</f>
        <v>1</v>
      </c>
      <c r="G10" s="830" t="s">
        <v>2485</v>
      </c>
      <c r="H10" s="731" t="s">
        <v>20</v>
      </c>
      <c r="I10" s="731" t="s">
        <v>34</v>
      </c>
      <c r="J10" s="734">
        <v>50</v>
      </c>
      <c r="K10" s="731" t="s">
        <v>73</v>
      </c>
      <c r="L10" s="731" t="s">
        <v>22</v>
      </c>
      <c r="M10" s="731"/>
      <c r="N10" s="56">
        <f>D10*J10</f>
        <v>150</v>
      </c>
      <c r="O10" s="57">
        <f>N10/18</f>
        <v>8.3333333333333339</v>
      </c>
      <c r="P10" s="66">
        <f>O10</f>
        <v>8.3333333333333339</v>
      </c>
      <c r="Q10" s="57">
        <v>0</v>
      </c>
    </row>
    <row r="11" spans="1:20" s="52" customFormat="1" ht="22.5" x14ac:dyDescent="0.3">
      <c r="A11" s="731"/>
      <c r="B11" s="732"/>
      <c r="C11" s="126" t="s">
        <v>360</v>
      </c>
      <c r="D11" s="76"/>
      <c r="E11" s="100"/>
      <c r="F11" s="161"/>
      <c r="G11" s="841"/>
      <c r="H11" s="731"/>
      <c r="I11" s="731"/>
      <c r="J11" s="734"/>
      <c r="K11" s="731"/>
      <c r="L11" s="731"/>
      <c r="M11" s="731"/>
    </row>
    <row r="12" spans="1:20" s="52" customFormat="1" ht="22.5" x14ac:dyDescent="0.3">
      <c r="A12" s="731"/>
      <c r="B12" s="732"/>
      <c r="C12" s="111" t="s">
        <v>165</v>
      </c>
      <c r="D12" s="73"/>
      <c r="E12" s="74">
        <v>100</v>
      </c>
      <c r="F12" s="117">
        <f>SUM(1*E12)/100</f>
        <v>1</v>
      </c>
      <c r="G12" s="831"/>
      <c r="H12" s="731"/>
      <c r="I12" s="731"/>
      <c r="J12" s="734"/>
      <c r="K12" s="731"/>
      <c r="L12" s="731"/>
      <c r="M12" s="731"/>
    </row>
    <row r="13" spans="1:20" s="52" customFormat="1" ht="21" x14ac:dyDescent="0.3">
      <c r="A13" s="731">
        <v>239</v>
      </c>
      <c r="B13" s="732" t="s">
        <v>908</v>
      </c>
      <c r="C13" s="109" t="s">
        <v>909</v>
      </c>
      <c r="D13" s="187">
        <v>3</v>
      </c>
      <c r="E13" s="208" t="s">
        <v>19</v>
      </c>
      <c r="F13" s="118">
        <f>SUM(F15)</f>
        <v>1</v>
      </c>
      <c r="G13" s="830" t="s">
        <v>2265</v>
      </c>
      <c r="H13" s="731" t="s">
        <v>20</v>
      </c>
      <c r="I13" s="731" t="s">
        <v>34</v>
      </c>
      <c r="J13" s="734">
        <v>49</v>
      </c>
      <c r="K13" s="731" t="s">
        <v>20</v>
      </c>
      <c r="L13" s="731" t="s">
        <v>22</v>
      </c>
      <c r="M13" s="731"/>
      <c r="N13" s="56">
        <f>D13*J13</f>
        <v>147</v>
      </c>
      <c r="O13" s="57">
        <f>N13/18</f>
        <v>8.1666666666666661</v>
      </c>
      <c r="P13" s="66">
        <f>O13</f>
        <v>8.1666666666666661</v>
      </c>
      <c r="Q13" s="57">
        <v>0</v>
      </c>
    </row>
    <row r="14" spans="1:20" s="52" customFormat="1" ht="22.5" x14ac:dyDescent="0.3">
      <c r="A14" s="731"/>
      <c r="B14" s="732"/>
      <c r="C14" s="126" t="s">
        <v>360</v>
      </c>
      <c r="D14" s="76"/>
      <c r="E14" s="100"/>
      <c r="F14" s="161"/>
      <c r="G14" s="841"/>
      <c r="H14" s="731"/>
      <c r="I14" s="731"/>
      <c r="J14" s="734"/>
      <c r="K14" s="731"/>
      <c r="L14" s="731"/>
      <c r="M14" s="731"/>
    </row>
    <row r="15" spans="1:20" s="52" customFormat="1" ht="22.5" x14ac:dyDescent="0.3">
      <c r="A15" s="731"/>
      <c r="B15" s="732"/>
      <c r="C15" s="111" t="s">
        <v>92</v>
      </c>
      <c r="D15" s="73"/>
      <c r="E15" s="74">
        <v>100</v>
      </c>
      <c r="F15" s="117">
        <f>SUM(1*E15)/100</f>
        <v>1</v>
      </c>
      <c r="G15" s="831"/>
      <c r="H15" s="731"/>
      <c r="I15" s="731"/>
      <c r="J15" s="734"/>
      <c r="K15" s="731"/>
      <c r="L15" s="731"/>
      <c r="M15" s="731"/>
    </row>
    <row r="16" spans="1:20" s="52" customFormat="1" ht="21" x14ac:dyDescent="0.3">
      <c r="A16" s="731">
        <v>240</v>
      </c>
      <c r="B16" s="732" t="s">
        <v>910</v>
      </c>
      <c r="C16" s="109" t="s">
        <v>911</v>
      </c>
      <c r="D16" s="187">
        <v>3</v>
      </c>
      <c r="E16" s="208" t="s">
        <v>86</v>
      </c>
      <c r="F16" s="118">
        <f>SUM(F18:F19)</f>
        <v>1.5</v>
      </c>
      <c r="G16" s="300" t="s">
        <v>2279</v>
      </c>
      <c r="H16" s="731" t="s">
        <v>20</v>
      </c>
      <c r="I16" s="731" t="s">
        <v>34</v>
      </c>
      <c r="J16" s="734">
        <v>49</v>
      </c>
      <c r="K16" s="731" t="s">
        <v>20</v>
      </c>
      <c r="L16" s="731" t="s">
        <v>22</v>
      </c>
      <c r="M16" s="731"/>
      <c r="N16" s="56">
        <f>D16*J16</f>
        <v>147</v>
      </c>
      <c r="O16" s="57">
        <f>N16/18</f>
        <v>8.1666666666666661</v>
      </c>
      <c r="P16" s="66">
        <f>O16</f>
        <v>8.1666666666666661</v>
      </c>
      <c r="Q16" s="57">
        <v>0</v>
      </c>
    </row>
    <row r="17" spans="1:17" s="52" customFormat="1" ht="22.5" x14ac:dyDescent="0.3">
      <c r="A17" s="731"/>
      <c r="B17" s="732"/>
      <c r="C17" s="126" t="s">
        <v>360</v>
      </c>
      <c r="D17" s="76"/>
      <c r="E17" s="100"/>
      <c r="F17" s="161"/>
      <c r="G17" s="217" t="s">
        <v>2280</v>
      </c>
      <c r="H17" s="731"/>
      <c r="I17" s="731"/>
      <c r="J17" s="734"/>
      <c r="K17" s="731"/>
      <c r="L17" s="731"/>
      <c r="M17" s="731"/>
    </row>
    <row r="18" spans="1:17" s="52" customFormat="1" ht="22.5" x14ac:dyDescent="0.3">
      <c r="A18" s="731"/>
      <c r="B18" s="732"/>
      <c r="C18" s="111" t="s">
        <v>367</v>
      </c>
      <c r="D18" s="73"/>
      <c r="E18" s="74">
        <v>50</v>
      </c>
      <c r="F18" s="117">
        <f t="shared" ref="F18:F19" si="2">SUM(1.5*E18)/100</f>
        <v>0.75</v>
      </c>
      <c r="G18" s="217"/>
      <c r="H18" s="731"/>
      <c r="I18" s="731"/>
      <c r="J18" s="734"/>
      <c r="K18" s="731"/>
      <c r="L18" s="731"/>
      <c r="M18" s="731"/>
    </row>
    <row r="19" spans="1:17" s="52" customFormat="1" ht="22.5" x14ac:dyDescent="0.3">
      <c r="A19" s="731"/>
      <c r="B19" s="732"/>
      <c r="C19" s="111" t="s">
        <v>368</v>
      </c>
      <c r="D19" s="73"/>
      <c r="E19" s="74">
        <v>50</v>
      </c>
      <c r="F19" s="117">
        <f t="shared" si="2"/>
        <v>0.75</v>
      </c>
      <c r="G19" s="217"/>
      <c r="H19" s="731"/>
      <c r="I19" s="731"/>
      <c r="J19" s="734"/>
      <c r="K19" s="731"/>
      <c r="L19" s="731"/>
      <c r="M19" s="731"/>
    </row>
    <row r="20" spans="1:17" s="52" customFormat="1" ht="21" x14ac:dyDescent="0.3">
      <c r="A20" s="731">
        <v>241</v>
      </c>
      <c r="B20" s="732" t="s">
        <v>912</v>
      </c>
      <c r="C20" s="109" t="s">
        <v>913</v>
      </c>
      <c r="D20" s="187">
        <v>3</v>
      </c>
      <c r="E20" s="208" t="s">
        <v>86</v>
      </c>
      <c r="F20" s="118">
        <f>SUM(F22)</f>
        <v>1.5</v>
      </c>
      <c r="G20" s="300" t="s">
        <v>2486</v>
      </c>
      <c r="H20" s="731" t="s">
        <v>20</v>
      </c>
      <c r="I20" s="731" t="s">
        <v>34</v>
      </c>
      <c r="J20" s="734">
        <v>49</v>
      </c>
      <c r="K20" s="731" t="s">
        <v>20</v>
      </c>
      <c r="L20" s="731" t="s">
        <v>22</v>
      </c>
      <c r="M20" s="731"/>
      <c r="N20" s="56">
        <f>D20*J20</f>
        <v>147</v>
      </c>
      <c r="O20" s="57">
        <f>N20/18</f>
        <v>8.1666666666666661</v>
      </c>
      <c r="P20" s="66">
        <f>O20</f>
        <v>8.1666666666666661</v>
      </c>
      <c r="Q20" s="57">
        <v>0</v>
      </c>
    </row>
    <row r="21" spans="1:17" s="52" customFormat="1" ht="22.5" x14ac:dyDescent="0.3">
      <c r="A21" s="731"/>
      <c r="B21" s="732"/>
      <c r="C21" s="126" t="s">
        <v>360</v>
      </c>
      <c r="D21" s="76"/>
      <c r="E21" s="100"/>
      <c r="F21" s="161"/>
      <c r="G21" s="217" t="s">
        <v>2487</v>
      </c>
      <c r="H21" s="731"/>
      <c r="I21" s="731"/>
      <c r="J21" s="734"/>
      <c r="K21" s="731"/>
      <c r="L21" s="731"/>
      <c r="M21" s="731"/>
    </row>
    <row r="22" spans="1:17" s="52" customFormat="1" ht="22.5" x14ac:dyDescent="0.3">
      <c r="A22" s="731"/>
      <c r="B22" s="732"/>
      <c r="C22" s="111" t="s">
        <v>91</v>
      </c>
      <c r="D22" s="73"/>
      <c r="E22" s="74">
        <v>100</v>
      </c>
      <c r="F22" s="117">
        <f>SUM(1.5*E22)/100</f>
        <v>1.5</v>
      </c>
      <c r="G22" s="217"/>
      <c r="H22" s="731"/>
      <c r="I22" s="731"/>
      <c r="J22" s="734"/>
      <c r="K22" s="731"/>
      <c r="L22" s="731"/>
      <c r="M22" s="731"/>
    </row>
    <row r="23" spans="1:17" s="52" customFormat="1" ht="21" x14ac:dyDescent="0.3">
      <c r="A23" s="757">
        <v>242</v>
      </c>
      <c r="B23" s="758" t="s">
        <v>357</v>
      </c>
      <c r="C23" s="277" t="s">
        <v>358</v>
      </c>
      <c r="D23" s="539">
        <v>3</v>
      </c>
      <c r="E23" s="540" t="s">
        <v>19</v>
      </c>
      <c r="F23" s="271">
        <f>SUM(F24)</f>
        <v>1</v>
      </c>
      <c r="G23" s="835" t="s">
        <v>2488</v>
      </c>
      <c r="H23" s="757" t="s">
        <v>20</v>
      </c>
      <c r="I23" s="757" t="s">
        <v>60</v>
      </c>
      <c r="J23" s="744">
        <v>25</v>
      </c>
      <c r="K23" s="757" t="s">
        <v>73</v>
      </c>
      <c r="L23" s="757" t="s">
        <v>22</v>
      </c>
      <c r="M23" s="757"/>
      <c r="N23" s="56">
        <f>D23*J23</f>
        <v>75</v>
      </c>
      <c r="O23" s="57">
        <f>N23/18</f>
        <v>4.166666666666667</v>
      </c>
      <c r="P23" s="66">
        <f>O23</f>
        <v>4.166666666666667</v>
      </c>
      <c r="Q23" s="57">
        <v>0</v>
      </c>
    </row>
    <row r="24" spans="1:17" s="52" customFormat="1" ht="22.5" x14ac:dyDescent="0.3">
      <c r="A24" s="757"/>
      <c r="B24" s="758"/>
      <c r="C24" s="278" t="s">
        <v>90</v>
      </c>
      <c r="D24" s="255"/>
      <c r="E24" s="147">
        <v>100</v>
      </c>
      <c r="F24" s="148">
        <f>SUM(1*E24)/100</f>
        <v>1</v>
      </c>
      <c r="G24" s="837"/>
      <c r="H24" s="757"/>
      <c r="I24" s="757"/>
      <c r="J24" s="744"/>
      <c r="K24" s="757"/>
      <c r="L24" s="757"/>
      <c r="M24" s="757"/>
    </row>
    <row r="25" spans="1:17" s="52" customFormat="1" ht="21" hidden="1" x14ac:dyDescent="0.3">
      <c r="A25" s="731">
        <v>243</v>
      </c>
      <c r="B25" s="732" t="s">
        <v>357</v>
      </c>
      <c r="C25" s="109" t="s">
        <v>358</v>
      </c>
      <c r="D25" s="187">
        <v>3</v>
      </c>
      <c r="E25" s="208" t="s">
        <v>86</v>
      </c>
      <c r="F25" s="118"/>
      <c r="G25" s="300" t="s">
        <v>2291</v>
      </c>
      <c r="H25" s="731" t="s">
        <v>20</v>
      </c>
      <c r="I25" s="731" t="s">
        <v>534</v>
      </c>
      <c r="J25" s="734">
        <v>62</v>
      </c>
      <c r="K25" s="731" t="s">
        <v>73</v>
      </c>
      <c r="L25" s="731" t="s">
        <v>22</v>
      </c>
      <c r="M25" s="731"/>
      <c r="N25" s="56">
        <f>D25*J25</f>
        <v>186</v>
      </c>
      <c r="O25" s="57">
        <f>N25/18</f>
        <v>10.333333333333334</v>
      </c>
      <c r="P25" s="66">
        <f>O25</f>
        <v>10.333333333333334</v>
      </c>
      <c r="Q25" s="57">
        <v>0</v>
      </c>
    </row>
    <row r="26" spans="1:17" s="52" customFormat="1" ht="21" hidden="1" x14ac:dyDescent="0.3">
      <c r="A26" s="731"/>
      <c r="B26" s="732"/>
      <c r="C26" s="111" t="s">
        <v>90</v>
      </c>
      <c r="D26" s="73"/>
      <c r="E26" s="74">
        <v>100</v>
      </c>
      <c r="F26" s="117"/>
      <c r="G26" s="217" t="s">
        <v>2489</v>
      </c>
      <c r="H26" s="731"/>
      <c r="I26" s="731"/>
      <c r="J26" s="734"/>
      <c r="K26" s="731"/>
      <c r="L26" s="731"/>
      <c r="M26" s="731"/>
    </row>
    <row r="27" spans="1:17" s="52" customFormat="1" ht="21" x14ac:dyDescent="0.3">
      <c r="A27" s="731">
        <v>244</v>
      </c>
      <c r="B27" s="732" t="s">
        <v>1062</v>
      </c>
      <c r="C27" s="109" t="s">
        <v>875</v>
      </c>
      <c r="D27" s="187">
        <v>3</v>
      </c>
      <c r="E27" s="208" t="s">
        <v>86</v>
      </c>
      <c r="F27" s="118">
        <f>SUM(F29)</f>
        <v>1.5</v>
      </c>
      <c r="G27" s="300" t="s">
        <v>2490</v>
      </c>
      <c r="H27" s="731" t="s">
        <v>20</v>
      </c>
      <c r="I27" s="731" t="s">
        <v>34</v>
      </c>
      <c r="J27" s="734">
        <v>48</v>
      </c>
      <c r="K27" s="731" t="s">
        <v>23</v>
      </c>
      <c r="L27" s="731" t="s">
        <v>22</v>
      </c>
      <c r="M27" s="731"/>
      <c r="N27" s="56">
        <f>D27*J27</f>
        <v>144</v>
      </c>
      <c r="O27" s="57">
        <f>N27/18</f>
        <v>8</v>
      </c>
      <c r="P27" s="66">
        <f>O27</f>
        <v>8</v>
      </c>
      <c r="Q27" s="57">
        <v>0</v>
      </c>
    </row>
    <row r="28" spans="1:17" s="52" customFormat="1" ht="22.5" x14ac:dyDescent="0.3">
      <c r="A28" s="731"/>
      <c r="B28" s="732"/>
      <c r="C28" s="126" t="s">
        <v>359</v>
      </c>
      <c r="D28" s="76"/>
      <c r="E28" s="100"/>
      <c r="F28" s="161"/>
      <c r="G28" s="217" t="s">
        <v>2491</v>
      </c>
      <c r="H28" s="731"/>
      <c r="I28" s="731"/>
      <c r="J28" s="734"/>
      <c r="K28" s="731"/>
      <c r="L28" s="731"/>
      <c r="M28" s="731"/>
    </row>
    <row r="29" spans="1:17" s="52" customFormat="1" ht="22.5" x14ac:dyDescent="0.3">
      <c r="A29" s="731"/>
      <c r="B29" s="732"/>
      <c r="C29" s="111" t="s">
        <v>165</v>
      </c>
      <c r="D29" s="73"/>
      <c r="E29" s="74">
        <v>100</v>
      </c>
      <c r="F29" s="117">
        <f>SUM(1.5*E29)/100</f>
        <v>1.5</v>
      </c>
      <c r="G29" s="217"/>
      <c r="H29" s="731"/>
      <c r="I29" s="731"/>
      <c r="J29" s="734"/>
      <c r="K29" s="731"/>
      <c r="L29" s="731"/>
      <c r="M29" s="731"/>
    </row>
    <row r="30" spans="1:17" s="52" customFormat="1" ht="21" x14ac:dyDescent="0.3">
      <c r="A30" s="731">
        <v>245</v>
      </c>
      <c r="B30" s="732" t="s">
        <v>362</v>
      </c>
      <c r="C30" s="109" t="s">
        <v>363</v>
      </c>
      <c r="D30" s="187">
        <v>3</v>
      </c>
      <c r="E30" s="208" t="s">
        <v>86</v>
      </c>
      <c r="F30" s="118">
        <f>SUM(F32)</f>
        <v>1.5</v>
      </c>
      <c r="G30" s="300" t="s">
        <v>2492</v>
      </c>
      <c r="H30" s="731" t="s">
        <v>20</v>
      </c>
      <c r="I30" s="731" t="s">
        <v>124</v>
      </c>
      <c r="J30" s="734">
        <v>57</v>
      </c>
      <c r="K30" s="731" t="s">
        <v>73</v>
      </c>
      <c r="L30" s="731" t="s">
        <v>22</v>
      </c>
      <c r="M30" s="731"/>
      <c r="N30" s="56">
        <f>D30*J30</f>
        <v>171</v>
      </c>
      <c r="O30" s="57">
        <f>N30/18</f>
        <v>9.5</v>
      </c>
      <c r="P30" s="66">
        <f>O30</f>
        <v>9.5</v>
      </c>
      <c r="Q30" s="57">
        <v>0</v>
      </c>
    </row>
    <row r="31" spans="1:17" s="52" customFormat="1" ht="22.5" x14ac:dyDescent="0.3">
      <c r="A31" s="731"/>
      <c r="B31" s="732"/>
      <c r="C31" s="126" t="s">
        <v>371</v>
      </c>
      <c r="D31" s="76"/>
      <c r="E31" s="100"/>
      <c r="F31" s="161"/>
      <c r="G31" s="217" t="s">
        <v>2493</v>
      </c>
      <c r="H31" s="731"/>
      <c r="I31" s="731"/>
      <c r="J31" s="734"/>
      <c r="K31" s="731"/>
      <c r="L31" s="731"/>
      <c r="M31" s="731"/>
    </row>
    <row r="32" spans="1:17" s="52" customFormat="1" ht="22.5" x14ac:dyDescent="0.3">
      <c r="A32" s="731"/>
      <c r="B32" s="732"/>
      <c r="C32" s="111" t="s">
        <v>89</v>
      </c>
      <c r="D32" s="73"/>
      <c r="E32" s="74">
        <v>100</v>
      </c>
      <c r="F32" s="117">
        <f>SUM(1.5*E32)/100</f>
        <v>1.5</v>
      </c>
      <c r="G32" s="217"/>
      <c r="H32" s="731"/>
      <c r="I32" s="731"/>
      <c r="J32" s="734"/>
      <c r="K32" s="731"/>
      <c r="L32" s="731"/>
      <c r="M32" s="731"/>
    </row>
    <row r="33" spans="1:17" s="52" customFormat="1" ht="21" x14ac:dyDescent="0.3">
      <c r="A33" s="731">
        <v>246</v>
      </c>
      <c r="B33" s="732" t="s">
        <v>1063</v>
      </c>
      <c r="C33" s="109" t="s">
        <v>911</v>
      </c>
      <c r="D33" s="187">
        <v>3</v>
      </c>
      <c r="E33" s="208" t="s">
        <v>86</v>
      </c>
      <c r="F33" s="118">
        <f>SUM(F35:F36)</f>
        <v>1.5</v>
      </c>
      <c r="G33" s="300" t="s">
        <v>2494</v>
      </c>
      <c r="H33" s="731" t="s">
        <v>20</v>
      </c>
      <c r="I33" s="731" t="s">
        <v>237</v>
      </c>
      <c r="J33" s="734">
        <v>40</v>
      </c>
      <c r="K33" s="731" t="s">
        <v>80</v>
      </c>
      <c r="L33" s="731" t="s">
        <v>22</v>
      </c>
      <c r="M33" s="731"/>
      <c r="N33" s="56">
        <f>D33*J33</f>
        <v>120</v>
      </c>
      <c r="O33" s="57">
        <f>N33/18</f>
        <v>6.666666666666667</v>
      </c>
      <c r="P33" s="66">
        <f>O33</f>
        <v>6.666666666666667</v>
      </c>
      <c r="Q33" s="57">
        <v>0</v>
      </c>
    </row>
    <row r="34" spans="1:17" s="52" customFormat="1" ht="22.5" x14ac:dyDescent="0.3">
      <c r="A34" s="731"/>
      <c r="B34" s="732"/>
      <c r="C34" s="126" t="s">
        <v>359</v>
      </c>
      <c r="D34" s="76"/>
      <c r="E34" s="100"/>
      <c r="F34" s="161"/>
      <c r="G34" s="217" t="s">
        <v>2495</v>
      </c>
      <c r="H34" s="731"/>
      <c r="I34" s="731"/>
      <c r="J34" s="734"/>
      <c r="K34" s="731"/>
      <c r="L34" s="731"/>
      <c r="M34" s="731"/>
    </row>
    <row r="35" spans="1:17" s="52" customFormat="1" ht="22.5" x14ac:dyDescent="0.3">
      <c r="A35" s="731"/>
      <c r="B35" s="732"/>
      <c r="C35" s="111" t="s">
        <v>367</v>
      </c>
      <c r="D35" s="73"/>
      <c r="E35" s="74">
        <v>50</v>
      </c>
      <c r="F35" s="117">
        <f t="shared" ref="F35:F36" si="3">SUM(1.5*E35)/100</f>
        <v>0.75</v>
      </c>
      <c r="G35" s="217"/>
      <c r="H35" s="731"/>
      <c r="I35" s="731"/>
      <c r="J35" s="734"/>
      <c r="K35" s="731"/>
      <c r="L35" s="731"/>
      <c r="M35" s="731"/>
    </row>
    <row r="36" spans="1:17" s="52" customFormat="1" ht="22.5" x14ac:dyDescent="0.3">
      <c r="A36" s="731"/>
      <c r="B36" s="732"/>
      <c r="C36" s="111" t="s">
        <v>368</v>
      </c>
      <c r="D36" s="73"/>
      <c r="E36" s="74">
        <v>50</v>
      </c>
      <c r="F36" s="117">
        <f t="shared" si="3"/>
        <v>0.75</v>
      </c>
      <c r="G36" s="217"/>
      <c r="H36" s="731"/>
      <c r="I36" s="731"/>
      <c r="J36" s="734"/>
      <c r="K36" s="731"/>
      <c r="L36" s="731"/>
      <c r="M36" s="731"/>
    </row>
    <row r="37" spans="1:17" s="52" customFormat="1" ht="24.75" customHeight="1" x14ac:dyDescent="0.3">
      <c r="A37" s="731">
        <v>247</v>
      </c>
      <c r="B37" s="732" t="s">
        <v>1064</v>
      </c>
      <c r="C37" s="109" t="s">
        <v>1065</v>
      </c>
      <c r="D37" s="187">
        <v>3</v>
      </c>
      <c r="E37" s="208" t="s">
        <v>86</v>
      </c>
      <c r="F37" s="118">
        <f>SUM(F39:F40)</f>
        <v>1.5</v>
      </c>
      <c r="G37" s="300" t="s">
        <v>2282</v>
      </c>
      <c r="H37" s="731" t="s">
        <v>20</v>
      </c>
      <c r="I37" s="731" t="s">
        <v>223</v>
      </c>
      <c r="J37" s="734">
        <v>35</v>
      </c>
      <c r="K37" s="731" t="s">
        <v>23</v>
      </c>
      <c r="L37" s="731" t="s">
        <v>22</v>
      </c>
      <c r="M37" s="731"/>
      <c r="N37" s="56">
        <f>D37*J37</f>
        <v>105</v>
      </c>
      <c r="O37" s="57">
        <f>N37/18</f>
        <v>5.833333333333333</v>
      </c>
      <c r="P37" s="66">
        <f>O37</f>
        <v>5.833333333333333</v>
      </c>
      <c r="Q37" s="57">
        <v>0</v>
      </c>
    </row>
    <row r="38" spans="1:17" s="52" customFormat="1" ht="22.5" x14ac:dyDescent="0.3">
      <c r="A38" s="731"/>
      <c r="B38" s="732"/>
      <c r="C38" s="126" t="s">
        <v>364</v>
      </c>
      <c r="D38" s="76"/>
      <c r="E38" s="100"/>
      <c r="F38" s="161"/>
      <c r="G38" s="217" t="s">
        <v>2283</v>
      </c>
      <c r="H38" s="731"/>
      <c r="I38" s="731"/>
      <c r="J38" s="734"/>
      <c r="K38" s="731"/>
      <c r="L38" s="731"/>
      <c r="M38" s="731"/>
    </row>
    <row r="39" spans="1:17" s="52" customFormat="1" ht="22.5" x14ac:dyDescent="0.3">
      <c r="A39" s="731"/>
      <c r="B39" s="732"/>
      <c r="C39" s="111" t="s">
        <v>367</v>
      </c>
      <c r="D39" s="73"/>
      <c r="E39" s="74">
        <v>50</v>
      </c>
      <c r="F39" s="117">
        <f t="shared" ref="F39:F40" si="4">SUM(1.5*E39)/100</f>
        <v>0.75</v>
      </c>
      <c r="G39" s="217"/>
      <c r="H39" s="731"/>
      <c r="I39" s="731"/>
      <c r="J39" s="734"/>
      <c r="K39" s="731"/>
      <c r="L39" s="731"/>
      <c r="M39" s="731"/>
    </row>
    <row r="40" spans="1:17" s="52" customFormat="1" ht="22.5" x14ac:dyDescent="0.3">
      <c r="A40" s="731"/>
      <c r="B40" s="732"/>
      <c r="C40" s="111" t="s">
        <v>368</v>
      </c>
      <c r="D40" s="73"/>
      <c r="E40" s="74">
        <v>50</v>
      </c>
      <c r="F40" s="117">
        <f t="shared" si="4"/>
        <v>0.75</v>
      </c>
      <c r="G40" s="217"/>
      <c r="H40" s="731"/>
      <c r="I40" s="731"/>
      <c r="J40" s="734"/>
      <c r="K40" s="731"/>
      <c r="L40" s="731"/>
      <c r="M40" s="731"/>
    </row>
    <row r="41" spans="1:17" s="52" customFormat="1" ht="21" x14ac:dyDescent="0.3">
      <c r="A41" s="731">
        <v>248</v>
      </c>
      <c r="B41" s="732" t="s">
        <v>369</v>
      </c>
      <c r="C41" s="109" t="s">
        <v>370</v>
      </c>
      <c r="D41" s="187">
        <v>3</v>
      </c>
      <c r="E41" s="208" t="s">
        <v>86</v>
      </c>
      <c r="F41" s="118">
        <f>SUM(F43)</f>
        <v>1.5</v>
      </c>
      <c r="G41" s="300" t="s">
        <v>2277</v>
      </c>
      <c r="H41" s="731" t="s">
        <v>20</v>
      </c>
      <c r="I41" s="731" t="s">
        <v>299</v>
      </c>
      <c r="J41" s="734">
        <v>48</v>
      </c>
      <c r="K41" s="731" t="s">
        <v>73</v>
      </c>
      <c r="L41" s="731" t="s">
        <v>22</v>
      </c>
      <c r="M41" s="731"/>
      <c r="N41" s="56">
        <f>D41*J41</f>
        <v>144</v>
      </c>
      <c r="O41" s="57">
        <f>N41/18</f>
        <v>8</v>
      </c>
      <c r="P41" s="66">
        <f>O41</f>
        <v>8</v>
      </c>
      <c r="Q41" s="57">
        <v>0</v>
      </c>
    </row>
    <row r="42" spans="1:17" s="52" customFormat="1" ht="22.5" x14ac:dyDescent="0.3">
      <c r="A42" s="731"/>
      <c r="B42" s="732"/>
      <c r="C42" s="126" t="s">
        <v>359</v>
      </c>
      <c r="D42" s="76"/>
      <c r="E42" s="100"/>
      <c r="F42" s="161"/>
      <c r="G42" s="217" t="s">
        <v>2278</v>
      </c>
      <c r="H42" s="731"/>
      <c r="I42" s="731"/>
      <c r="J42" s="734"/>
      <c r="K42" s="731"/>
      <c r="L42" s="731"/>
      <c r="M42" s="731"/>
    </row>
    <row r="43" spans="1:17" s="52" customFormat="1" ht="22.5" x14ac:dyDescent="0.3">
      <c r="A43" s="731"/>
      <c r="B43" s="732"/>
      <c r="C43" s="111" t="s">
        <v>92</v>
      </c>
      <c r="D43" s="73"/>
      <c r="E43" s="74">
        <v>100</v>
      </c>
      <c r="F43" s="117">
        <f>SUM(1.5*E43)/100</f>
        <v>1.5</v>
      </c>
      <c r="G43" s="217"/>
      <c r="H43" s="731"/>
      <c r="I43" s="731"/>
      <c r="J43" s="734"/>
      <c r="K43" s="731"/>
      <c r="L43" s="731"/>
      <c r="M43" s="731"/>
    </row>
    <row r="44" spans="1:17" s="52" customFormat="1" ht="21" x14ac:dyDescent="0.3">
      <c r="A44" s="731">
        <v>249</v>
      </c>
      <c r="B44" s="732" t="s">
        <v>1066</v>
      </c>
      <c r="C44" s="109" t="s">
        <v>1067</v>
      </c>
      <c r="D44" s="187">
        <v>3</v>
      </c>
      <c r="E44" s="208" t="s">
        <v>86</v>
      </c>
      <c r="F44" s="118">
        <f>SUM(F46)</f>
        <v>1.5</v>
      </c>
      <c r="G44" s="300" t="s">
        <v>2289</v>
      </c>
      <c r="H44" s="731" t="s">
        <v>20</v>
      </c>
      <c r="I44" s="731" t="s">
        <v>299</v>
      </c>
      <c r="J44" s="734">
        <v>48</v>
      </c>
      <c r="K44" s="731" t="s">
        <v>73</v>
      </c>
      <c r="L44" s="731" t="s">
        <v>22</v>
      </c>
      <c r="M44" s="731"/>
      <c r="N44" s="56">
        <f>D44*J44</f>
        <v>144</v>
      </c>
      <c r="O44" s="57">
        <f>N44/18</f>
        <v>8</v>
      </c>
      <c r="P44" s="66">
        <f>O44</f>
        <v>8</v>
      </c>
      <c r="Q44" s="57">
        <v>0</v>
      </c>
    </row>
    <row r="45" spans="1:17" s="52" customFormat="1" ht="22.5" x14ac:dyDescent="0.3">
      <c r="A45" s="731"/>
      <c r="B45" s="732"/>
      <c r="C45" s="126" t="s">
        <v>359</v>
      </c>
      <c r="D45" s="76"/>
      <c r="E45" s="100"/>
      <c r="F45" s="161"/>
      <c r="G45" s="217" t="s">
        <v>2290</v>
      </c>
      <c r="H45" s="731"/>
      <c r="I45" s="731"/>
      <c r="J45" s="734"/>
      <c r="K45" s="731"/>
      <c r="L45" s="731"/>
      <c r="M45" s="731"/>
    </row>
    <row r="46" spans="1:17" s="52" customFormat="1" ht="22.5" x14ac:dyDescent="0.3">
      <c r="A46" s="731"/>
      <c r="B46" s="732"/>
      <c r="C46" s="111" t="s">
        <v>91</v>
      </c>
      <c r="D46" s="73"/>
      <c r="E46" s="74">
        <v>100</v>
      </c>
      <c r="F46" s="117">
        <f>SUM(1.5*E46)/100</f>
        <v>1.5</v>
      </c>
      <c r="G46" s="217"/>
      <c r="H46" s="731"/>
      <c r="I46" s="731"/>
      <c r="J46" s="734"/>
      <c r="K46" s="731"/>
      <c r="L46" s="731"/>
      <c r="M46" s="731"/>
    </row>
    <row r="47" spans="1:17" s="52" customFormat="1" ht="21" x14ac:dyDescent="0.3">
      <c r="A47" s="731">
        <v>250</v>
      </c>
      <c r="B47" s="732" t="s">
        <v>1068</v>
      </c>
      <c r="C47" s="109" t="s">
        <v>1069</v>
      </c>
      <c r="D47" s="187">
        <v>3</v>
      </c>
      <c r="E47" s="208" t="s">
        <v>86</v>
      </c>
      <c r="F47" s="118">
        <f>SUM(F49)</f>
        <v>1.5</v>
      </c>
      <c r="G47" s="300" t="s">
        <v>2496</v>
      </c>
      <c r="H47" s="731" t="s">
        <v>20</v>
      </c>
      <c r="I47" s="731" t="s">
        <v>167</v>
      </c>
      <c r="J47" s="734">
        <v>44</v>
      </c>
      <c r="K47" s="731" t="s">
        <v>25</v>
      </c>
      <c r="L47" s="731" t="s">
        <v>22</v>
      </c>
      <c r="M47" s="731"/>
      <c r="N47" s="56">
        <f>D47*J47</f>
        <v>132</v>
      </c>
      <c r="O47" s="57">
        <f>N47/18</f>
        <v>7.333333333333333</v>
      </c>
      <c r="P47" s="66">
        <f>O47</f>
        <v>7.333333333333333</v>
      </c>
      <c r="Q47" s="57">
        <v>0</v>
      </c>
    </row>
    <row r="48" spans="1:17" s="52" customFormat="1" ht="22.5" x14ac:dyDescent="0.3">
      <c r="A48" s="731"/>
      <c r="B48" s="732"/>
      <c r="C48" s="126" t="s">
        <v>1070</v>
      </c>
      <c r="D48" s="76"/>
      <c r="E48" s="100"/>
      <c r="F48" s="161"/>
      <c r="G48" s="217" t="s">
        <v>2497</v>
      </c>
      <c r="H48" s="731"/>
      <c r="I48" s="731"/>
      <c r="J48" s="734"/>
      <c r="K48" s="731"/>
      <c r="L48" s="731"/>
      <c r="M48" s="731"/>
    </row>
    <row r="49" spans="1:17" s="52" customFormat="1" ht="22.5" x14ac:dyDescent="0.3">
      <c r="A49" s="731"/>
      <c r="B49" s="732"/>
      <c r="C49" s="111" t="s">
        <v>89</v>
      </c>
      <c r="D49" s="73"/>
      <c r="E49" s="74">
        <v>100</v>
      </c>
      <c r="F49" s="117">
        <f>SUM(1.5*E49)/100</f>
        <v>1.5</v>
      </c>
      <c r="G49" s="217"/>
      <c r="H49" s="731"/>
      <c r="I49" s="731"/>
      <c r="J49" s="734"/>
      <c r="K49" s="731"/>
      <c r="L49" s="731"/>
      <c r="M49" s="731"/>
    </row>
    <row r="50" spans="1:17" s="52" customFormat="1" ht="21" x14ac:dyDescent="0.3">
      <c r="A50" s="731">
        <v>251</v>
      </c>
      <c r="B50" s="732" t="s">
        <v>1071</v>
      </c>
      <c r="C50" s="109" t="s">
        <v>1072</v>
      </c>
      <c r="D50" s="187">
        <v>3</v>
      </c>
      <c r="E50" s="208" t="s">
        <v>19</v>
      </c>
      <c r="F50" s="118">
        <f>SUM(F52)</f>
        <v>1</v>
      </c>
      <c r="G50" s="830" t="s">
        <v>2266</v>
      </c>
      <c r="H50" s="731" t="s">
        <v>20</v>
      </c>
      <c r="I50" s="731" t="s">
        <v>223</v>
      </c>
      <c r="J50" s="734">
        <v>34</v>
      </c>
      <c r="K50" s="731" t="s">
        <v>23</v>
      </c>
      <c r="L50" s="731" t="s">
        <v>22</v>
      </c>
      <c r="M50" s="731"/>
      <c r="N50" s="56">
        <f>D50*J50</f>
        <v>102</v>
      </c>
      <c r="O50" s="57">
        <f>N50/18</f>
        <v>5.666666666666667</v>
      </c>
      <c r="P50" s="66">
        <f>O50</f>
        <v>5.666666666666667</v>
      </c>
      <c r="Q50" s="57">
        <v>0</v>
      </c>
    </row>
    <row r="51" spans="1:17" s="52" customFormat="1" ht="22.5" x14ac:dyDescent="0.3">
      <c r="A51" s="731"/>
      <c r="B51" s="732"/>
      <c r="C51" s="126" t="s">
        <v>364</v>
      </c>
      <c r="D51" s="76"/>
      <c r="E51" s="100"/>
      <c r="F51" s="161"/>
      <c r="G51" s="841"/>
      <c r="H51" s="731"/>
      <c r="I51" s="731"/>
      <c r="J51" s="734"/>
      <c r="K51" s="731"/>
      <c r="L51" s="731"/>
      <c r="M51" s="731"/>
    </row>
    <row r="52" spans="1:17" s="52" customFormat="1" ht="22.5" x14ac:dyDescent="0.3">
      <c r="A52" s="731"/>
      <c r="B52" s="732"/>
      <c r="C52" s="111" t="s">
        <v>376</v>
      </c>
      <c r="D52" s="73"/>
      <c r="E52" s="74">
        <v>100</v>
      </c>
      <c r="F52" s="117">
        <f>SUM(1*E52)/100</f>
        <v>1</v>
      </c>
      <c r="G52" s="831"/>
      <c r="H52" s="731"/>
      <c r="I52" s="731"/>
      <c r="J52" s="734"/>
      <c r="K52" s="731"/>
      <c r="L52" s="731"/>
      <c r="M52" s="731"/>
    </row>
    <row r="53" spans="1:17" s="52" customFormat="1" ht="40.5" x14ac:dyDescent="0.3">
      <c r="A53" s="757">
        <v>252</v>
      </c>
      <c r="B53" s="758" t="s">
        <v>1073</v>
      </c>
      <c r="C53" s="277" t="s">
        <v>1074</v>
      </c>
      <c r="D53" s="252">
        <v>3</v>
      </c>
      <c r="E53" s="253" t="s">
        <v>86</v>
      </c>
      <c r="F53" s="271">
        <f>SUM(F55:F56)</f>
        <v>1.5</v>
      </c>
      <c r="G53" s="311" t="s">
        <v>2498</v>
      </c>
      <c r="H53" s="757" t="s">
        <v>20</v>
      </c>
      <c r="I53" s="757" t="s">
        <v>167</v>
      </c>
      <c r="J53" s="744">
        <v>46</v>
      </c>
      <c r="K53" s="757" t="s">
        <v>21</v>
      </c>
      <c r="L53" s="757" t="s">
        <v>22</v>
      </c>
      <c r="M53" s="757"/>
      <c r="N53" s="56">
        <f>D53*J53</f>
        <v>138</v>
      </c>
      <c r="O53" s="57">
        <f>N53/18</f>
        <v>7.666666666666667</v>
      </c>
      <c r="P53" s="66">
        <f>O53</f>
        <v>7.666666666666667</v>
      </c>
      <c r="Q53" s="57">
        <v>0</v>
      </c>
    </row>
    <row r="54" spans="1:17" s="52" customFormat="1" ht="22.5" x14ac:dyDescent="0.3">
      <c r="A54" s="757"/>
      <c r="B54" s="758"/>
      <c r="C54" s="320" t="s">
        <v>1070</v>
      </c>
      <c r="D54" s="273"/>
      <c r="E54" s="253"/>
      <c r="F54" s="271"/>
      <c r="G54" s="322" t="s">
        <v>2499</v>
      </c>
      <c r="H54" s="757"/>
      <c r="I54" s="757"/>
      <c r="J54" s="744"/>
      <c r="K54" s="757"/>
      <c r="L54" s="757"/>
      <c r="M54" s="757"/>
    </row>
    <row r="55" spans="1:17" s="52" customFormat="1" ht="22.5" x14ac:dyDescent="0.3">
      <c r="A55" s="757"/>
      <c r="B55" s="758"/>
      <c r="C55" s="278" t="s">
        <v>1075</v>
      </c>
      <c r="D55" s="255"/>
      <c r="E55" s="147">
        <v>80</v>
      </c>
      <c r="F55" s="148">
        <f t="shared" ref="F55:F56" si="5">SUM(1.5*E55)/100</f>
        <v>1.2</v>
      </c>
      <c r="G55" s="322"/>
      <c r="H55" s="757"/>
      <c r="I55" s="757"/>
      <c r="J55" s="744"/>
      <c r="K55" s="757"/>
      <c r="L55" s="757"/>
      <c r="M55" s="757"/>
    </row>
    <row r="56" spans="1:17" s="52" customFormat="1" ht="22.5" x14ac:dyDescent="0.3">
      <c r="A56" s="757"/>
      <c r="B56" s="758"/>
      <c r="C56" s="278" t="s">
        <v>165</v>
      </c>
      <c r="D56" s="255"/>
      <c r="E56" s="147">
        <v>20</v>
      </c>
      <c r="F56" s="148">
        <f t="shared" si="5"/>
        <v>0.3</v>
      </c>
      <c r="G56" s="322"/>
      <c r="H56" s="757"/>
      <c r="I56" s="757"/>
      <c r="J56" s="744"/>
      <c r="K56" s="757"/>
      <c r="L56" s="757"/>
      <c r="M56" s="757"/>
    </row>
    <row r="57" spans="1:17" s="52" customFormat="1" ht="21" hidden="1" x14ac:dyDescent="0.3">
      <c r="A57" s="731">
        <v>253</v>
      </c>
      <c r="B57" s="732" t="s">
        <v>1073</v>
      </c>
      <c r="C57" s="109" t="s">
        <v>1074</v>
      </c>
      <c r="D57" s="187">
        <v>3</v>
      </c>
      <c r="E57" s="208" t="s">
        <v>86</v>
      </c>
      <c r="F57" s="118"/>
      <c r="G57" s="300" t="s">
        <v>2500</v>
      </c>
      <c r="H57" s="731" t="s">
        <v>23</v>
      </c>
      <c r="I57" s="731" t="s">
        <v>182</v>
      </c>
      <c r="J57" s="734">
        <v>56</v>
      </c>
      <c r="K57" s="731" t="s">
        <v>73</v>
      </c>
      <c r="L57" s="731" t="s">
        <v>22</v>
      </c>
      <c r="M57" s="731"/>
      <c r="N57" s="56">
        <f>D57*J57</f>
        <v>168</v>
      </c>
      <c r="O57" s="57">
        <f>N57/18</f>
        <v>9.3333333333333339</v>
      </c>
      <c r="P57" s="66">
        <f>O57</f>
        <v>9.3333333333333339</v>
      </c>
      <c r="Q57" s="57">
        <v>0</v>
      </c>
    </row>
    <row r="58" spans="1:17" s="52" customFormat="1" ht="21" hidden="1" x14ac:dyDescent="0.3">
      <c r="A58" s="731"/>
      <c r="B58" s="732"/>
      <c r="C58" s="126" t="s">
        <v>371</v>
      </c>
      <c r="D58" s="76"/>
      <c r="E58" s="100"/>
      <c r="F58" s="161"/>
      <c r="G58" s="217" t="s">
        <v>2501</v>
      </c>
      <c r="H58" s="731"/>
      <c r="I58" s="731"/>
      <c r="J58" s="734"/>
      <c r="K58" s="731"/>
      <c r="L58" s="731"/>
      <c r="M58" s="731"/>
    </row>
    <row r="59" spans="1:17" s="52" customFormat="1" ht="21" hidden="1" x14ac:dyDescent="0.3">
      <c r="A59" s="731"/>
      <c r="B59" s="732"/>
      <c r="C59" s="111" t="s">
        <v>1075</v>
      </c>
      <c r="D59" s="73"/>
      <c r="E59" s="74">
        <v>80</v>
      </c>
      <c r="F59" s="117"/>
      <c r="G59" s="217"/>
      <c r="H59" s="731"/>
      <c r="I59" s="731"/>
      <c r="J59" s="734"/>
      <c r="K59" s="731"/>
      <c r="L59" s="731"/>
      <c r="M59" s="731"/>
    </row>
    <row r="60" spans="1:17" s="52" customFormat="1" ht="21" hidden="1" x14ac:dyDescent="0.3">
      <c r="A60" s="731"/>
      <c r="B60" s="732"/>
      <c r="C60" s="111" t="s">
        <v>165</v>
      </c>
      <c r="D60" s="73"/>
      <c r="E60" s="74">
        <v>20</v>
      </c>
      <c r="F60" s="117"/>
      <c r="G60" s="217"/>
      <c r="H60" s="731"/>
      <c r="I60" s="731"/>
      <c r="J60" s="734"/>
      <c r="K60" s="731"/>
      <c r="L60" s="731"/>
      <c r="M60" s="731"/>
    </row>
    <row r="61" spans="1:17" s="52" customFormat="1" ht="21" x14ac:dyDescent="0.3">
      <c r="A61" s="757">
        <v>254</v>
      </c>
      <c r="B61" s="758" t="s">
        <v>1076</v>
      </c>
      <c r="C61" s="277" t="s">
        <v>1077</v>
      </c>
      <c r="D61" s="252">
        <v>3</v>
      </c>
      <c r="E61" s="253" t="s">
        <v>86</v>
      </c>
      <c r="F61" s="271">
        <f>SUM(F63:F64)</f>
        <v>1.5</v>
      </c>
      <c r="G61" s="311" t="s">
        <v>2502</v>
      </c>
      <c r="H61" s="757" t="s">
        <v>20</v>
      </c>
      <c r="I61" s="757" t="s">
        <v>223</v>
      </c>
      <c r="J61" s="744">
        <v>36</v>
      </c>
      <c r="K61" s="757" t="s">
        <v>20</v>
      </c>
      <c r="L61" s="757" t="s">
        <v>22</v>
      </c>
      <c r="M61" s="757"/>
      <c r="N61" s="56">
        <f>D61*J61</f>
        <v>108</v>
      </c>
      <c r="O61" s="57">
        <f>N61/18</f>
        <v>6</v>
      </c>
      <c r="P61" s="66">
        <f>O61</f>
        <v>6</v>
      </c>
      <c r="Q61" s="57">
        <v>0</v>
      </c>
    </row>
    <row r="62" spans="1:17" s="52" customFormat="1" ht="22.5" x14ac:dyDescent="0.3">
      <c r="A62" s="757"/>
      <c r="B62" s="758"/>
      <c r="C62" s="320" t="s">
        <v>364</v>
      </c>
      <c r="D62" s="273"/>
      <c r="E62" s="253"/>
      <c r="F62" s="271"/>
      <c r="G62" s="322" t="s">
        <v>2503</v>
      </c>
      <c r="H62" s="757"/>
      <c r="I62" s="757"/>
      <c r="J62" s="744"/>
      <c r="K62" s="757"/>
      <c r="L62" s="757"/>
      <c r="M62" s="757"/>
    </row>
    <row r="63" spans="1:17" s="52" customFormat="1" ht="22.5" x14ac:dyDescent="0.3">
      <c r="A63" s="757"/>
      <c r="B63" s="758"/>
      <c r="C63" s="278" t="s">
        <v>367</v>
      </c>
      <c r="D63" s="255"/>
      <c r="E63" s="147">
        <v>50</v>
      </c>
      <c r="F63" s="148">
        <f t="shared" ref="F63:F64" si="6">SUM(1.5*E63)/100</f>
        <v>0.75</v>
      </c>
      <c r="G63" s="322"/>
      <c r="H63" s="757"/>
      <c r="I63" s="757"/>
      <c r="J63" s="744"/>
      <c r="K63" s="757"/>
      <c r="L63" s="757"/>
      <c r="M63" s="757"/>
    </row>
    <row r="64" spans="1:17" s="52" customFormat="1" ht="22.5" x14ac:dyDescent="0.3">
      <c r="A64" s="757"/>
      <c r="B64" s="758"/>
      <c r="C64" s="278" t="s">
        <v>368</v>
      </c>
      <c r="D64" s="255"/>
      <c r="E64" s="147">
        <v>50</v>
      </c>
      <c r="F64" s="148">
        <f t="shared" si="6"/>
        <v>0.75</v>
      </c>
      <c r="G64" s="322"/>
      <c r="H64" s="757"/>
      <c r="I64" s="757"/>
      <c r="J64" s="744"/>
      <c r="K64" s="757"/>
      <c r="L64" s="757"/>
      <c r="M64" s="757"/>
    </row>
    <row r="65" spans="1:17" s="52" customFormat="1" ht="21" hidden="1" x14ac:dyDescent="0.3">
      <c r="A65" s="731">
        <v>255</v>
      </c>
      <c r="B65" s="732" t="s">
        <v>1076</v>
      </c>
      <c r="C65" s="109" t="s">
        <v>1077</v>
      </c>
      <c r="D65" s="187">
        <v>3</v>
      </c>
      <c r="E65" s="208" t="s">
        <v>86</v>
      </c>
      <c r="F65" s="118"/>
      <c r="G65" s="300" t="s">
        <v>2504</v>
      </c>
      <c r="H65" s="731" t="s">
        <v>23</v>
      </c>
      <c r="I65" s="731" t="s">
        <v>182</v>
      </c>
      <c r="J65" s="734">
        <v>56</v>
      </c>
      <c r="K65" s="731" t="s">
        <v>73</v>
      </c>
      <c r="L65" s="731" t="s">
        <v>22</v>
      </c>
      <c r="M65" s="731"/>
      <c r="N65" s="56">
        <f>D65*J65</f>
        <v>168</v>
      </c>
      <c r="O65" s="57">
        <f>N65/18</f>
        <v>9.3333333333333339</v>
      </c>
      <c r="P65" s="66">
        <f>O65</f>
        <v>9.3333333333333339</v>
      </c>
      <c r="Q65" s="57">
        <v>0</v>
      </c>
    </row>
    <row r="66" spans="1:17" s="52" customFormat="1" ht="21" hidden="1" x14ac:dyDescent="0.3">
      <c r="A66" s="731"/>
      <c r="B66" s="732"/>
      <c r="C66" s="126" t="s">
        <v>371</v>
      </c>
      <c r="D66" s="76"/>
      <c r="E66" s="100"/>
      <c r="F66" s="161"/>
      <c r="G66" s="217" t="s">
        <v>2505</v>
      </c>
      <c r="H66" s="731"/>
      <c r="I66" s="731"/>
      <c r="J66" s="734"/>
      <c r="K66" s="731"/>
      <c r="L66" s="731"/>
      <c r="M66" s="731"/>
    </row>
    <row r="67" spans="1:17" s="52" customFormat="1" ht="21" hidden="1" x14ac:dyDescent="0.3">
      <c r="A67" s="731"/>
      <c r="B67" s="732"/>
      <c r="C67" s="111" t="s">
        <v>367</v>
      </c>
      <c r="D67" s="73"/>
      <c r="E67" s="74">
        <v>50</v>
      </c>
      <c r="F67" s="117"/>
      <c r="G67" s="217"/>
      <c r="H67" s="731"/>
      <c r="I67" s="731"/>
      <c r="J67" s="734"/>
      <c r="K67" s="731"/>
      <c r="L67" s="731"/>
      <c r="M67" s="731"/>
    </row>
    <row r="68" spans="1:17" s="52" customFormat="1" ht="21" hidden="1" x14ac:dyDescent="0.3">
      <c r="A68" s="731"/>
      <c r="B68" s="732"/>
      <c r="C68" s="111" t="s">
        <v>368</v>
      </c>
      <c r="D68" s="73"/>
      <c r="E68" s="74">
        <v>50</v>
      </c>
      <c r="F68" s="117"/>
      <c r="G68" s="217"/>
      <c r="H68" s="731"/>
      <c r="I68" s="731"/>
      <c r="J68" s="734"/>
      <c r="K68" s="731"/>
      <c r="L68" s="731"/>
      <c r="M68" s="731"/>
    </row>
    <row r="69" spans="1:17" s="52" customFormat="1" ht="21" x14ac:dyDescent="0.3">
      <c r="A69" s="731">
        <v>256</v>
      </c>
      <c r="B69" s="732" t="s">
        <v>381</v>
      </c>
      <c r="C69" s="109" t="s">
        <v>382</v>
      </c>
      <c r="D69" s="187">
        <v>3</v>
      </c>
      <c r="E69" s="208" t="s">
        <v>86</v>
      </c>
      <c r="F69" s="118">
        <f>SUM(F71)</f>
        <v>1.5</v>
      </c>
      <c r="G69" s="300" t="s">
        <v>2506</v>
      </c>
      <c r="H69" s="731" t="s">
        <v>20</v>
      </c>
      <c r="I69" s="731" t="s">
        <v>223</v>
      </c>
      <c r="J69" s="734">
        <v>37</v>
      </c>
      <c r="K69" s="731" t="s">
        <v>73</v>
      </c>
      <c r="L69" s="731" t="s">
        <v>22</v>
      </c>
      <c r="M69" s="731"/>
      <c r="N69" s="56">
        <f>D69*J69</f>
        <v>111</v>
      </c>
      <c r="O69" s="57">
        <f>N69/18</f>
        <v>6.166666666666667</v>
      </c>
      <c r="P69" s="66">
        <f>O69</f>
        <v>6.166666666666667</v>
      </c>
      <c r="Q69" s="57">
        <v>0</v>
      </c>
    </row>
    <row r="70" spans="1:17" s="52" customFormat="1" ht="22.5" x14ac:dyDescent="0.3">
      <c r="A70" s="731"/>
      <c r="B70" s="732"/>
      <c r="C70" s="126" t="s">
        <v>364</v>
      </c>
      <c r="D70" s="76"/>
      <c r="E70" s="100"/>
      <c r="F70" s="161"/>
      <c r="G70" s="221" t="s">
        <v>2507</v>
      </c>
      <c r="H70" s="731"/>
      <c r="I70" s="731"/>
      <c r="J70" s="734"/>
      <c r="K70" s="731"/>
      <c r="L70" s="731"/>
      <c r="M70" s="731"/>
    </row>
    <row r="71" spans="1:17" s="52" customFormat="1" ht="22.5" x14ac:dyDescent="0.3">
      <c r="A71" s="731"/>
      <c r="B71" s="732"/>
      <c r="C71" s="111" t="s">
        <v>91</v>
      </c>
      <c r="D71" s="73"/>
      <c r="E71" s="74">
        <v>100</v>
      </c>
      <c r="F71" s="117">
        <f>SUM(1.5*E71)/100</f>
        <v>1.5</v>
      </c>
      <c r="G71" s="301"/>
      <c r="H71" s="731"/>
      <c r="I71" s="731"/>
      <c r="J71" s="734"/>
      <c r="K71" s="731"/>
      <c r="L71" s="731"/>
      <c r="M71" s="731"/>
    </row>
    <row r="72" spans="1:17" s="52" customFormat="1" ht="22.5" x14ac:dyDescent="0.3">
      <c r="A72" s="731">
        <v>257</v>
      </c>
      <c r="B72" s="732" t="s">
        <v>1078</v>
      </c>
      <c r="C72" s="109" t="s">
        <v>1079</v>
      </c>
      <c r="D72" s="187">
        <v>3</v>
      </c>
      <c r="E72" s="208" t="s">
        <v>19</v>
      </c>
      <c r="F72" s="118">
        <f>SUM(F74)</f>
        <v>1</v>
      </c>
      <c r="G72" s="830" t="s">
        <v>2508</v>
      </c>
      <c r="H72" s="731" t="s">
        <v>20</v>
      </c>
      <c r="I72" s="731" t="s">
        <v>237</v>
      </c>
      <c r="J72" s="734">
        <v>31</v>
      </c>
      <c r="K72" s="731" t="s">
        <v>179</v>
      </c>
      <c r="L72" s="731" t="s">
        <v>22</v>
      </c>
      <c r="M72" s="731"/>
      <c r="N72" s="56">
        <f>D72*J72</f>
        <v>93</v>
      </c>
      <c r="O72" s="57">
        <f>N72/18</f>
        <v>5.166666666666667</v>
      </c>
      <c r="P72" s="66">
        <f>O72</f>
        <v>5.166666666666667</v>
      </c>
      <c r="Q72" s="57">
        <v>0</v>
      </c>
    </row>
    <row r="73" spans="1:17" s="52" customFormat="1" ht="22.5" x14ac:dyDescent="0.3">
      <c r="A73" s="731"/>
      <c r="B73" s="732"/>
      <c r="C73" s="126" t="s">
        <v>359</v>
      </c>
      <c r="D73" s="76"/>
      <c r="E73" s="100"/>
      <c r="F73" s="161"/>
      <c r="G73" s="841"/>
      <c r="H73" s="731"/>
      <c r="I73" s="731"/>
      <c r="J73" s="734"/>
      <c r="K73" s="731"/>
      <c r="L73" s="731"/>
      <c r="M73" s="731"/>
    </row>
    <row r="74" spans="1:17" s="52" customFormat="1" ht="22.5" x14ac:dyDescent="0.3">
      <c r="A74" s="731"/>
      <c r="B74" s="732"/>
      <c r="C74" s="111" t="s">
        <v>91</v>
      </c>
      <c r="D74" s="73"/>
      <c r="E74" s="74">
        <v>100</v>
      </c>
      <c r="F74" s="117">
        <f>SUM(1*E74)/100</f>
        <v>1</v>
      </c>
      <c r="G74" s="831"/>
      <c r="H74" s="731"/>
      <c r="I74" s="731"/>
      <c r="J74" s="734"/>
      <c r="K74" s="731"/>
      <c r="L74" s="731"/>
      <c r="M74" s="731"/>
    </row>
    <row r="75" spans="1:17" s="52" customFormat="1" ht="21" x14ac:dyDescent="0.3">
      <c r="A75" s="757">
        <v>258</v>
      </c>
      <c r="B75" s="758" t="s">
        <v>1080</v>
      </c>
      <c r="C75" s="277" t="s">
        <v>1081</v>
      </c>
      <c r="D75" s="252">
        <v>3</v>
      </c>
      <c r="E75" s="253" t="s">
        <v>86</v>
      </c>
      <c r="F75" s="271"/>
      <c r="G75" s="322" t="s">
        <v>2509</v>
      </c>
      <c r="H75" s="757" t="s">
        <v>20</v>
      </c>
      <c r="I75" s="757" t="s">
        <v>167</v>
      </c>
      <c r="J75" s="744">
        <v>44</v>
      </c>
      <c r="K75" s="757" t="s">
        <v>26</v>
      </c>
      <c r="L75" s="757" t="s">
        <v>22</v>
      </c>
      <c r="M75" s="757"/>
      <c r="N75" s="56">
        <f>D75*J75</f>
        <v>132</v>
      </c>
      <c r="O75" s="57">
        <f>N75/18</f>
        <v>7.333333333333333</v>
      </c>
      <c r="P75" s="66">
        <f>O75</f>
        <v>7.333333333333333</v>
      </c>
      <c r="Q75" s="57">
        <v>0</v>
      </c>
    </row>
    <row r="76" spans="1:17" s="52" customFormat="1" ht="22.5" x14ac:dyDescent="0.3">
      <c r="A76" s="757"/>
      <c r="B76" s="758"/>
      <c r="C76" s="320" t="s">
        <v>1070</v>
      </c>
      <c r="D76" s="273"/>
      <c r="E76" s="253"/>
      <c r="F76" s="271"/>
      <c r="G76" s="322" t="s">
        <v>2510</v>
      </c>
      <c r="H76" s="757"/>
      <c r="I76" s="757"/>
      <c r="J76" s="744"/>
      <c r="K76" s="757"/>
      <c r="L76" s="757"/>
      <c r="M76" s="757"/>
    </row>
    <row r="77" spans="1:17" s="52" customFormat="1" ht="22.5" x14ac:dyDescent="0.3">
      <c r="A77" s="757"/>
      <c r="B77" s="758"/>
      <c r="C77" s="278" t="s">
        <v>92</v>
      </c>
      <c r="D77" s="255"/>
      <c r="E77" s="147">
        <v>100</v>
      </c>
      <c r="F77" s="148">
        <f>SUM(1.5*E77)/100</f>
        <v>1.5</v>
      </c>
      <c r="G77" s="322"/>
      <c r="H77" s="757"/>
      <c r="I77" s="757"/>
      <c r="J77" s="744"/>
      <c r="K77" s="757"/>
      <c r="L77" s="757"/>
      <c r="M77" s="757"/>
    </row>
    <row r="78" spans="1:17" s="52" customFormat="1" ht="21" hidden="1" x14ac:dyDescent="0.3">
      <c r="A78" s="731">
        <v>259</v>
      </c>
      <c r="B78" s="732" t="s">
        <v>1080</v>
      </c>
      <c r="C78" s="109" t="s">
        <v>1081</v>
      </c>
      <c r="D78" s="187">
        <v>3</v>
      </c>
      <c r="E78" s="208" t="s">
        <v>86</v>
      </c>
      <c r="F78" s="118"/>
      <c r="G78" s="300" t="s">
        <v>2511</v>
      </c>
      <c r="H78" s="731" t="s">
        <v>23</v>
      </c>
      <c r="I78" s="731" t="s">
        <v>124</v>
      </c>
      <c r="J78" s="734">
        <v>56</v>
      </c>
      <c r="K78" s="731" t="s">
        <v>20</v>
      </c>
      <c r="L78" s="731" t="s">
        <v>22</v>
      </c>
      <c r="M78" s="731"/>
      <c r="N78" s="56">
        <f>D78*J78</f>
        <v>168</v>
      </c>
      <c r="O78" s="57">
        <f>N78/18</f>
        <v>9.3333333333333339</v>
      </c>
      <c r="P78" s="66">
        <f>O78</f>
        <v>9.3333333333333339</v>
      </c>
      <c r="Q78" s="57">
        <v>0</v>
      </c>
    </row>
    <row r="79" spans="1:17" s="52" customFormat="1" ht="21" hidden="1" x14ac:dyDescent="0.3">
      <c r="A79" s="731"/>
      <c r="B79" s="732"/>
      <c r="C79" s="126" t="s">
        <v>371</v>
      </c>
      <c r="D79" s="76"/>
      <c r="E79" s="100"/>
      <c r="F79" s="161"/>
      <c r="G79" s="221" t="s">
        <v>2512</v>
      </c>
      <c r="H79" s="731"/>
      <c r="I79" s="731"/>
      <c r="J79" s="734"/>
      <c r="K79" s="731"/>
      <c r="L79" s="731"/>
      <c r="M79" s="731"/>
    </row>
    <row r="80" spans="1:17" s="52" customFormat="1" ht="21" hidden="1" x14ac:dyDescent="0.3">
      <c r="A80" s="731"/>
      <c r="B80" s="732"/>
      <c r="C80" s="111" t="s">
        <v>92</v>
      </c>
      <c r="D80" s="73"/>
      <c r="E80" s="74">
        <v>100</v>
      </c>
      <c r="F80" s="117"/>
      <c r="G80" s="301"/>
      <c r="H80" s="731"/>
      <c r="I80" s="731"/>
      <c r="J80" s="734"/>
      <c r="K80" s="731"/>
      <c r="L80" s="731"/>
      <c r="M80" s="731"/>
    </row>
    <row r="81" spans="1:17" s="52" customFormat="1" ht="21" x14ac:dyDescent="0.3">
      <c r="A81" s="731">
        <v>260</v>
      </c>
      <c r="B81" s="732" t="s">
        <v>1082</v>
      </c>
      <c r="C81" s="109" t="s">
        <v>1083</v>
      </c>
      <c r="D81" s="187">
        <v>3</v>
      </c>
      <c r="E81" s="208" t="s">
        <v>86</v>
      </c>
      <c r="F81" s="118">
        <f>SUM(F83:F84)</f>
        <v>1.5</v>
      </c>
      <c r="G81" s="217" t="s">
        <v>2513</v>
      </c>
      <c r="H81" s="731" t="s">
        <v>20</v>
      </c>
      <c r="I81" s="731" t="s">
        <v>182</v>
      </c>
      <c r="J81" s="734">
        <v>56</v>
      </c>
      <c r="K81" s="731" t="s">
        <v>73</v>
      </c>
      <c r="L81" s="731" t="s">
        <v>22</v>
      </c>
      <c r="M81" s="731"/>
      <c r="N81" s="56">
        <f>D81*J81</f>
        <v>168</v>
      </c>
      <c r="O81" s="57">
        <f>N81/18</f>
        <v>9.3333333333333339</v>
      </c>
      <c r="P81" s="66">
        <f>O81</f>
        <v>9.3333333333333339</v>
      </c>
      <c r="Q81" s="57">
        <v>0</v>
      </c>
    </row>
    <row r="82" spans="1:17" s="52" customFormat="1" ht="22.5" x14ac:dyDescent="0.3">
      <c r="A82" s="731"/>
      <c r="B82" s="732"/>
      <c r="C82" s="126" t="s">
        <v>371</v>
      </c>
      <c r="D82" s="76"/>
      <c r="E82" s="100"/>
      <c r="F82" s="161"/>
      <c r="G82" s="217" t="s">
        <v>2514</v>
      </c>
      <c r="H82" s="731"/>
      <c r="I82" s="731"/>
      <c r="J82" s="734"/>
      <c r="K82" s="731"/>
      <c r="L82" s="731"/>
      <c r="M82" s="731"/>
    </row>
    <row r="83" spans="1:17" s="52" customFormat="1" ht="22.5" x14ac:dyDescent="0.3">
      <c r="A83" s="731"/>
      <c r="B83" s="732"/>
      <c r="C83" s="111" t="s">
        <v>90</v>
      </c>
      <c r="D83" s="73"/>
      <c r="E83" s="74">
        <v>80</v>
      </c>
      <c r="F83" s="117">
        <f t="shared" ref="F83:F84" si="7">SUM(1.5*E83)/100</f>
        <v>1.2</v>
      </c>
      <c r="G83" s="217"/>
      <c r="H83" s="731"/>
      <c r="I83" s="731"/>
      <c r="J83" s="734"/>
      <c r="K83" s="731"/>
      <c r="L83" s="731"/>
      <c r="M83" s="731"/>
    </row>
    <row r="84" spans="1:17" s="52" customFormat="1" ht="22.5" x14ac:dyDescent="0.3">
      <c r="A84" s="731"/>
      <c r="B84" s="732"/>
      <c r="C84" s="111" t="s">
        <v>165</v>
      </c>
      <c r="D84" s="73"/>
      <c r="E84" s="74">
        <v>20</v>
      </c>
      <c r="F84" s="117">
        <f t="shared" si="7"/>
        <v>0.3</v>
      </c>
      <c r="G84" s="217"/>
      <c r="H84" s="731"/>
      <c r="I84" s="731"/>
      <c r="J84" s="734"/>
      <c r="K84" s="731"/>
      <c r="L84" s="731"/>
      <c r="M84" s="731"/>
    </row>
    <row r="85" spans="1:17" s="52" customFormat="1" ht="21" x14ac:dyDescent="0.3">
      <c r="A85" s="731">
        <v>261</v>
      </c>
      <c r="B85" s="732" t="s">
        <v>1084</v>
      </c>
      <c r="C85" s="109" t="s">
        <v>226</v>
      </c>
      <c r="D85" s="187">
        <v>3</v>
      </c>
      <c r="E85" s="208" t="s">
        <v>157</v>
      </c>
      <c r="F85" s="118">
        <f>SUM(F87)</f>
        <v>1</v>
      </c>
      <c r="G85" s="853"/>
      <c r="H85" s="731" t="s">
        <v>20</v>
      </c>
      <c r="I85" s="731" t="s">
        <v>182</v>
      </c>
      <c r="J85" s="734">
        <v>56</v>
      </c>
      <c r="K85" s="731" t="s">
        <v>73</v>
      </c>
      <c r="L85" s="731" t="s">
        <v>22</v>
      </c>
      <c r="M85" s="731"/>
      <c r="N85" s="56">
        <f>D85*J85</f>
        <v>168</v>
      </c>
      <c r="O85" s="57">
        <f>N85/18</f>
        <v>9.3333333333333339</v>
      </c>
      <c r="P85" s="66">
        <f>O85</f>
        <v>9.3333333333333339</v>
      </c>
      <c r="Q85" s="57">
        <v>0</v>
      </c>
    </row>
    <row r="86" spans="1:17" s="52" customFormat="1" ht="22.5" x14ac:dyDescent="0.3">
      <c r="A86" s="731"/>
      <c r="B86" s="732"/>
      <c r="C86" s="126" t="s">
        <v>371</v>
      </c>
      <c r="D86" s="76"/>
      <c r="E86" s="100"/>
      <c r="F86" s="161"/>
      <c r="G86" s="854"/>
      <c r="H86" s="731"/>
      <c r="I86" s="731"/>
      <c r="J86" s="734"/>
      <c r="K86" s="731"/>
      <c r="L86" s="731"/>
      <c r="M86" s="731"/>
    </row>
    <row r="87" spans="1:17" s="52" customFormat="1" ht="22.5" x14ac:dyDescent="0.3">
      <c r="A87" s="795"/>
      <c r="B87" s="796"/>
      <c r="C87" s="112" t="s">
        <v>165</v>
      </c>
      <c r="D87" s="73"/>
      <c r="E87" s="74">
        <v>100</v>
      </c>
      <c r="F87" s="117">
        <f>SUM(1*E87)/100</f>
        <v>1</v>
      </c>
      <c r="G87" s="855"/>
      <c r="H87" s="795"/>
      <c r="I87" s="795"/>
      <c r="J87" s="797"/>
      <c r="K87" s="795"/>
      <c r="L87" s="795"/>
      <c r="M87" s="795"/>
    </row>
    <row r="88" spans="1:17" ht="24.75" hidden="1" customHeight="1" x14ac:dyDescent="0.15">
      <c r="A88" s="949" t="s">
        <v>883</v>
      </c>
      <c r="B88" s="950"/>
      <c r="C88" s="950"/>
      <c r="D88" s="950"/>
      <c r="E88" s="950"/>
      <c r="F88" s="950"/>
      <c r="G88" s="950"/>
      <c r="H88" s="950"/>
      <c r="I88" s="950"/>
      <c r="J88" s="950"/>
      <c r="K88" s="950"/>
      <c r="L88" s="950"/>
      <c r="M88" s="951"/>
      <c r="N88" s="124">
        <f>SUM(N89:N109)</f>
        <v>330</v>
      </c>
      <c r="O88" s="65">
        <f t="shared" ref="O88:Q88" si="8">SUM(O89:O109)</f>
        <v>18.333333333333332</v>
      </c>
      <c r="P88" s="65">
        <f t="shared" si="8"/>
        <v>18.333333333333332</v>
      </c>
      <c r="Q88" s="65">
        <f t="shared" si="8"/>
        <v>0</v>
      </c>
    </row>
    <row r="89" spans="1:17" s="52" customFormat="1" ht="21" hidden="1" x14ac:dyDescent="0.3">
      <c r="A89" s="838">
        <v>262</v>
      </c>
      <c r="B89" s="840" t="s">
        <v>910</v>
      </c>
      <c r="C89" s="127" t="s">
        <v>911</v>
      </c>
      <c r="D89" s="187">
        <v>3</v>
      </c>
      <c r="E89" s="208" t="s">
        <v>86</v>
      </c>
      <c r="F89" s="118"/>
      <c r="G89" s="129" t="s">
        <v>2515</v>
      </c>
      <c r="H89" s="838" t="s">
        <v>20</v>
      </c>
      <c r="I89" s="838" t="s">
        <v>99</v>
      </c>
      <c r="J89" s="839">
        <v>19</v>
      </c>
      <c r="K89" s="838" t="s">
        <v>23</v>
      </c>
      <c r="L89" s="838" t="s">
        <v>22</v>
      </c>
      <c r="M89" s="838"/>
      <c r="N89" s="56">
        <f>D89*J89</f>
        <v>57</v>
      </c>
      <c r="O89" s="57">
        <f>N89/18</f>
        <v>3.1666666666666665</v>
      </c>
      <c r="P89" s="66">
        <f>O89</f>
        <v>3.1666666666666665</v>
      </c>
      <c r="Q89" s="57">
        <v>0</v>
      </c>
    </row>
    <row r="90" spans="1:17" s="52" customFormat="1" ht="21" hidden="1" x14ac:dyDescent="0.3">
      <c r="A90" s="731"/>
      <c r="B90" s="732"/>
      <c r="C90" s="126" t="s">
        <v>360</v>
      </c>
      <c r="D90" s="76"/>
      <c r="E90" s="100"/>
      <c r="F90" s="161"/>
      <c r="G90" s="129" t="s">
        <v>2516</v>
      </c>
      <c r="H90" s="731"/>
      <c r="I90" s="731"/>
      <c r="J90" s="734"/>
      <c r="K90" s="731"/>
      <c r="L90" s="731"/>
      <c r="M90" s="731"/>
    </row>
    <row r="91" spans="1:17" s="52" customFormat="1" ht="21" hidden="1" x14ac:dyDescent="0.3">
      <c r="A91" s="731"/>
      <c r="B91" s="732"/>
      <c r="C91" s="111" t="s">
        <v>367</v>
      </c>
      <c r="D91" s="73"/>
      <c r="E91" s="74">
        <v>50</v>
      </c>
      <c r="F91" s="117"/>
      <c r="G91" s="129"/>
      <c r="H91" s="731"/>
      <c r="I91" s="731"/>
      <c r="J91" s="734"/>
      <c r="K91" s="731"/>
      <c r="L91" s="731"/>
      <c r="M91" s="731"/>
    </row>
    <row r="92" spans="1:17" s="52" customFormat="1" ht="21" hidden="1" x14ac:dyDescent="0.3">
      <c r="A92" s="731"/>
      <c r="B92" s="732"/>
      <c r="C92" s="111" t="s">
        <v>368</v>
      </c>
      <c r="D92" s="73"/>
      <c r="E92" s="74">
        <v>50</v>
      </c>
      <c r="F92" s="117"/>
      <c r="G92" s="129"/>
      <c r="H92" s="731"/>
      <c r="I92" s="731"/>
      <c r="J92" s="734"/>
      <c r="K92" s="731"/>
      <c r="L92" s="731"/>
      <c r="M92" s="731"/>
    </row>
    <row r="93" spans="1:17" s="52" customFormat="1" ht="21" hidden="1" x14ac:dyDescent="0.3">
      <c r="A93" s="731">
        <v>263</v>
      </c>
      <c r="B93" s="732" t="s">
        <v>912</v>
      </c>
      <c r="C93" s="109" t="s">
        <v>913</v>
      </c>
      <c r="D93" s="187">
        <v>3</v>
      </c>
      <c r="E93" s="208" t="s">
        <v>86</v>
      </c>
      <c r="F93" s="118"/>
      <c r="G93" s="355" t="s">
        <v>2517</v>
      </c>
      <c r="H93" s="731" t="s">
        <v>20</v>
      </c>
      <c r="I93" s="731" t="s">
        <v>99</v>
      </c>
      <c r="J93" s="734">
        <v>19</v>
      </c>
      <c r="K93" s="731" t="s">
        <v>23</v>
      </c>
      <c r="L93" s="731" t="s">
        <v>22</v>
      </c>
      <c r="M93" s="731"/>
      <c r="N93" s="56">
        <f>D93*J93</f>
        <v>57</v>
      </c>
      <c r="O93" s="57">
        <f>N93/18</f>
        <v>3.1666666666666665</v>
      </c>
      <c r="P93" s="66">
        <f>O93</f>
        <v>3.1666666666666665</v>
      </c>
      <c r="Q93" s="57">
        <v>0</v>
      </c>
    </row>
    <row r="94" spans="1:17" s="52" customFormat="1" ht="21" hidden="1" x14ac:dyDescent="0.3">
      <c r="A94" s="731"/>
      <c r="B94" s="732"/>
      <c r="C94" s="126" t="s">
        <v>360</v>
      </c>
      <c r="D94" s="76"/>
      <c r="E94" s="100"/>
      <c r="F94" s="161"/>
      <c r="G94" s="356" t="s">
        <v>2518</v>
      </c>
      <c r="H94" s="731"/>
      <c r="I94" s="731"/>
      <c r="J94" s="734"/>
      <c r="K94" s="731"/>
      <c r="L94" s="731"/>
      <c r="M94" s="731"/>
    </row>
    <row r="95" spans="1:17" s="52" customFormat="1" ht="21" hidden="1" x14ac:dyDescent="0.3">
      <c r="A95" s="731"/>
      <c r="B95" s="732"/>
      <c r="C95" s="111" t="s">
        <v>91</v>
      </c>
      <c r="D95" s="73"/>
      <c r="E95" s="74">
        <v>100</v>
      </c>
      <c r="F95" s="117"/>
      <c r="G95" s="305"/>
      <c r="H95" s="731"/>
      <c r="I95" s="731"/>
      <c r="J95" s="734"/>
      <c r="K95" s="731"/>
      <c r="L95" s="731"/>
      <c r="M95" s="731"/>
    </row>
    <row r="96" spans="1:17" s="52" customFormat="1" ht="21" hidden="1" x14ac:dyDescent="0.3">
      <c r="A96" s="731">
        <v>264</v>
      </c>
      <c r="B96" s="732" t="s">
        <v>1076</v>
      </c>
      <c r="C96" s="109" t="s">
        <v>1077</v>
      </c>
      <c r="D96" s="187">
        <v>3</v>
      </c>
      <c r="E96" s="208" t="s">
        <v>86</v>
      </c>
      <c r="F96" s="118"/>
      <c r="G96" s="129" t="s">
        <v>2519</v>
      </c>
      <c r="H96" s="731" t="s">
        <v>20</v>
      </c>
      <c r="I96" s="731" t="s">
        <v>72</v>
      </c>
      <c r="J96" s="734">
        <v>18</v>
      </c>
      <c r="K96" s="731" t="s">
        <v>23</v>
      </c>
      <c r="L96" s="731" t="s">
        <v>22</v>
      </c>
      <c r="M96" s="731"/>
      <c r="N96" s="56">
        <f>D96*J96</f>
        <v>54</v>
      </c>
      <c r="O96" s="57">
        <f>N96/18</f>
        <v>3</v>
      </c>
      <c r="P96" s="66">
        <f>O96</f>
        <v>3</v>
      </c>
      <c r="Q96" s="57">
        <v>0</v>
      </c>
    </row>
    <row r="97" spans="1:19" s="52" customFormat="1" ht="21" hidden="1" x14ac:dyDescent="0.3">
      <c r="A97" s="731"/>
      <c r="B97" s="732"/>
      <c r="C97" s="126" t="s">
        <v>371</v>
      </c>
      <c r="D97" s="76"/>
      <c r="E97" s="100"/>
      <c r="F97" s="161"/>
      <c r="G97" s="129" t="s">
        <v>2520</v>
      </c>
      <c r="H97" s="731"/>
      <c r="I97" s="731"/>
      <c r="J97" s="734"/>
      <c r="K97" s="731"/>
      <c r="L97" s="731"/>
      <c r="M97" s="731"/>
    </row>
    <row r="98" spans="1:19" s="52" customFormat="1" ht="21" hidden="1" x14ac:dyDescent="0.3">
      <c r="A98" s="731"/>
      <c r="B98" s="732"/>
      <c r="C98" s="111" t="s">
        <v>367</v>
      </c>
      <c r="D98" s="73"/>
      <c r="E98" s="74">
        <v>50</v>
      </c>
      <c r="F98" s="117"/>
      <c r="G98" s="129"/>
      <c r="H98" s="731"/>
      <c r="I98" s="731"/>
      <c r="J98" s="734"/>
      <c r="K98" s="731"/>
      <c r="L98" s="731"/>
      <c r="M98" s="731"/>
    </row>
    <row r="99" spans="1:19" s="52" customFormat="1" ht="21" hidden="1" x14ac:dyDescent="0.3">
      <c r="A99" s="731"/>
      <c r="B99" s="732"/>
      <c r="C99" s="111" t="s">
        <v>368</v>
      </c>
      <c r="D99" s="73"/>
      <c r="E99" s="74">
        <v>50</v>
      </c>
      <c r="F99" s="117"/>
      <c r="G99" s="129"/>
      <c r="H99" s="731"/>
      <c r="I99" s="731"/>
      <c r="J99" s="734"/>
      <c r="K99" s="731"/>
      <c r="L99" s="731"/>
      <c r="M99" s="731"/>
    </row>
    <row r="100" spans="1:19" s="52" customFormat="1" ht="21" hidden="1" x14ac:dyDescent="0.3">
      <c r="A100" s="731">
        <v>265</v>
      </c>
      <c r="B100" s="732" t="s">
        <v>379</v>
      </c>
      <c r="C100" s="109" t="s">
        <v>380</v>
      </c>
      <c r="D100" s="187">
        <v>3</v>
      </c>
      <c r="E100" s="208" t="s">
        <v>86</v>
      </c>
      <c r="F100" s="118"/>
      <c r="G100" s="355" t="s">
        <v>2300</v>
      </c>
      <c r="H100" s="731" t="s">
        <v>20</v>
      </c>
      <c r="I100" s="731" t="s">
        <v>72</v>
      </c>
      <c r="J100" s="734">
        <v>18</v>
      </c>
      <c r="K100" s="731" t="s">
        <v>23</v>
      </c>
      <c r="L100" s="731" t="s">
        <v>22</v>
      </c>
      <c r="M100" s="731"/>
      <c r="N100" s="56">
        <f>D100*J100</f>
        <v>54</v>
      </c>
      <c r="O100" s="57">
        <f>N100/18</f>
        <v>3</v>
      </c>
      <c r="P100" s="66">
        <f>O100</f>
        <v>3</v>
      </c>
      <c r="Q100" s="57">
        <v>0</v>
      </c>
    </row>
    <row r="101" spans="1:19" s="52" customFormat="1" ht="21" hidden="1" x14ac:dyDescent="0.3">
      <c r="A101" s="731"/>
      <c r="B101" s="732"/>
      <c r="C101" s="126" t="s">
        <v>371</v>
      </c>
      <c r="D101" s="76"/>
      <c r="E101" s="100"/>
      <c r="F101" s="161"/>
      <c r="G101" s="356" t="s">
        <v>2297</v>
      </c>
      <c r="H101" s="731"/>
      <c r="I101" s="731"/>
      <c r="J101" s="734"/>
      <c r="K101" s="731"/>
      <c r="L101" s="731"/>
      <c r="M101" s="731"/>
    </row>
    <row r="102" spans="1:19" s="52" customFormat="1" ht="21" hidden="1" x14ac:dyDescent="0.3">
      <c r="A102" s="731"/>
      <c r="B102" s="732"/>
      <c r="C102" s="111" t="s">
        <v>89</v>
      </c>
      <c r="D102" s="73"/>
      <c r="E102" s="74">
        <v>100</v>
      </c>
      <c r="F102" s="117"/>
      <c r="G102" s="305"/>
      <c r="H102" s="731"/>
      <c r="I102" s="731"/>
      <c r="J102" s="734"/>
      <c r="K102" s="731"/>
      <c r="L102" s="731"/>
      <c r="M102" s="731"/>
    </row>
    <row r="103" spans="1:19" s="52" customFormat="1" ht="21" hidden="1" x14ac:dyDescent="0.3">
      <c r="A103" s="731">
        <v>266</v>
      </c>
      <c r="B103" s="732" t="s">
        <v>1082</v>
      </c>
      <c r="C103" s="109" t="s">
        <v>1083</v>
      </c>
      <c r="D103" s="187">
        <v>3</v>
      </c>
      <c r="E103" s="208" t="s">
        <v>86</v>
      </c>
      <c r="F103" s="118"/>
      <c r="G103" s="129" t="s">
        <v>2521</v>
      </c>
      <c r="H103" s="731" t="s">
        <v>20</v>
      </c>
      <c r="I103" s="731" t="s">
        <v>72</v>
      </c>
      <c r="J103" s="734">
        <v>18</v>
      </c>
      <c r="K103" s="731" t="s">
        <v>23</v>
      </c>
      <c r="L103" s="731" t="s">
        <v>22</v>
      </c>
      <c r="M103" s="731"/>
      <c r="N103" s="56">
        <f>D103*J103</f>
        <v>54</v>
      </c>
      <c r="O103" s="57">
        <f>N103/18</f>
        <v>3</v>
      </c>
      <c r="P103" s="66">
        <f>O103</f>
        <v>3</v>
      </c>
      <c r="Q103" s="57">
        <v>0</v>
      </c>
    </row>
    <row r="104" spans="1:19" s="52" customFormat="1" ht="21" hidden="1" x14ac:dyDescent="0.3">
      <c r="A104" s="731"/>
      <c r="B104" s="732"/>
      <c r="C104" s="126" t="s">
        <v>371</v>
      </c>
      <c r="D104" s="76"/>
      <c r="E104" s="100"/>
      <c r="F104" s="161"/>
      <c r="G104" s="129" t="s">
        <v>2522</v>
      </c>
      <c r="H104" s="731"/>
      <c r="I104" s="731"/>
      <c r="J104" s="734"/>
      <c r="K104" s="731"/>
      <c r="L104" s="731"/>
      <c r="M104" s="731"/>
    </row>
    <row r="105" spans="1:19" s="52" customFormat="1" ht="21" hidden="1" x14ac:dyDescent="0.3">
      <c r="A105" s="731"/>
      <c r="B105" s="732"/>
      <c r="C105" s="111" t="s">
        <v>90</v>
      </c>
      <c r="D105" s="73"/>
      <c r="E105" s="74">
        <v>80</v>
      </c>
      <c r="F105" s="117"/>
      <c r="G105" s="129"/>
      <c r="H105" s="731"/>
      <c r="I105" s="731"/>
      <c r="J105" s="734"/>
      <c r="K105" s="731"/>
      <c r="L105" s="731"/>
      <c r="M105" s="731"/>
    </row>
    <row r="106" spans="1:19" s="52" customFormat="1" ht="21" hidden="1" x14ac:dyDescent="0.3">
      <c r="A106" s="731"/>
      <c r="B106" s="732"/>
      <c r="C106" s="111" t="s">
        <v>165</v>
      </c>
      <c r="D106" s="73"/>
      <c r="E106" s="74">
        <v>20</v>
      </c>
      <c r="F106" s="117"/>
      <c r="G106" s="129"/>
      <c r="H106" s="731"/>
      <c r="I106" s="731"/>
      <c r="J106" s="734"/>
      <c r="K106" s="731"/>
      <c r="L106" s="731"/>
      <c r="M106" s="731"/>
    </row>
    <row r="107" spans="1:19" s="52" customFormat="1" ht="21" hidden="1" x14ac:dyDescent="0.3">
      <c r="A107" s="731">
        <v>267</v>
      </c>
      <c r="B107" s="732" t="s">
        <v>1084</v>
      </c>
      <c r="C107" s="109" t="s">
        <v>226</v>
      </c>
      <c r="D107" s="187">
        <v>3</v>
      </c>
      <c r="E107" s="208" t="s">
        <v>157</v>
      </c>
      <c r="F107" s="118"/>
      <c r="G107" s="853"/>
      <c r="H107" s="731" t="s">
        <v>20</v>
      </c>
      <c r="I107" s="731" t="s">
        <v>72</v>
      </c>
      <c r="J107" s="734">
        <v>18</v>
      </c>
      <c r="K107" s="731" t="s">
        <v>23</v>
      </c>
      <c r="L107" s="731" t="s">
        <v>22</v>
      </c>
      <c r="M107" s="963"/>
      <c r="N107" s="56">
        <f>D107*J107</f>
        <v>54</v>
      </c>
      <c r="O107" s="57">
        <f>N107/18</f>
        <v>3</v>
      </c>
      <c r="P107" s="66">
        <f>O107</f>
        <v>3</v>
      </c>
      <c r="Q107" s="57">
        <v>0</v>
      </c>
    </row>
    <row r="108" spans="1:19" s="52" customFormat="1" ht="21" hidden="1" x14ac:dyDescent="0.3">
      <c r="A108" s="731"/>
      <c r="B108" s="732"/>
      <c r="C108" s="126" t="s">
        <v>371</v>
      </c>
      <c r="D108" s="76"/>
      <c r="E108" s="100"/>
      <c r="F108" s="161"/>
      <c r="G108" s="854"/>
      <c r="H108" s="731"/>
      <c r="I108" s="731"/>
      <c r="J108" s="734"/>
      <c r="K108" s="731"/>
      <c r="L108" s="731"/>
      <c r="M108" s="963"/>
    </row>
    <row r="109" spans="1:19" s="52" customFormat="1" ht="21" hidden="1" x14ac:dyDescent="0.3">
      <c r="A109" s="795"/>
      <c r="B109" s="796"/>
      <c r="C109" s="112" t="s">
        <v>165</v>
      </c>
      <c r="D109" s="73"/>
      <c r="E109" s="74">
        <v>100</v>
      </c>
      <c r="F109" s="117"/>
      <c r="G109" s="855"/>
      <c r="H109" s="795"/>
      <c r="I109" s="795"/>
      <c r="J109" s="797"/>
      <c r="K109" s="795"/>
      <c r="L109" s="795"/>
      <c r="M109" s="844"/>
    </row>
    <row r="110" spans="1:19" ht="24.75" customHeight="1" x14ac:dyDescent="0.15">
      <c r="A110" s="957" t="s">
        <v>863</v>
      </c>
      <c r="B110" s="958"/>
      <c r="C110" s="958"/>
      <c r="D110" s="958"/>
      <c r="E110" s="958"/>
      <c r="F110" s="958"/>
      <c r="G110" s="958"/>
      <c r="H110" s="958"/>
      <c r="I110" s="958"/>
      <c r="J110" s="958"/>
      <c r="K110" s="958"/>
      <c r="L110" s="958"/>
      <c r="M110" s="959"/>
      <c r="N110" s="124">
        <f>N111+N138</f>
        <v>159</v>
      </c>
      <c r="O110" s="65">
        <f t="shared" ref="O110:Q110" si="9">O111+O138</f>
        <v>13.25</v>
      </c>
      <c r="P110" s="65">
        <f t="shared" si="9"/>
        <v>0</v>
      </c>
      <c r="Q110" s="65">
        <f t="shared" si="9"/>
        <v>26.5</v>
      </c>
      <c r="R110" s="125">
        <f>P110+Q110</f>
        <v>26.5</v>
      </c>
      <c r="S110" s="66">
        <f>Q110/20</f>
        <v>1.325</v>
      </c>
    </row>
    <row r="111" spans="1:19" ht="24.75" customHeight="1" x14ac:dyDescent="0.15">
      <c r="A111" s="949" t="s">
        <v>1697</v>
      </c>
      <c r="B111" s="950"/>
      <c r="C111" s="950"/>
      <c r="D111" s="950"/>
      <c r="E111" s="950"/>
      <c r="F111" s="950"/>
      <c r="G111" s="950"/>
      <c r="H111" s="950"/>
      <c r="I111" s="950"/>
      <c r="J111" s="950"/>
      <c r="K111" s="950"/>
      <c r="L111" s="950"/>
      <c r="M111" s="951"/>
      <c r="N111" s="124">
        <f>SUM(N112:N137)</f>
        <v>133</v>
      </c>
      <c r="O111" s="65">
        <f t="shared" ref="O111:Q111" si="10">SUM(O112:O137)</f>
        <v>11.083333333333334</v>
      </c>
      <c r="P111" s="65">
        <f t="shared" si="10"/>
        <v>0</v>
      </c>
      <c r="Q111" s="65">
        <f t="shared" si="10"/>
        <v>22.166666666666668</v>
      </c>
    </row>
    <row r="112" spans="1:19" s="52" customFormat="1" ht="22.5" x14ac:dyDescent="0.3">
      <c r="A112" s="760">
        <v>268</v>
      </c>
      <c r="B112" s="761" t="s">
        <v>1370</v>
      </c>
      <c r="C112" s="172" t="s">
        <v>1315</v>
      </c>
      <c r="D112" s="195">
        <v>6</v>
      </c>
      <c r="E112" s="173" t="s">
        <v>1313</v>
      </c>
      <c r="F112" s="270">
        <f>SUM(F114)</f>
        <v>1</v>
      </c>
      <c r="G112" s="850"/>
      <c r="H112" s="760" t="s">
        <v>20</v>
      </c>
      <c r="I112" s="760" t="s">
        <v>20</v>
      </c>
      <c r="J112" s="763">
        <v>1</v>
      </c>
      <c r="K112" s="760" t="s">
        <v>73</v>
      </c>
      <c r="L112" s="760" t="s">
        <v>22</v>
      </c>
      <c r="M112" s="760"/>
      <c r="N112" s="56">
        <f>D112*J112</f>
        <v>6</v>
      </c>
      <c r="O112" s="57">
        <f>N112/12</f>
        <v>0.5</v>
      </c>
      <c r="P112" s="57">
        <v>0</v>
      </c>
      <c r="Q112" s="110">
        <f>O112*2</f>
        <v>1</v>
      </c>
    </row>
    <row r="113" spans="1:17" s="52" customFormat="1" ht="22.5" x14ac:dyDescent="0.3">
      <c r="A113" s="760"/>
      <c r="B113" s="761"/>
      <c r="C113" s="174" t="s">
        <v>1371</v>
      </c>
      <c r="D113" s="175"/>
      <c r="E113" s="173"/>
      <c r="F113" s="270"/>
      <c r="G113" s="851"/>
      <c r="H113" s="760"/>
      <c r="I113" s="760"/>
      <c r="J113" s="763"/>
      <c r="K113" s="760"/>
      <c r="L113" s="760"/>
      <c r="M113" s="760"/>
    </row>
    <row r="114" spans="1:17" s="52" customFormat="1" ht="22.5" x14ac:dyDescent="0.3">
      <c r="A114" s="760"/>
      <c r="B114" s="761"/>
      <c r="C114" s="176" t="s">
        <v>89</v>
      </c>
      <c r="D114" s="177"/>
      <c r="E114" s="178">
        <v>100</v>
      </c>
      <c r="F114" s="279">
        <f>SUM(1*E114)/100</f>
        <v>1</v>
      </c>
      <c r="G114" s="852"/>
      <c r="H114" s="760"/>
      <c r="I114" s="760"/>
      <c r="J114" s="763"/>
      <c r="K114" s="760"/>
      <c r="L114" s="760"/>
      <c r="M114" s="760"/>
    </row>
    <row r="115" spans="1:17" s="52" customFormat="1" ht="21" x14ac:dyDescent="0.3">
      <c r="A115" s="731">
        <v>269</v>
      </c>
      <c r="B115" s="732" t="s">
        <v>1637</v>
      </c>
      <c r="C115" s="109" t="s">
        <v>1638</v>
      </c>
      <c r="D115" s="187">
        <v>3</v>
      </c>
      <c r="E115" s="208" t="s">
        <v>33</v>
      </c>
      <c r="F115" s="118">
        <f>SUM(F117:F118)</f>
        <v>1.5</v>
      </c>
      <c r="G115" s="217" t="s">
        <v>2523</v>
      </c>
      <c r="H115" s="731" t="s">
        <v>20</v>
      </c>
      <c r="I115" s="731" t="s">
        <v>25</v>
      </c>
      <c r="J115" s="734">
        <v>4</v>
      </c>
      <c r="K115" s="731" t="s">
        <v>73</v>
      </c>
      <c r="L115" s="731" t="s">
        <v>22</v>
      </c>
      <c r="M115" s="731"/>
      <c r="N115" s="56">
        <f>D115*J115</f>
        <v>12</v>
      </c>
      <c r="O115" s="57">
        <f>N115/12</f>
        <v>1</v>
      </c>
      <c r="P115" s="57">
        <v>0</v>
      </c>
      <c r="Q115" s="110">
        <f>O115*2</f>
        <v>2</v>
      </c>
    </row>
    <row r="116" spans="1:17" s="52" customFormat="1" ht="22.5" x14ac:dyDescent="0.3">
      <c r="A116" s="731"/>
      <c r="B116" s="732"/>
      <c r="C116" s="126" t="s">
        <v>1401</v>
      </c>
      <c r="D116" s="76"/>
      <c r="E116" s="100"/>
      <c r="F116" s="161"/>
      <c r="G116" s="217" t="s">
        <v>2524</v>
      </c>
      <c r="H116" s="731"/>
      <c r="I116" s="731"/>
      <c r="J116" s="734"/>
      <c r="K116" s="731"/>
      <c r="L116" s="731"/>
      <c r="M116" s="731"/>
    </row>
    <row r="117" spans="1:17" s="52" customFormat="1" ht="22.5" x14ac:dyDescent="0.3">
      <c r="A117" s="731"/>
      <c r="B117" s="732"/>
      <c r="C117" s="111" t="s">
        <v>367</v>
      </c>
      <c r="D117" s="73"/>
      <c r="E117" s="74">
        <v>50</v>
      </c>
      <c r="F117" s="117">
        <f t="shared" ref="F117:F118" si="11">SUM(1.5*E117)/100</f>
        <v>0.75</v>
      </c>
      <c r="G117" s="217"/>
      <c r="H117" s="731"/>
      <c r="I117" s="731"/>
      <c r="J117" s="734"/>
      <c r="K117" s="731"/>
      <c r="L117" s="731"/>
      <c r="M117" s="731"/>
    </row>
    <row r="118" spans="1:17" s="52" customFormat="1" ht="22.5" x14ac:dyDescent="0.3">
      <c r="A118" s="731"/>
      <c r="B118" s="732"/>
      <c r="C118" s="111" t="s">
        <v>368</v>
      </c>
      <c r="D118" s="73"/>
      <c r="E118" s="74">
        <v>50</v>
      </c>
      <c r="F118" s="117">
        <f t="shared" si="11"/>
        <v>0.75</v>
      </c>
      <c r="G118" s="217"/>
      <c r="H118" s="731"/>
      <c r="I118" s="731"/>
      <c r="J118" s="734"/>
      <c r="K118" s="731"/>
      <c r="L118" s="731"/>
      <c r="M118" s="731"/>
    </row>
    <row r="119" spans="1:17" s="52" customFormat="1" ht="40.5" x14ac:dyDescent="0.3">
      <c r="A119" s="731">
        <v>270</v>
      </c>
      <c r="B119" s="732" t="s">
        <v>1639</v>
      </c>
      <c r="C119" s="109" t="s">
        <v>1640</v>
      </c>
      <c r="D119" s="187">
        <v>3</v>
      </c>
      <c r="E119" s="208" t="s">
        <v>19</v>
      </c>
      <c r="F119" s="118">
        <f>SUM(F121)</f>
        <v>1</v>
      </c>
      <c r="G119" s="830" t="s">
        <v>2525</v>
      </c>
      <c r="H119" s="731" t="s">
        <v>20</v>
      </c>
      <c r="I119" s="731" t="s">
        <v>25</v>
      </c>
      <c r="J119" s="734">
        <v>4</v>
      </c>
      <c r="K119" s="731" t="s">
        <v>73</v>
      </c>
      <c r="L119" s="731" t="s">
        <v>22</v>
      </c>
      <c r="M119" s="731"/>
      <c r="N119" s="56">
        <f>D119*J119</f>
        <v>12</v>
      </c>
      <c r="O119" s="57">
        <f>N119/12</f>
        <v>1</v>
      </c>
      <c r="P119" s="57">
        <v>0</v>
      </c>
      <c r="Q119" s="110">
        <f>O119*2</f>
        <v>2</v>
      </c>
    </row>
    <row r="120" spans="1:17" s="52" customFormat="1" ht="22.5" x14ac:dyDescent="0.3">
      <c r="A120" s="731"/>
      <c r="B120" s="732"/>
      <c r="C120" s="126" t="s">
        <v>1401</v>
      </c>
      <c r="D120" s="76"/>
      <c r="E120" s="100"/>
      <c r="F120" s="161"/>
      <c r="G120" s="841"/>
      <c r="H120" s="731"/>
      <c r="I120" s="731"/>
      <c r="J120" s="734"/>
      <c r="K120" s="731"/>
      <c r="L120" s="731"/>
      <c r="M120" s="731"/>
    </row>
    <row r="121" spans="1:17" s="52" customFormat="1" ht="22.5" x14ac:dyDescent="0.3">
      <c r="A121" s="731"/>
      <c r="B121" s="732"/>
      <c r="C121" s="111" t="s">
        <v>376</v>
      </c>
      <c r="D121" s="73"/>
      <c r="E121" s="74">
        <v>100</v>
      </c>
      <c r="F121" s="117">
        <f>SUM(1*E121)/100</f>
        <v>1</v>
      </c>
      <c r="G121" s="831"/>
      <c r="H121" s="731"/>
      <c r="I121" s="731"/>
      <c r="J121" s="734"/>
      <c r="K121" s="731"/>
      <c r="L121" s="731"/>
      <c r="M121" s="731"/>
    </row>
    <row r="122" spans="1:17" s="52" customFormat="1" ht="22.5" x14ac:dyDescent="0.3">
      <c r="A122" s="731">
        <v>271</v>
      </c>
      <c r="B122" s="732" t="s">
        <v>1641</v>
      </c>
      <c r="C122" s="109" t="s">
        <v>1308</v>
      </c>
      <c r="D122" s="187">
        <v>1</v>
      </c>
      <c r="E122" s="208" t="s">
        <v>82</v>
      </c>
      <c r="F122" s="118">
        <f>SUM(F124)</f>
        <v>0.25</v>
      </c>
      <c r="G122" s="842" t="s">
        <v>2526</v>
      </c>
      <c r="H122" s="731" t="s">
        <v>20</v>
      </c>
      <c r="I122" s="731" t="s">
        <v>25</v>
      </c>
      <c r="J122" s="734">
        <v>4</v>
      </c>
      <c r="K122" s="731" t="s">
        <v>73</v>
      </c>
      <c r="L122" s="731" t="s">
        <v>22</v>
      </c>
      <c r="M122" s="731"/>
      <c r="N122" s="56">
        <f>D122*J122</f>
        <v>4</v>
      </c>
      <c r="O122" s="57">
        <f>N122/12</f>
        <v>0.33333333333333331</v>
      </c>
      <c r="P122" s="57">
        <v>0</v>
      </c>
      <c r="Q122" s="110">
        <f>O122*2</f>
        <v>0.66666666666666663</v>
      </c>
    </row>
    <row r="123" spans="1:17" s="52" customFormat="1" ht="22.5" x14ac:dyDescent="0.3">
      <c r="A123" s="731"/>
      <c r="B123" s="732"/>
      <c r="C123" s="126" t="s">
        <v>1401</v>
      </c>
      <c r="D123" s="76"/>
      <c r="E123" s="100"/>
      <c r="F123" s="161"/>
      <c r="G123" s="842"/>
      <c r="H123" s="731"/>
      <c r="I123" s="731"/>
      <c r="J123" s="734"/>
      <c r="K123" s="731"/>
      <c r="L123" s="731"/>
      <c r="M123" s="731"/>
    </row>
    <row r="124" spans="1:17" s="52" customFormat="1" ht="22.5" x14ac:dyDescent="0.3">
      <c r="A124" s="731"/>
      <c r="B124" s="732"/>
      <c r="C124" s="111" t="s">
        <v>367</v>
      </c>
      <c r="D124" s="73"/>
      <c r="E124" s="74">
        <v>100</v>
      </c>
      <c r="F124" s="117">
        <f>SUM(0.25*E124)/100</f>
        <v>0.25</v>
      </c>
      <c r="G124" s="842"/>
      <c r="H124" s="731"/>
      <c r="I124" s="731"/>
      <c r="J124" s="734"/>
      <c r="K124" s="731"/>
      <c r="L124" s="731"/>
      <c r="M124" s="731"/>
    </row>
    <row r="125" spans="1:17" s="52" customFormat="1" ht="22.5" x14ac:dyDescent="0.3">
      <c r="A125" s="731">
        <v>272</v>
      </c>
      <c r="B125" s="732" t="s">
        <v>1642</v>
      </c>
      <c r="C125" s="109" t="s">
        <v>1330</v>
      </c>
      <c r="D125" s="187">
        <v>1</v>
      </c>
      <c r="E125" s="208" t="s">
        <v>82</v>
      </c>
      <c r="F125" s="118">
        <f>SUM(F127:F128)</f>
        <v>0.25</v>
      </c>
      <c r="G125" s="830" t="s">
        <v>2310</v>
      </c>
      <c r="H125" s="731" t="s">
        <v>20</v>
      </c>
      <c r="I125" s="731" t="s">
        <v>76</v>
      </c>
      <c r="J125" s="734">
        <v>9</v>
      </c>
      <c r="K125" s="731" t="s">
        <v>73</v>
      </c>
      <c r="L125" s="731" t="s">
        <v>22</v>
      </c>
      <c r="M125" s="731"/>
      <c r="N125" s="56">
        <f>D125*J125</f>
        <v>9</v>
      </c>
      <c r="O125" s="57">
        <f>N125/12</f>
        <v>0.75</v>
      </c>
      <c r="P125" s="57">
        <v>0</v>
      </c>
      <c r="Q125" s="110">
        <f>O125*2</f>
        <v>1.5</v>
      </c>
    </row>
    <row r="126" spans="1:17" s="52" customFormat="1" ht="22.5" x14ac:dyDescent="0.3">
      <c r="A126" s="731"/>
      <c r="B126" s="732"/>
      <c r="C126" s="126" t="s">
        <v>1401</v>
      </c>
      <c r="D126" s="76"/>
      <c r="E126" s="100"/>
      <c r="F126" s="161"/>
      <c r="G126" s="841"/>
      <c r="H126" s="731"/>
      <c r="I126" s="731"/>
      <c r="J126" s="734"/>
      <c r="K126" s="731"/>
      <c r="L126" s="731"/>
      <c r="M126" s="731"/>
    </row>
    <row r="127" spans="1:17" s="52" customFormat="1" ht="22.5" x14ac:dyDescent="0.3">
      <c r="A127" s="731"/>
      <c r="B127" s="732"/>
      <c r="C127" s="111" t="s">
        <v>89</v>
      </c>
      <c r="D127" s="73"/>
      <c r="E127" s="74">
        <v>50</v>
      </c>
      <c r="F127" s="117">
        <f>SUM(0.25*E127)/100</f>
        <v>0.125</v>
      </c>
      <c r="G127" s="841"/>
      <c r="H127" s="731"/>
      <c r="I127" s="731"/>
      <c r="J127" s="734"/>
      <c r="K127" s="731"/>
      <c r="L127" s="731"/>
      <c r="M127" s="731"/>
    </row>
    <row r="128" spans="1:17" s="52" customFormat="1" ht="22.5" x14ac:dyDescent="0.3">
      <c r="A128" s="731"/>
      <c r="B128" s="732"/>
      <c r="C128" s="111" t="s">
        <v>165</v>
      </c>
      <c r="D128" s="73"/>
      <c r="E128" s="74">
        <v>50</v>
      </c>
      <c r="F128" s="117">
        <f>SUM(0.25*E128)/100</f>
        <v>0.125</v>
      </c>
      <c r="G128" s="831"/>
      <c r="H128" s="731"/>
      <c r="I128" s="731"/>
      <c r="J128" s="734"/>
      <c r="K128" s="731"/>
      <c r="L128" s="731"/>
      <c r="M128" s="731"/>
    </row>
    <row r="129" spans="1:17" s="52" customFormat="1" ht="21" x14ac:dyDescent="0.3">
      <c r="A129" s="731">
        <v>273</v>
      </c>
      <c r="B129" s="732" t="s">
        <v>1643</v>
      </c>
      <c r="C129" s="109" t="s">
        <v>1644</v>
      </c>
      <c r="D129" s="187">
        <v>3</v>
      </c>
      <c r="E129" s="208" t="s">
        <v>86</v>
      </c>
      <c r="F129" s="118">
        <f>SUM(F131)</f>
        <v>1.5</v>
      </c>
      <c r="G129" s="217" t="s">
        <v>2301</v>
      </c>
      <c r="H129" s="731" t="s">
        <v>20</v>
      </c>
      <c r="I129" s="731" t="s">
        <v>25</v>
      </c>
      <c r="J129" s="734">
        <v>4</v>
      </c>
      <c r="K129" s="731" t="s">
        <v>73</v>
      </c>
      <c r="L129" s="731" t="s">
        <v>22</v>
      </c>
      <c r="M129" s="731"/>
      <c r="N129" s="56">
        <f>D129*J129</f>
        <v>12</v>
      </c>
      <c r="O129" s="57">
        <f>N129/12</f>
        <v>1</v>
      </c>
      <c r="P129" s="57">
        <v>0</v>
      </c>
      <c r="Q129" s="110">
        <f>O129*2</f>
        <v>2</v>
      </c>
    </row>
    <row r="130" spans="1:17" s="52" customFormat="1" ht="22.5" x14ac:dyDescent="0.3">
      <c r="A130" s="731"/>
      <c r="B130" s="732"/>
      <c r="C130" s="126" t="s">
        <v>1401</v>
      </c>
      <c r="D130" s="76"/>
      <c r="E130" s="100"/>
      <c r="F130" s="161"/>
      <c r="G130" s="217" t="s">
        <v>2302</v>
      </c>
      <c r="H130" s="731"/>
      <c r="I130" s="731"/>
      <c r="J130" s="734"/>
      <c r="K130" s="731"/>
      <c r="L130" s="731"/>
      <c r="M130" s="731"/>
    </row>
    <row r="131" spans="1:17" s="52" customFormat="1" ht="22.5" x14ac:dyDescent="0.3">
      <c r="A131" s="731"/>
      <c r="B131" s="732"/>
      <c r="C131" s="111" t="s">
        <v>91</v>
      </c>
      <c r="D131" s="73"/>
      <c r="E131" s="74">
        <v>100</v>
      </c>
      <c r="F131" s="117">
        <f>SUM(1.5*E131)/100</f>
        <v>1.5</v>
      </c>
      <c r="G131" s="217"/>
      <c r="H131" s="731"/>
      <c r="I131" s="731"/>
      <c r="J131" s="734"/>
      <c r="K131" s="731"/>
      <c r="L131" s="731"/>
      <c r="M131" s="731"/>
    </row>
    <row r="132" spans="1:17" s="52" customFormat="1" ht="22.5" x14ac:dyDescent="0.3">
      <c r="A132" s="760">
        <v>274</v>
      </c>
      <c r="B132" s="761" t="s">
        <v>1415</v>
      </c>
      <c r="C132" s="172" t="s">
        <v>1315</v>
      </c>
      <c r="D132" s="195">
        <v>6</v>
      </c>
      <c r="E132" s="173" t="s">
        <v>1313</v>
      </c>
      <c r="F132" s="270">
        <f>SUM(F134)</f>
        <v>1</v>
      </c>
      <c r="G132" s="850"/>
      <c r="H132" s="760" t="s">
        <v>20</v>
      </c>
      <c r="I132" s="760" t="s">
        <v>76</v>
      </c>
      <c r="J132" s="763">
        <v>9</v>
      </c>
      <c r="K132" s="760" t="s">
        <v>73</v>
      </c>
      <c r="L132" s="760" t="s">
        <v>22</v>
      </c>
      <c r="M132" s="760"/>
      <c r="N132" s="56">
        <f>D132*J132</f>
        <v>54</v>
      </c>
      <c r="O132" s="57">
        <f>N132/12</f>
        <v>4.5</v>
      </c>
      <c r="P132" s="57">
        <v>0</v>
      </c>
      <c r="Q132" s="110">
        <f>O132*2</f>
        <v>9</v>
      </c>
    </row>
    <row r="133" spans="1:17" s="52" customFormat="1" ht="22.5" x14ac:dyDescent="0.3">
      <c r="A133" s="760"/>
      <c r="B133" s="761"/>
      <c r="C133" s="174" t="s">
        <v>1401</v>
      </c>
      <c r="D133" s="175"/>
      <c r="E133" s="173"/>
      <c r="F133" s="270"/>
      <c r="G133" s="851"/>
      <c r="H133" s="760"/>
      <c r="I133" s="760"/>
      <c r="J133" s="763"/>
      <c r="K133" s="760"/>
      <c r="L133" s="760"/>
      <c r="M133" s="760"/>
    </row>
    <row r="134" spans="1:17" s="52" customFormat="1" ht="22.5" x14ac:dyDescent="0.3">
      <c r="A134" s="760"/>
      <c r="B134" s="761"/>
      <c r="C134" s="176" t="s">
        <v>91</v>
      </c>
      <c r="D134" s="177"/>
      <c r="E134" s="178">
        <v>100</v>
      </c>
      <c r="F134" s="279">
        <f>SUM(1*E134)/100</f>
        <v>1</v>
      </c>
      <c r="G134" s="852"/>
      <c r="H134" s="760"/>
      <c r="I134" s="760"/>
      <c r="J134" s="763"/>
      <c r="K134" s="760"/>
      <c r="L134" s="760"/>
      <c r="M134" s="760"/>
    </row>
    <row r="135" spans="1:17" s="52" customFormat="1" ht="21" hidden="1" x14ac:dyDescent="0.3">
      <c r="A135" s="779">
        <v>275</v>
      </c>
      <c r="B135" s="782" t="s">
        <v>1415</v>
      </c>
      <c r="C135" s="358" t="s">
        <v>1315</v>
      </c>
      <c r="D135" s="538">
        <v>6</v>
      </c>
      <c r="E135" s="282" t="s">
        <v>1313</v>
      </c>
      <c r="F135" s="290"/>
      <c r="G135" s="917"/>
      <c r="H135" s="779" t="s">
        <v>23</v>
      </c>
      <c r="I135" s="779" t="s">
        <v>25</v>
      </c>
      <c r="J135" s="786">
        <v>4</v>
      </c>
      <c r="K135" s="779" t="s">
        <v>73</v>
      </c>
      <c r="L135" s="779" t="s">
        <v>22</v>
      </c>
      <c r="M135" s="787"/>
      <c r="N135" s="56">
        <f>D135*J135</f>
        <v>24</v>
      </c>
      <c r="O135" s="57">
        <f>N135/12</f>
        <v>2</v>
      </c>
      <c r="P135" s="57">
        <v>0</v>
      </c>
      <c r="Q135" s="110">
        <f>O135*2</f>
        <v>4</v>
      </c>
    </row>
    <row r="136" spans="1:17" s="52" customFormat="1" ht="21" hidden="1" x14ac:dyDescent="0.3">
      <c r="A136" s="779"/>
      <c r="B136" s="782"/>
      <c r="C136" s="359" t="s">
        <v>1401</v>
      </c>
      <c r="D136" s="360"/>
      <c r="E136" s="282"/>
      <c r="F136" s="290"/>
      <c r="G136" s="917"/>
      <c r="H136" s="779"/>
      <c r="I136" s="779"/>
      <c r="J136" s="786"/>
      <c r="K136" s="779"/>
      <c r="L136" s="779"/>
      <c r="M136" s="788"/>
    </row>
    <row r="137" spans="1:17" s="52" customFormat="1" ht="21" hidden="1" x14ac:dyDescent="0.3">
      <c r="A137" s="966"/>
      <c r="B137" s="967"/>
      <c r="C137" s="585" t="s">
        <v>91</v>
      </c>
      <c r="D137" s="284"/>
      <c r="E137" s="285">
        <v>100</v>
      </c>
      <c r="F137" s="291"/>
      <c r="G137" s="917"/>
      <c r="H137" s="966"/>
      <c r="I137" s="966"/>
      <c r="J137" s="968"/>
      <c r="K137" s="966"/>
      <c r="L137" s="966"/>
      <c r="M137" s="789"/>
    </row>
    <row r="138" spans="1:17" ht="24.75" hidden="1" customHeight="1" x14ac:dyDescent="0.15">
      <c r="A138" s="949" t="s">
        <v>1698</v>
      </c>
      <c r="B138" s="950"/>
      <c r="C138" s="950"/>
      <c r="D138" s="950"/>
      <c r="E138" s="950"/>
      <c r="F138" s="950"/>
      <c r="G138" s="950"/>
      <c r="H138" s="950"/>
      <c r="I138" s="950"/>
      <c r="J138" s="950"/>
      <c r="K138" s="950"/>
      <c r="L138" s="950"/>
      <c r="M138" s="951"/>
      <c r="N138" s="124">
        <f>SUM(N139:N157)</f>
        <v>26</v>
      </c>
      <c r="O138" s="65">
        <f t="shared" ref="O138:Q138" si="12">SUM(O139:O157)</f>
        <v>2.166666666666667</v>
      </c>
      <c r="P138" s="65">
        <f t="shared" si="12"/>
        <v>0</v>
      </c>
      <c r="Q138" s="65">
        <f t="shared" si="12"/>
        <v>4.3333333333333339</v>
      </c>
    </row>
    <row r="139" spans="1:17" s="52" customFormat="1" ht="21" hidden="1" x14ac:dyDescent="0.3">
      <c r="A139" s="838">
        <v>276</v>
      </c>
      <c r="B139" s="840" t="s">
        <v>1370</v>
      </c>
      <c r="C139" s="127" t="s">
        <v>1315</v>
      </c>
      <c r="D139" s="187">
        <v>6</v>
      </c>
      <c r="E139" s="208" t="s">
        <v>1313</v>
      </c>
      <c r="F139" s="118"/>
      <c r="G139" s="859"/>
      <c r="H139" s="838" t="s">
        <v>20</v>
      </c>
      <c r="I139" s="838" t="s">
        <v>20</v>
      </c>
      <c r="J139" s="839">
        <v>1</v>
      </c>
      <c r="K139" s="838" t="s">
        <v>73</v>
      </c>
      <c r="L139" s="838" t="s">
        <v>22</v>
      </c>
      <c r="M139" s="838"/>
      <c r="N139" s="56">
        <f>D139*J139</f>
        <v>6</v>
      </c>
      <c r="O139" s="57">
        <f>N139/12</f>
        <v>0.5</v>
      </c>
      <c r="P139" s="57">
        <v>0</v>
      </c>
      <c r="Q139" s="110">
        <f>O139*2</f>
        <v>1</v>
      </c>
    </row>
    <row r="140" spans="1:17" s="52" customFormat="1" ht="21" hidden="1" x14ac:dyDescent="0.3">
      <c r="A140" s="731"/>
      <c r="B140" s="732"/>
      <c r="C140" s="126" t="s">
        <v>1371</v>
      </c>
      <c r="D140" s="76"/>
      <c r="E140" s="100"/>
      <c r="F140" s="161"/>
      <c r="G140" s="859"/>
      <c r="H140" s="731"/>
      <c r="I140" s="731"/>
      <c r="J140" s="734"/>
      <c r="K140" s="731"/>
      <c r="L140" s="731"/>
      <c r="M140" s="731"/>
    </row>
    <row r="141" spans="1:17" s="52" customFormat="1" ht="21" hidden="1" x14ac:dyDescent="0.3">
      <c r="A141" s="731"/>
      <c r="B141" s="732"/>
      <c r="C141" s="111" t="s">
        <v>91</v>
      </c>
      <c r="D141" s="73"/>
      <c r="E141" s="74">
        <v>100</v>
      </c>
      <c r="F141" s="117"/>
      <c r="G141" s="859"/>
      <c r="H141" s="731"/>
      <c r="I141" s="731"/>
      <c r="J141" s="734"/>
      <c r="K141" s="731"/>
      <c r="L141" s="731"/>
      <c r="M141" s="731"/>
    </row>
    <row r="142" spans="1:17" s="52" customFormat="1" ht="21" hidden="1" x14ac:dyDescent="0.3">
      <c r="A142" s="731">
        <v>277</v>
      </c>
      <c r="B142" s="732" t="s">
        <v>1637</v>
      </c>
      <c r="C142" s="109" t="s">
        <v>1638</v>
      </c>
      <c r="D142" s="187">
        <v>3</v>
      </c>
      <c r="E142" s="208" t="s">
        <v>33</v>
      </c>
      <c r="F142" s="118"/>
      <c r="G142" s="355" t="s">
        <v>2318</v>
      </c>
      <c r="H142" s="731" t="s">
        <v>20</v>
      </c>
      <c r="I142" s="731" t="s">
        <v>21</v>
      </c>
      <c r="J142" s="734">
        <v>2</v>
      </c>
      <c r="K142" s="731" t="s">
        <v>20</v>
      </c>
      <c r="L142" s="731" t="s">
        <v>22</v>
      </c>
      <c r="M142" s="731"/>
      <c r="N142" s="56">
        <f>D142*J142</f>
        <v>6</v>
      </c>
      <c r="O142" s="57">
        <f>N142/12</f>
        <v>0.5</v>
      </c>
      <c r="P142" s="57">
        <v>0</v>
      </c>
      <c r="Q142" s="110">
        <f>O142*2</f>
        <v>1</v>
      </c>
    </row>
    <row r="143" spans="1:17" s="52" customFormat="1" ht="21" hidden="1" x14ac:dyDescent="0.3">
      <c r="A143" s="731"/>
      <c r="B143" s="732"/>
      <c r="C143" s="126" t="s">
        <v>1401</v>
      </c>
      <c r="D143" s="76"/>
      <c r="E143" s="100"/>
      <c r="F143" s="161"/>
      <c r="G143" s="356" t="s">
        <v>2527</v>
      </c>
      <c r="H143" s="731"/>
      <c r="I143" s="731"/>
      <c r="J143" s="734"/>
      <c r="K143" s="731"/>
      <c r="L143" s="731"/>
      <c r="M143" s="731"/>
    </row>
    <row r="144" spans="1:17" s="52" customFormat="1" ht="21" hidden="1" x14ac:dyDescent="0.3">
      <c r="A144" s="731"/>
      <c r="B144" s="732"/>
      <c r="C144" s="111" t="s">
        <v>367</v>
      </c>
      <c r="D144" s="73"/>
      <c r="E144" s="74">
        <v>50</v>
      </c>
      <c r="F144" s="117"/>
      <c r="G144" s="356"/>
      <c r="H144" s="731"/>
      <c r="I144" s="731"/>
      <c r="J144" s="734"/>
      <c r="K144" s="731"/>
      <c r="L144" s="731"/>
      <c r="M144" s="731"/>
    </row>
    <row r="145" spans="1:19" s="52" customFormat="1" ht="21" hidden="1" x14ac:dyDescent="0.3">
      <c r="A145" s="731"/>
      <c r="B145" s="732"/>
      <c r="C145" s="111" t="s">
        <v>368</v>
      </c>
      <c r="D145" s="73"/>
      <c r="E145" s="74">
        <v>50</v>
      </c>
      <c r="F145" s="117"/>
      <c r="G145" s="305"/>
      <c r="H145" s="731"/>
      <c r="I145" s="731"/>
      <c r="J145" s="734"/>
      <c r="K145" s="731"/>
      <c r="L145" s="731"/>
      <c r="M145" s="731"/>
    </row>
    <row r="146" spans="1:19" s="52" customFormat="1" ht="21" hidden="1" x14ac:dyDescent="0.3">
      <c r="A146" s="731">
        <v>278</v>
      </c>
      <c r="B146" s="732" t="s">
        <v>1639</v>
      </c>
      <c r="C146" s="109" t="s">
        <v>1640</v>
      </c>
      <c r="D146" s="187">
        <v>3</v>
      </c>
      <c r="E146" s="208" t="s">
        <v>19</v>
      </c>
      <c r="F146" s="118"/>
      <c r="G146" s="916" t="s">
        <v>2528</v>
      </c>
      <c r="H146" s="731" t="s">
        <v>20</v>
      </c>
      <c r="I146" s="731" t="s">
        <v>21</v>
      </c>
      <c r="J146" s="734">
        <v>2</v>
      </c>
      <c r="K146" s="731" t="s">
        <v>20</v>
      </c>
      <c r="L146" s="731" t="s">
        <v>22</v>
      </c>
      <c r="M146" s="731"/>
      <c r="N146" s="56">
        <f>D146*J146</f>
        <v>6</v>
      </c>
      <c r="O146" s="57">
        <f>N146/12</f>
        <v>0.5</v>
      </c>
      <c r="P146" s="57">
        <v>0</v>
      </c>
      <c r="Q146" s="110">
        <f>O146*2</f>
        <v>1</v>
      </c>
    </row>
    <row r="147" spans="1:19" s="52" customFormat="1" ht="21" hidden="1" x14ac:dyDescent="0.3">
      <c r="A147" s="731"/>
      <c r="B147" s="732"/>
      <c r="C147" s="126" t="s">
        <v>1401</v>
      </c>
      <c r="D147" s="76"/>
      <c r="E147" s="100"/>
      <c r="F147" s="161"/>
      <c r="G147" s="916"/>
      <c r="H147" s="731"/>
      <c r="I147" s="731"/>
      <c r="J147" s="734"/>
      <c r="K147" s="731"/>
      <c r="L147" s="731"/>
      <c r="M147" s="731"/>
    </row>
    <row r="148" spans="1:19" s="52" customFormat="1" ht="21" hidden="1" x14ac:dyDescent="0.3">
      <c r="A148" s="731"/>
      <c r="B148" s="732"/>
      <c r="C148" s="111" t="s">
        <v>376</v>
      </c>
      <c r="D148" s="73"/>
      <c r="E148" s="74">
        <v>100</v>
      </c>
      <c r="F148" s="117"/>
      <c r="G148" s="916"/>
      <c r="H148" s="731"/>
      <c r="I148" s="731"/>
      <c r="J148" s="734"/>
      <c r="K148" s="731"/>
      <c r="L148" s="731"/>
      <c r="M148" s="731"/>
    </row>
    <row r="149" spans="1:19" s="52" customFormat="1" ht="21" hidden="1" x14ac:dyDescent="0.3">
      <c r="A149" s="731">
        <v>279</v>
      </c>
      <c r="B149" s="732" t="s">
        <v>1641</v>
      </c>
      <c r="C149" s="109" t="s">
        <v>1308</v>
      </c>
      <c r="D149" s="187">
        <v>1</v>
      </c>
      <c r="E149" s="208" t="s">
        <v>82</v>
      </c>
      <c r="F149" s="118"/>
      <c r="G149" s="832" t="s">
        <v>2529</v>
      </c>
      <c r="H149" s="731" t="s">
        <v>20</v>
      </c>
      <c r="I149" s="731" t="s">
        <v>21</v>
      </c>
      <c r="J149" s="734">
        <v>2</v>
      </c>
      <c r="K149" s="731" t="s">
        <v>20</v>
      </c>
      <c r="L149" s="731" t="s">
        <v>22</v>
      </c>
      <c r="M149" s="731"/>
      <c r="N149" s="56">
        <f>D149*J149</f>
        <v>2</v>
      </c>
      <c r="O149" s="57">
        <f>N149/12</f>
        <v>0.16666666666666666</v>
      </c>
      <c r="P149" s="57">
        <v>0</v>
      </c>
      <c r="Q149" s="110">
        <f>O149*2</f>
        <v>0.33333333333333331</v>
      </c>
    </row>
    <row r="150" spans="1:19" s="52" customFormat="1" ht="21" hidden="1" x14ac:dyDescent="0.3">
      <c r="A150" s="731"/>
      <c r="B150" s="732"/>
      <c r="C150" s="126" t="s">
        <v>1401</v>
      </c>
      <c r="D150" s="76"/>
      <c r="E150" s="100"/>
      <c r="F150" s="161"/>
      <c r="G150" s="833"/>
      <c r="H150" s="731"/>
      <c r="I150" s="731"/>
      <c r="J150" s="734"/>
      <c r="K150" s="731"/>
      <c r="L150" s="731"/>
      <c r="M150" s="731"/>
    </row>
    <row r="151" spans="1:19" s="52" customFormat="1" ht="21" hidden="1" x14ac:dyDescent="0.3">
      <c r="A151" s="731"/>
      <c r="B151" s="732"/>
      <c r="C151" s="111" t="s">
        <v>367</v>
      </c>
      <c r="D151" s="73"/>
      <c r="E151" s="74">
        <v>100</v>
      </c>
      <c r="F151" s="117"/>
      <c r="G151" s="834"/>
      <c r="H151" s="731"/>
      <c r="I151" s="731"/>
      <c r="J151" s="734"/>
      <c r="K151" s="731"/>
      <c r="L151" s="731"/>
      <c r="M151" s="731"/>
    </row>
    <row r="152" spans="1:19" s="52" customFormat="1" ht="21" hidden="1" x14ac:dyDescent="0.3">
      <c r="A152" s="731">
        <v>280</v>
      </c>
      <c r="B152" s="732" t="s">
        <v>1643</v>
      </c>
      <c r="C152" s="109" t="s">
        <v>1644</v>
      </c>
      <c r="D152" s="187">
        <v>3</v>
      </c>
      <c r="E152" s="208" t="s">
        <v>86</v>
      </c>
      <c r="F152" s="118"/>
      <c r="G152" s="129" t="s">
        <v>2530</v>
      </c>
      <c r="H152" s="731" t="s">
        <v>20</v>
      </c>
      <c r="I152" s="731" t="s">
        <v>21</v>
      </c>
      <c r="J152" s="734">
        <v>2</v>
      </c>
      <c r="K152" s="731" t="s">
        <v>20</v>
      </c>
      <c r="L152" s="731" t="s">
        <v>22</v>
      </c>
      <c r="M152" s="731"/>
      <c r="N152" s="56">
        <f>D152*J152</f>
        <v>6</v>
      </c>
      <c r="O152" s="57">
        <f>N152/12</f>
        <v>0.5</v>
      </c>
      <c r="P152" s="57">
        <v>0</v>
      </c>
      <c r="Q152" s="110">
        <f>O152*2</f>
        <v>1</v>
      </c>
    </row>
    <row r="153" spans="1:19" s="52" customFormat="1" ht="21" hidden="1" x14ac:dyDescent="0.3">
      <c r="A153" s="731"/>
      <c r="B153" s="732"/>
      <c r="C153" s="126" t="s">
        <v>1401</v>
      </c>
      <c r="D153" s="76"/>
      <c r="E153" s="100"/>
      <c r="F153" s="161"/>
      <c r="G153" s="129" t="s">
        <v>2531</v>
      </c>
      <c r="H153" s="731"/>
      <c r="I153" s="731"/>
      <c r="J153" s="734"/>
      <c r="K153" s="731"/>
      <c r="L153" s="731"/>
      <c r="M153" s="731"/>
    </row>
    <row r="154" spans="1:19" s="52" customFormat="1" ht="21" hidden="1" x14ac:dyDescent="0.3">
      <c r="A154" s="731"/>
      <c r="B154" s="732"/>
      <c r="C154" s="111" t="s">
        <v>91</v>
      </c>
      <c r="D154" s="73"/>
      <c r="E154" s="74">
        <v>100</v>
      </c>
      <c r="F154" s="117"/>
      <c r="G154" s="129"/>
      <c r="H154" s="731"/>
      <c r="I154" s="731"/>
      <c r="J154" s="734"/>
      <c r="K154" s="731"/>
      <c r="L154" s="731"/>
      <c r="M154" s="731"/>
    </row>
    <row r="155" spans="1:19" s="52" customFormat="1" ht="21" hidden="1" x14ac:dyDescent="0.3">
      <c r="A155" s="745">
        <v>281</v>
      </c>
      <c r="B155" s="746" t="s">
        <v>1415</v>
      </c>
      <c r="C155" s="213" t="s">
        <v>1315</v>
      </c>
      <c r="D155" s="205">
        <v>6</v>
      </c>
      <c r="E155" s="84" t="s">
        <v>1313</v>
      </c>
      <c r="F155" s="157"/>
      <c r="G155" s="971"/>
      <c r="H155" s="745" t="s">
        <v>20</v>
      </c>
      <c r="I155" s="745" t="s">
        <v>25</v>
      </c>
      <c r="J155" s="748">
        <v>0</v>
      </c>
      <c r="K155" s="745" t="s">
        <v>25</v>
      </c>
      <c r="L155" s="745" t="s">
        <v>22</v>
      </c>
      <c r="M155" s="748" t="s">
        <v>1799</v>
      </c>
      <c r="N155" s="56">
        <f>D155*J155</f>
        <v>0</v>
      </c>
      <c r="O155" s="57">
        <f>N155/12</f>
        <v>0</v>
      </c>
      <c r="P155" s="57">
        <v>0</v>
      </c>
      <c r="Q155" s="110">
        <f>O155*2</f>
        <v>0</v>
      </c>
    </row>
    <row r="156" spans="1:19" s="52" customFormat="1" ht="21" hidden="1" x14ac:dyDescent="0.3">
      <c r="A156" s="745"/>
      <c r="B156" s="746"/>
      <c r="C156" s="213" t="s">
        <v>1401</v>
      </c>
      <c r="D156" s="205"/>
      <c r="E156" s="100"/>
      <c r="F156" s="161"/>
      <c r="G156" s="971"/>
      <c r="H156" s="745"/>
      <c r="I156" s="745"/>
      <c r="J156" s="748"/>
      <c r="K156" s="745"/>
      <c r="L156" s="745"/>
      <c r="M156" s="964"/>
    </row>
    <row r="157" spans="1:19" s="52" customFormat="1" ht="21" hidden="1" x14ac:dyDescent="0.3">
      <c r="A157" s="969"/>
      <c r="B157" s="970"/>
      <c r="C157" s="371" t="s">
        <v>91</v>
      </c>
      <c r="D157" s="205"/>
      <c r="E157" s="100"/>
      <c r="F157" s="161"/>
      <c r="G157" s="971"/>
      <c r="H157" s="969"/>
      <c r="I157" s="969"/>
      <c r="J157" s="972"/>
      <c r="K157" s="969"/>
      <c r="L157" s="969"/>
      <c r="M157" s="965"/>
    </row>
    <row r="158" spans="1:19" ht="24.75" customHeight="1" x14ac:dyDescent="0.15">
      <c r="A158" s="664" t="s">
        <v>864</v>
      </c>
      <c r="B158" s="664"/>
      <c r="C158" s="664"/>
      <c r="D158" s="664"/>
      <c r="E158" s="664"/>
      <c r="F158" s="664"/>
      <c r="G158" s="664"/>
      <c r="H158" s="664"/>
      <c r="I158" s="664"/>
      <c r="J158" s="664"/>
      <c r="K158" s="664"/>
      <c r="L158" s="664"/>
      <c r="M158" s="664"/>
      <c r="N158" s="124">
        <f>N159+N183</f>
        <v>205</v>
      </c>
      <c r="O158" s="65">
        <f t="shared" ref="O158:Q158" si="13">O159+O183</f>
        <v>17.083333333333332</v>
      </c>
      <c r="P158" s="65">
        <f t="shared" si="13"/>
        <v>0</v>
      </c>
      <c r="Q158" s="65">
        <f t="shared" si="13"/>
        <v>34.166666666666664</v>
      </c>
      <c r="R158" s="125">
        <f>P158+Q158</f>
        <v>34.166666666666664</v>
      </c>
      <c r="S158" s="66">
        <f>Q158/20</f>
        <v>1.7083333333333333</v>
      </c>
    </row>
    <row r="159" spans="1:19" ht="24.75" customHeight="1" x14ac:dyDescent="0.15">
      <c r="A159" s="928" t="s">
        <v>1699</v>
      </c>
      <c r="B159" s="928"/>
      <c r="C159" s="928"/>
      <c r="D159" s="928"/>
      <c r="E159" s="928"/>
      <c r="F159" s="928"/>
      <c r="G159" s="928"/>
      <c r="H159" s="928"/>
      <c r="I159" s="928"/>
      <c r="J159" s="928"/>
      <c r="K159" s="928"/>
      <c r="L159" s="928"/>
      <c r="M159" s="928"/>
      <c r="N159" s="124">
        <f>SUM(N160:N182)</f>
        <v>125</v>
      </c>
      <c r="O159" s="65">
        <f t="shared" ref="O159:Q159" si="14">SUM(O160:O182)</f>
        <v>10.416666666666666</v>
      </c>
      <c r="P159" s="65">
        <f t="shared" si="14"/>
        <v>0</v>
      </c>
      <c r="Q159" s="65">
        <f t="shared" si="14"/>
        <v>20.833333333333332</v>
      </c>
    </row>
    <row r="160" spans="1:19" s="52" customFormat="1" ht="21" x14ac:dyDescent="0.3">
      <c r="A160" s="731">
        <v>282</v>
      </c>
      <c r="B160" s="732" t="s">
        <v>1525</v>
      </c>
      <c r="C160" s="109" t="s">
        <v>1526</v>
      </c>
      <c r="D160" s="187">
        <v>3</v>
      </c>
      <c r="E160" s="208" t="s">
        <v>86</v>
      </c>
      <c r="F160" s="118">
        <f>SUM(F161:F165)</f>
        <v>1.5</v>
      </c>
      <c r="G160" s="861" t="s">
        <v>2532</v>
      </c>
      <c r="H160" s="731" t="s">
        <v>20</v>
      </c>
      <c r="I160" s="731" t="s">
        <v>20</v>
      </c>
      <c r="J160" s="734">
        <v>1</v>
      </c>
      <c r="K160" s="731" t="s">
        <v>73</v>
      </c>
      <c r="L160" s="731" t="s">
        <v>22</v>
      </c>
      <c r="M160" s="731"/>
      <c r="N160" s="56">
        <f>D160*J160</f>
        <v>3</v>
      </c>
      <c r="O160" s="57">
        <f>N160/12</f>
        <v>0.25</v>
      </c>
      <c r="P160" s="57">
        <v>0</v>
      </c>
      <c r="Q160" s="110">
        <f>O160*2</f>
        <v>0.5</v>
      </c>
    </row>
    <row r="161" spans="1:17" s="52" customFormat="1" ht="22.5" x14ac:dyDescent="0.3">
      <c r="A161" s="731"/>
      <c r="B161" s="732"/>
      <c r="C161" s="111" t="s">
        <v>367</v>
      </c>
      <c r="D161" s="73"/>
      <c r="E161" s="74">
        <v>20</v>
      </c>
      <c r="F161" s="117">
        <f t="shared" ref="F161:F165" si="15">SUM(1.5*E161)/100</f>
        <v>0.3</v>
      </c>
      <c r="G161" s="861"/>
      <c r="H161" s="731"/>
      <c r="I161" s="731"/>
      <c r="J161" s="734"/>
      <c r="K161" s="731"/>
      <c r="L161" s="731"/>
      <c r="M161" s="731"/>
    </row>
    <row r="162" spans="1:17" s="52" customFormat="1" ht="22.5" x14ac:dyDescent="0.3">
      <c r="A162" s="731"/>
      <c r="B162" s="732"/>
      <c r="C162" s="111" t="s">
        <v>376</v>
      </c>
      <c r="D162" s="73"/>
      <c r="E162" s="74">
        <v>20</v>
      </c>
      <c r="F162" s="117">
        <f t="shared" si="15"/>
        <v>0.3</v>
      </c>
      <c r="G162" s="861"/>
      <c r="H162" s="731"/>
      <c r="I162" s="731"/>
      <c r="J162" s="734"/>
      <c r="K162" s="731"/>
      <c r="L162" s="731"/>
      <c r="M162" s="731"/>
    </row>
    <row r="163" spans="1:17" s="52" customFormat="1" ht="22.5" x14ac:dyDescent="0.3">
      <c r="A163" s="731"/>
      <c r="B163" s="732"/>
      <c r="C163" s="111" t="s">
        <v>91</v>
      </c>
      <c r="D163" s="73"/>
      <c r="E163" s="74">
        <v>20</v>
      </c>
      <c r="F163" s="117">
        <f t="shared" si="15"/>
        <v>0.3</v>
      </c>
      <c r="G163" s="861"/>
      <c r="H163" s="731"/>
      <c r="I163" s="731"/>
      <c r="J163" s="734"/>
      <c r="K163" s="731"/>
      <c r="L163" s="731"/>
      <c r="M163" s="731"/>
    </row>
    <row r="164" spans="1:17" s="52" customFormat="1" ht="22.5" x14ac:dyDescent="0.3">
      <c r="A164" s="731"/>
      <c r="B164" s="732"/>
      <c r="C164" s="111" t="s">
        <v>92</v>
      </c>
      <c r="D164" s="73"/>
      <c r="E164" s="74">
        <v>20</v>
      </c>
      <c r="F164" s="117">
        <f t="shared" si="15"/>
        <v>0.3</v>
      </c>
      <c r="G164" s="861"/>
      <c r="H164" s="731"/>
      <c r="I164" s="731"/>
      <c r="J164" s="734"/>
      <c r="K164" s="731"/>
      <c r="L164" s="731"/>
      <c r="M164" s="731"/>
    </row>
    <row r="165" spans="1:17" s="52" customFormat="1" ht="22.5" x14ac:dyDescent="0.3">
      <c r="A165" s="731"/>
      <c r="B165" s="732"/>
      <c r="C165" s="111" t="s">
        <v>89</v>
      </c>
      <c r="D165" s="73"/>
      <c r="E165" s="74">
        <v>20</v>
      </c>
      <c r="F165" s="117">
        <f t="shared" si="15"/>
        <v>0.3</v>
      </c>
      <c r="G165" s="861"/>
      <c r="H165" s="731"/>
      <c r="I165" s="731"/>
      <c r="J165" s="734"/>
      <c r="K165" s="731"/>
      <c r="L165" s="731"/>
      <c r="M165" s="731"/>
    </row>
    <row r="166" spans="1:17" s="52" customFormat="1" ht="21" x14ac:dyDescent="0.3">
      <c r="A166" s="731">
        <v>283</v>
      </c>
      <c r="B166" s="732" t="s">
        <v>1701</v>
      </c>
      <c r="C166" s="109" t="s">
        <v>1702</v>
      </c>
      <c r="D166" s="187">
        <v>3</v>
      </c>
      <c r="E166" s="208" t="s">
        <v>86</v>
      </c>
      <c r="F166" s="118">
        <f>SUM(F167)</f>
        <v>1.5</v>
      </c>
      <c r="G166" s="861" t="s">
        <v>2533</v>
      </c>
      <c r="H166" s="731" t="s">
        <v>20</v>
      </c>
      <c r="I166" s="731" t="s">
        <v>20</v>
      </c>
      <c r="J166" s="734">
        <v>1</v>
      </c>
      <c r="K166" s="731" t="s">
        <v>73</v>
      </c>
      <c r="L166" s="731" t="s">
        <v>22</v>
      </c>
      <c r="M166" s="731"/>
      <c r="N166" s="56">
        <f>D166*J166</f>
        <v>3</v>
      </c>
      <c r="O166" s="57">
        <f>N166/12</f>
        <v>0.25</v>
      </c>
      <c r="P166" s="57">
        <v>0</v>
      </c>
      <c r="Q166" s="110">
        <f>O166*2</f>
        <v>0.5</v>
      </c>
    </row>
    <row r="167" spans="1:17" s="52" customFormat="1" ht="22.5" x14ac:dyDescent="0.3">
      <c r="A167" s="731"/>
      <c r="B167" s="732"/>
      <c r="C167" s="111" t="s">
        <v>91</v>
      </c>
      <c r="D167" s="73"/>
      <c r="E167" s="74">
        <v>100</v>
      </c>
      <c r="F167" s="117">
        <f>SUM(1.5*E167)/100</f>
        <v>1.5</v>
      </c>
      <c r="G167" s="861"/>
      <c r="H167" s="731"/>
      <c r="I167" s="731"/>
      <c r="J167" s="734"/>
      <c r="K167" s="731"/>
      <c r="L167" s="731"/>
      <c r="M167" s="731"/>
    </row>
    <row r="168" spans="1:17" s="52" customFormat="1" ht="21" x14ac:dyDescent="0.3">
      <c r="A168" s="731">
        <v>284</v>
      </c>
      <c r="B168" s="732" t="s">
        <v>1703</v>
      </c>
      <c r="C168" s="109" t="s">
        <v>1704</v>
      </c>
      <c r="D168" s="187">
        <v>3</v>
      </c>
      <c r="E168" s="208" t="s">
        <v>86</v>
      </c>
      <c r="F168" s="118">
        <f>SUM(F169:F170)</f>
        <v>1.5</v>
      </c>
      <c r="G168" s="861" t="s">
        <v>2534</v>
      </c>
      <c r="H168" s="731" t="s">
        <v>20</v>
      </c>
      <c r="I168" s="731" t="s">
        <v>20</v>
      </c>
      <c r="J168" s="734">
        <v>1</v>
      </c>
      <c r="K168" s="731" t="s">
        <v>73</v>
      </c>
      <c r="L168" s="731" t="s">
        <v>22</v>
      </c>
      <c r="M168" s="731"/>
      <c r="N168" s="56">
        <f>D168*J168</f>
        <v>3</v>
      </c>
      <c r="O168" s="57">
        <f>N168/12</f>
        <v>0.25</v>
      </c>
      <c r="P168" s="57">
        <v>0</v>
      </c>
      <c r="Q168" s="110">
        <f>O168*2</f>
        <v>0.5</v>
      </c>
    </row>
    <row r="169" spans="1:17" s="52" customFormat="1" ht="22.5" x14ac:dyDescent="0.3">
      <c r="A169" s="731"/>
      <c r="B169" s="732"/>
      <c r="C169" s="111" t="s">
        <v>92</v>
      </c>
      <c r="D169" s="73"/>
      <c r="E169" s="74">
        <v>50</v>
      </c>
      <c r="F169" s="117">
        <f>SUM(1.5*E169)/100</f>
        <v>0.75</v>
      </c>
      <c r="G169" s="861"/>
      <c r="H169" s="731"/>
      <c r="I169" s="731"/>
      <c r="J169" s="734"/>
      <c r="K169" s="731"/>
      <c r="L169" s="731"/>
      <c r="M169" s="731"/>
    </row>
    <row r="170" spans="1:17" s="52" customFormat="1" ht="22.5" x14ac:dyDescent="0.3">
      <c r="A170" s="731"/>
      <c r="B170" s="732"/>
      <c r="C170" s="111" t="s">
        <v>89</v>
      </c>
      <c r="D170" s="73"/>
      <c r="E170" s="74">
        <v>50</v>
      </c>
      <c r="F170" s="117">
        <f>SUM(1.5*E170)/100</f>
        <v>0.75</v>
      </c>
      <c r="G170" s="861"/>
      <c r="H170" s="731"/>
      <c r="I170" s="731"/>
      <c r="J170" s="734"/>
      <c r="K170" s="731"/>
      <c r="L170" s="731"/>
      <c r="M170" s="731"/>
    </row>
    <row r="171" spans="1:17" s="52" customFormat="1" ht="22.5" x14ac:dyDescent="0.3">
      <c r="A171" s="731">
        <v>285</v>
      </c>
      <c r="B171" s="732" t="s">
        <v>1527</v>
      </c>
      <c r="C171" s="109" t="s">
        <v>1306</v>
      </c>
      <c r="D171" s="187">
        <v>1</v>
      </c>
      <c r="E171" s="208" t="s">
        <v>82</v>
      </c>
      <c r="F171" s="118">
        <f>SUM(F172:F173)</f>
        <v>0.25</v>
      </c>
      <c r="G171" s="861" t="s">
        <v>2535</v>
      </c>
      <c r="H171" s="731" t="s">
        <v>20</v>
      </c>
      <c r="I171" s="731" t="s">
        <v>20</v>
      </c>
      <c r="J171" s="734">
        <v>1</v>
      </c>
      <c r="K171" s="731" t="s">
        <v>73</v>
      </c>
      <c r="L171" s="731" t="s">
        <v>22</v>
      </c>
      <c r="M171" s="731"/>
      <c r="N171" s="56">
        <f>D171*J171</f>
        <v>1</v>
      </c>
      <c r="O171" s="57">
        <f>N171/12</f>
        <v>8.3333333333333329E-2</v>
      </c>
      <c r="P171" s="57">
        <v>0</v>
      </c>
      <c r="Q171" s="110">
        <f>O171*2</f>
        <v>0.16666666666666666</v>
      </c>
    </row>
    <row r="172" spans="1:17" s="52" customFormat="1" ht="22.5" x14ac:dyDescent="0.3">
      <c r="A172" s="731"/>
      <c r="B172" s="732"/>
      <c r="C172" s="111" t="s">
        <v>367</v>
      </c>
      <c r="D172" s="73"/>
      <c r="E172" s="74">
        <v>50</v>
      </c>
      <c r="F172" s="117">
        <f>SUM(0.25*E172)/100</f>
        <v>0.125</v>
      </c>
      <c r="G172" s="861"/>
      <c r="H172" s="731"/>
      <c r="I172" s="731"/>
      <c r="J172" s="734"/>
      <c r="K172" s="731"/>
      <c r="L172" s="731"/>
      <c r="M172" s="731"/>
    </row>
    <row r="173" spans="1:17" s="52" customFormat="1" ht="22.5" x14ac:dyDescent="0.3">
      <c r="A173" s="731"/>
      <c r="B173" s="732"/>
      <c r="C173" s="111" t="s">
        <v>368</v>
      </c>
      <c r="D173" s="73"/>
      <c r="E173" s="74">
        <v>50</v>
      </c>
      <c r="F173" s="117">
        <f>SUM(0.25*E173)/100</f>
        <v>0.125</v>
      </c>
      <c r="G173" s="861"/>
      <c r="H173" s="731"/>
      <c r="I173" s="731"/>
      <c r="J173" s="734"/>
      <c r="K173" s="731"/>
      <c r="L173" s="731"/>
      <c r="M173" s="731"/>
    </row>
    <row r="174" spans="1:17" s="52" customFormat="1" ht="22.5" x14ac:dyDescent="0.3">
      <c r="A174" s="731">
        <v>286</v>
      </c>
      <c r="B174" s="732" t="s">
        <v>1586</v>
      </c>
      <c r="C174" s="109" t="s">
        <v>1565</v>
      </c>
      <c r="D174" s="187">
        <v>1</v>
      </c>
      <c r="E174" s="208" t="s">
        <v>82</v>
      </c>
      <c r="F174" s="118">
        <f>SUM(F176)</f>
        <v>0.25</v>
      </c>
      <c r="G174" s="861" t="s">
        <v>2536</v>
      </c>
      <c r="H174" s="731" t="s">
        <v>20</v>
      </c>
      <c r="I174" s="731" t="s">
        <v>23</v>
      </c>
      <c r="J174" s="734">
        <v>1</v>
      </c>
      <c r="K174" s="731" t="s">
        <v>20</v>
      </c>
      <c r="L174" s="731" t="s">
        <v>22</v>
      </c>
      <c r="M174" s="731"/>
      <c r="N174" s="56">
        <f>D174*J174</f>
        <v>1</v>
      </c>
      <c r="O174" s="57">
        <f>N174/12</f>
        <v>8.3333333333333329E-2</v>
      </c>
      <c r="P174" s="57">
        <v>0</v>
      </c>
      <c r="Q174" s="110">
        <f>O174*2</f>
        <v>0.16666666666666666</v>
      </c>
    </row>
    <row r="175" spans="1:17" s="52" customFormat="1" ht="22.5" x14ac:dyDescent="0.3">
      <c r="A175" s="731"/>
      <c r="B175" s="732"/>
      <c r="C175" s="126" t="s">
        <v>1401</v>
      </c>
      <c r="D175" s="76"/>
      <c r="E175" s="100"/>
      <c r="F175" s="161"/>
      <c r="G175" s="861"/>
      <c r="H175" s="731"/>
      <c r="I175" s="731"/>
      <c r="J175" s="734"/>
      <c r="K175" s="731"/>
      <c r="L175" s="731"/>
      <c r="M175" s="731"/>
    </row>
    <row r="176" spans="1:17" s="52" customFormat="1" ht="22.5" x14ac:dyDescent="0.3">
      <c r="A176" s="731"/>
      <c r="B176" s="732"/>
      <c r="C176" s="111" t="s">
        <v>90</v>
      </c>
      <c r="D176" s="73"/>
      <c r="E176" s="74">
        <v>100</v>
      </c>
      <c r="F176" s="117">
        <f>SUM(0.25*E176)/100</f>
        <v>0.25</v>
      </c>
      <c r="G176" s="861"/>
      <c r="H176" s="731"/>
      <c r="I176" s="731"/>
      <c r="J176" s="734"/>
      <c r="K176" s="731"/>
      <c r="L176" s="731"/>
      <c r="M176" s="731"/>
    </row>
    <row r="177" spans="1:17" s="52" customFormat="1" ht="22.5" x14ac:dyDescent="0.3">
      <c r="A177" s="760">
        <v>287</v>
      </c>
      <c r="B177" s="761" t="s">
        <v>1533</v>
      </c>
      <c r="C177" s="172" t="s">
        <v>1534</v>
      </c>
      <c r="D177" s="195">
        <v>6</v>
      </c>
      <c r="E177" s="173" t="s">
        <v>1313</v>
      </c>
      <c r="F177" s="270">
        <f>SUM(F179)</f>
        <v>1</v>
      </c>
      <c r="G177" s="810"/>
      <c r="H177" s="760" t="s">
        <v>20</v>
      </c>
      <c r="I177" s="760" t="s">
        <v>23</v>
      </c>
      <c r="J177" s="763">
        <v>1</v>
      </c>
      <c r="K177" s="760" t="s">
        <v>20</v>
      </c>
      <c r="L177" s="760" t="s">
        <v>22</v>
      </c>
      <c r="M177" s="760"/>
      <c r="N177" s="56">
        <f>D177*J177</f>
        <v>6</v>
      </c>
      <c r="O177" s="57">
        <f>N177/12</f>
        <v>0.5</v>
      </c>
      <c r="P177" s="57">
        <v>0</v>
      </c>
      <c r="Q177" s="110">
        <f>O177*2</f>
        <v>1</v>
      </c>
    </row>
    <row r="178" spans="1:17" s="52" customFormat="1" ht="22.5" x14ac:dyDescent="0.3">
      <c r="A178" s="760"/>
      <c r="B178" s="761"/>
      <c r="C178" s="174" t="s">
        <v>1401</v>
      </c>
      <c r="D178" s="175"/>
      <c r="E178" s="173"/>
      <c r="F178" s="270"/>
      <c r="G178" s="810"/>
      <c r="H178" s="760"/>
      <c r="I178" s="760"/>
      <c r="J178" s="763"/>
      <c r="K178" s="760"/>
      <c r="L178" s="760"/>
      <c r="M178" s="760"/>
    </row>
    <row r="179" spans="1:17" s="52" customFormat="1" ht="22.5" x14ac:dyDescent="0.3">
      <c r="A179" s="760"/>
      <c r="B179" s="761"/>
      <c r="C179" s="176" t="s">
        <v>91</v>
      </c>
      <c r="D179" s="177"/>
      <c r="E179" s="178">
        <v>100</v>
      </c>
      <c r="F179" s="279">
        <f>SUM(1*E179)/100</f>
        <v>1</v>
      </c>
      <c r="G179" s="810"/>
      <c r="H179" s="760"/>
      <c r="I179" s="760"/>
      <c r="J179" s="763"/>
      <c r="K179" s="760"/>
      <c r="L179" s="760"/>
      <c r="M179" s="760"/>
    </row>
    <row r="180" spans="1:17" s="52" customFormat="1" ht="22.5" x14ac:dyDescent="0.3">
      <c r="A180" s="760">
        <v>288</v>
      </c>
      <c r="B180" s="761" t="s">
        <v>1562</v>
      </c>
      <c r="C180" s="172" t="s">
        <v>1563</v>
      </c>
      <c r="D180" s="195">
        <v>12</v>
      </c>
      <c r="E180" s="173" t="s">
        <v>1318</v>
      </c>
      <c r="F180" s="270">
        <f>SUM(F182)</f>
        <v>1</v>
      </c>
      <c r="G180" s="810"/>
      <c r="H180" s="760" t="s">
        <v>20</v>
      </c>
      <c r="I180" s="760" t="s">
        <v>76</v>
      </c>
      <c r="J180" s="763">
        <v>9</v>
      </c>
      <c r="K180" s="760" t="s">
        <v>20</v>
      </c>
      <c r="L180" s="760" t="s">
        <v>22</v>
      </c>
      <c r="M180" s="760"/>
      <c r="N180" s="56">
        <f>D180*J180</f>
        <v>108</v>
      </c>
      <c r="O180" s="57">
        <f>N180/12</f>
        <v>9</v>
      </c>
      <c r="P180" s="57">
        <v>0</v>
      </c>
      <c r="Q180" s="110">
        <f>O180*2</f>
        <v>18</v>
      </c>
    </row>
    <row r="181" spans="1:17" s="52" customFormat="1" ht="22.5" x14ac:dyDescent="0.3">
      <c r="A181" s="760"/>
      <c r="B181" s="761"/>
      <c r="C181" s="174" t="s">
        <v>1371</v>
      </c>
      <c r="D181" s="175"/>
      <c r="E181" s="173"/>
      <c r="F181" s="270"/>
      <c r="G181" s="810"/>
      <c r="H181" s="760"/>
      <c r="I181" s="760"/>
      <c r="J181" s="763"/>
      <c r="K181" s="760"/>
      <c r="L181" s="760"/>
      <c r="M181" s="760"/>
    </row>
    <row r="182" spans="1:17" s="52" customFormat="1" ht="22.5" x14ac:dyDescent="0.3">
      <c r="A182" s="773"/>
      <c r="B182" s="774"/>
      <c r="C182" s="276" t="s">
        <v>91</v>
      </c>
      <c r="D182" s="186"/>
      <c r="E182" s="178">
        <v>100</v>
      </c>
      <c r="F182" s="279">
        <f>SUM(1*E182)/100</f>
        <v>1</v>
      </c>
      <c r="G182" s="810"/>
      <c r="H182" s="773"/>
      <c r="I182" s="773"/>
      <c r="J182" s="778"/>
      <c r="K182" s="773"/>
      <c r="L182" s="773"/>
      <c r="M182" s="773"/>
    </row>
    <row r="183" spans="1:17" ht="24.75" customHeight="1" x14ac:dyDescent="0.15">
      <c r="A183" s="928" t="s">
        <v>1700</v>
      </c>
      <c r="B183" s="928"/>
      <c r="C183" s="928"/>
      <c r="D183" s="928"/>
      <c r="E183" s="928"/>
      <c r="F183" s="928"/>
      <c r="G183" s="928"/>
      <c r="H183" s="928"/>
      <c r="I183" s="928"/>
      <c r="J183" s="928"/>
      <c r="K183" s="928"/>
      <c r="L183" s="928"/>
      <c r="M183" s="928"/>
      <c r="N183" s="124">
        <f>SUM(N184:N195)</f>
        <v>80</v>
      </c>
      <c r="O183" s="65">
        <f t="shared" ref="O183:Q183" si="16">SUM(O184:O195)</f>
        <v>6.6666666666666661</v>
      </c>
      <c r="P183" s="65">
        <f t="shared" si="16"/>
        <v>0</v>
      </c>
      <c r="Q183" s="65">
        <f t="shared" si="16"/>
        <v>13.333333333333332</v>
      </c>
    </row>
    <row r="184" spans="1:17" s="52" customFormat="1" ht="22.5" x14ac:dyDescent="0.3">
      <c r="A184" s="731">
        <v>289</v>
      </c>
      <c r="B184" s="732" t="s">
        <v>1746</v>
      </c>
      <c r="C184" s="109" t="s">
        <v>1310</v>
      </c>
      <c r="D184" s="187">
        <v>1</v>
      </c>
      <c r="E184" s="208" t="s">
        <v>82</v>
      </c>
      <c r="F184" s="118">
        <f>SUM(F186)</f>
        <v>0.25</v>
      </c>
      <c r="G184" s="973" t="s">
        <v>2327</v>
      </c>
      <c r="H184" s="731" t="s">
        <v>20</v>
      </c>
      <c r="I184" s="731" t="s">
        <v>25</v>
      </c>
      <c r="J184" s="734">
        <v>4</v>
      </c>
      <c r="K184" s="731" t="s">
        <v>73</v>
      </c>
      <c r="L184" s="731" t="s">
        <v>22</v>
      </c>
      <c r="M184" s="731"/>
      <c r="N184" s="56">
        <f>D184*J184</f>
        <v>4</v>
      </c>
      <c r="O184" s="57">
        <f>N184/12</f>
        <v>0.33333333333333331</v>
      </c>
      <c r="P184" s="57">
        <v>0</v>
      </c>
      <c r="Q184" s="110">
        <f>O184*2</f>
        <v>0.66666666666666663</v>
      </c>
    </row>
    <row r="185" spans="1:17" s="52" customFormat="1" ht="22.5" x14ac:dyDescent="0.3">
      <c r="A185" s="731"/>
      <c r="B185" s="732"/>
      <c r="C185" s="126" t="s">
        <v>1401</v>
      </c>
      <c r="D185" s="76"/>
      <c r="E185" s="100"/>
      <c r="F185" s="161"/>
      <c r="G185" s="973"/>
      <c r="H185" s="731"/>
      <c r="I185" s="731"/>
      <c r="J185" s="734"/>
      <c r="K185" s="731"/>
      <c r="L185" s="731"/>
      <c r="M185" s="731"/>
    </row>
    <row r="186" spans="1:17" s="52" customFormat="1" ht="22.5" x14ac:dyDescent="0.3">
      <c r="A186" s="731"/>
      <c r="B186" s="732"/>
      <c r="C186" s="111" t="s">
        <v>89</v>
      </c>
      <c r="D186" s="73"/>
      <c r="E186" s="74">
        <v>100</v>
      </c>
      <c r="F186" s="117">
        <f>SUM(0.25*E186)/100</f>
        <v>0.25</v>
      </c>
      <c r="G186" s="973"/>
      <c r="H186" s="731"/>
      <c r="I186" s="731"/>
      <c r="J186" s="734"/>
      <c r="K186" s="731"/>
      <c r="L186" s="731"/>
      <c r="M186" s="731"/>
    </row>
    <row r="187" spans="1:17" s="52" customFormat="1" ht="22.5" x14ac:dyDescent="0.3">
      <c r="A187" s="731">
        <v>290</v>
      </c>
      <c r="B187" s="732" t="s">
        <v>1747</v>
      </c>
      <c r="C187" s="109" t="s">
        <v>1547</v>
      </c>
      <c r="D187" s="187">
        <v>1</v>
      </c>
      <c r="E187" s="208" t="s">
        <v>82</v>
      </c>
      <c r="F187" s="118">
        <f>SUM(F189)</f>
        <v>0.25</v>
      </c>
      <c r="G187" s="973" t="s">
        <v>2322</v>
      </c>
      <c r="H187" s="731" t="s">
        <v>20</v>
      </c>
      <c r="I187" s="731" t="s">
        <v>25</v>
      </c>
      <c r="J187" s="734">
        <v>4</v>
      </c>
      <c r="K187" s="731" t="s">
        <v>73</v>
      </c>
      <c r="L187" s="731" t="s">
        <v>22</v>
      </c>
      <c r="M187" s="731"/>
      <c r="N187" s="56">
        <f>D187*J187</f>
        <v>4</v>
      </c>
      <c r="O187" s="57">
        <f>N187/12</f>
        <v>0.33333333333333331</v>
      </c>
      <c r="P187" s="57">
        <v>0</v>
      </c>
      <c r="Q187" s="110">
        <f>O187*2</f>
        <v>0.66666666666666663</v>
      </c>
    </row>
    <row r="188" spans="1:17" s="52" customFormat="1" ht="22.5" x14ac:dyDescent="0.3">
      <c r="A188" s="731"/>
      <c r="B188" s="732"/>
      <c r="C188" s="126" t="s">
        <v>1401</v>
      </c>
      <c r="D188" s="76"/>
      <c r="E188" s="100"/>
      <c r="F188" s="161"/>
      <c r="G188" s="973"/>
      <c r="H188" s="731"/>
      <c r="I188" s="731"/>
      <c r="J188" s="734"/>
      <c r="K188" s="731"/>
      <c r="L188" s="731"/>
      <c r="M188" s="731"/>
    </row>
    <row r="189" spans="1:17" s="52" customFormat="1" ht="22.5" x14ac:dyDescent="0.3">
      <c r="A189" s="731"/>
      <c r="B189" s="732"/>
      <c r="C189" s="111" t="s">
        <v>376</v>
      </c>
      <c r="D189" s="73"/>
      <c r="E189" s="74">
        <v>100</v>
      </c>
      <c r="F189" s="117">
        <f>SUM(0.25*E189)/100</f>
        <v>0.25</v>
      </c>
      <c r="G189" s="973"/>
      <c r="H189" s="731"/>
      <c r="I189" s="731"/>
      <c r="J189" s="734"/>
      <c r="K189" s="731"/>
      <c r="L189" s="731"/>
      <c r="M189" s="731"/>
    </row>
    <row r="190" spans="1:17" s="52" customFormat="1" ht="22.5" x14ac:dyDescent="0.3">
      <c r="A190" s="760">
        <v>291</v>
      </c>
      <c r="B190" s="761" t="s">
        <v>1748</v>
      </c>
      <c r="C190" s="172" t="s">
        <v>1550</v>
      </c>
      <c r="D190" s="195">
        <v>6</v>
      </c>
      <c r="E190" s="173" t="s">
        <v>1313</v>
      </c>
      <c r="F190" s="270">
        <f>SUM(F192)</f>
        <v>1</v>
      </c>
      <c r="G190" s="810"/>
      <c r="H190" s="760" t="s">
        <v>20</v>
      </c>
      <c r="I190" s="760" t="s">
        <v>25</v>
      </c>
      <c r="J190" s="763">
        <v>4</v>
      </c>
      <c r="K190" s="760" t="s">
        <v>73</v>
      </c>
      <c r="L190" s="760" t="s">
        <v>22</v>
      </c>
      <c r="M190" s="760"/>
      <c r="N190" s="56">
        <f>D190*J190</f>
        <v>24</v>
      </c>
      <c r="O190" s="57">
        <f>N190/12</f>
        <v>2</v>
      </c>
      <c r="P190" s="57">
        <v>0</v>
      </c>
      <c r="Q190" s="110">
        <f>O190*2</f>
        <v>4</v>
      </c>
    </row>
    <row r="191" spans="1:17" s="52" customFormat="1" ht="22.5" x14ac:dyDescent="0.3">
      <c r="A191" s="760"/>
      <c r="B191" s="761"/>
      <c r="C191" s="174" t="s">
        <v>1401</v>
      </c>
      <c r="D191" s="175"/>
      <c r="E191" s="173"/>
      <c r="F191" s="270"/>
      <c r="G191" s="810"/>
      <c r="H191" s="760"/>
      <c r="I191" s="760"/>
      <c r="J191" s="763"/>
      <c r="K191" s="760"/>
      <c r="L191" s="760"/>
      <c r="M191" s="760"/>
    </row>
    <row r="192" spans="1:17" s="52" customFormat="1" ht="22.5" x14ac:dyDescent="0.3">
      <c r="A192" s="760"/>
      <c r="B192" s="761"/>
      <c r="C192" s="176" t="s">
        <v>91</v>
      </c>
      <c r="D192" s="177"/>
      <c r="E192" s="178">
        <v>100</v>
      </c>
      <c r="F192" s="279">
        <f>SUM(1*E192)/100</f>
        <v>1</v>
      </c>
      <c r="G192" s="810"/>
      <c r="H192" s="760"/>
      <c r="I192" s="760"/>
      <c r="J192" s="763"/>
      <c r="K192" s="760"/>
      <c r="L192" s="760"/>
      <c r="M192" s="760"/>
    </row>
    <row r="193" spans="1:17" s="52" customFormat="1" ht="22.5" x14ac:dyDescent="0.3">
      <c r="A193" s="760">
        <v>292</v>
      </c>
      <c r="B193" s="761" t="s">
        <v>1749</v>
      </c>
      <c r="C193" s="172" t="s">
        <v>1554</v>
      </c>
      <c r="D193" s="195">
        <v>12</v>
      </c>
      <c r="E193" s="173" t="s">
        <v>1318</v>
      </c>
      <c r="F193" s="270">
        <f>SUM(F195)</f>
        <v>1</v>
      </c>
      <c r="G193" s="810"/>
      <c r="H193" s="760" t="s">
        <v>20</v>
      </c>
      <c r="I193" s="760" t="s">
        <v>25</v>
      </c>
      <c r="J193" s="763">
        <v>4</v>
      </c>
      <c r="K193" s="760" t="s">
        <v>73</v>
      </c>
      <c r="L193" s="760" t="s">
        <v>22</v>
      </c>
      <c r="M193" s="760"/>
      <c r="N193" s="56">
        <f>D193*J193</f>
        <v>48</v>
      </c>
      <c r="O193" s="57">
        <f>N193/12</f>
        <v>4</v>
      </c>
      <c r="P193" s="57">
        <v>0</v>
      </c>
      <c r="Q193" s="110">
        <f>O193*2</f>
        <v>8</v>
      </c>
    </row>
    <row r="194" spans="1:17" s="52" customFormat="1" ht="22.5" x14ac:dyDescent="0.3">
      <c r="A194" s="760"/>
      <c r="B194" s="761"/>
      <c r="C194" s="174" t="s">
        <v>1401</v>
      </c>
      <c r="D194" s="175"/>
      <c r="E194" s="173"/>
      <c r="F194" s="270"/>
      <c r="G194" s="810"/>
      <c r="H194" s="760"/>
      <c r="I194" s="760"/>
      <c r="J194" s="763"/>
      <c r="K194" s="760"/>
      <c r="L194" s="760"/>
      <c r="M194" s="760"/>
    </row>
    <row r="195" spans="1:17" s="52" customFormat="1" ht="22.5" x14ac:dyDescent="0.3">
      <c r="A195" s="760"/>
      <c r="B195" s="761"/>
      <c r="C195" s="176" t="s">
        <v>91</v>
      </c>
      <c r="D195" s="177"/>
      <c r="E195" s="178">
        <v>100</v>
      </c>
      <c r="F195" s="279">
        <f>SUM(1*E195)/100</f>
        <v>1</v>
      </c>
      <c r="G195" s="810"/>
      <c r="H195" s="760"/>
      <c r="I195" s="760"/>
      <c r="J195" s="763"/>
      <c r="K195" s="760"/>
      <c r="L195" s="760"/>
      <c r="M195" s="760"/>
    </row>
  </sheetData>
  <mergeCells count="487">
    <mergeCell ref="M193:M195"/>
    <mergeCell ref="A193:A195"/>
    <mergeCell ref="B193:B195"/>
    <mergeCell ref="G193:G195"/>
    <mergeCell ref="H193:H195"/>
    <mergeCell ref="I193:I195"/>
    <mergeCell ref="J193:J195"/>
    <mergeCell ref="K193:K195"/>
    <mergeCell ref="L193:L195"/>
    <mergeCell ref="M187:M189"/>
    <mergeCell ref="A190:A192"/>
    <mergeCell ref="B190:B192"/>
    <mergeCell ref="G190:G192"/>
    <mergeCell ref="H190:H192"/>
    <mergeCell ref="I190:I192"/>
    <mergeCell ref="J190:J192"/>
    <mergeCell ref="K190:K192"/>
    <mergeCell ref="L190:L192"/>
    <mergeCell ref="M190:M192"/>
    <mergeCell ref="A187:A189"/>
    <mergeCell ref="B187:B189"/>
    <mergeCell ref="G187:G189"/>
    <mergeCell ref="H187:H189"/>
    <mergeCell ref="I187:I189"/>
    <mergeCell ref="J187:J189"/>
    <mergeCell ref="K187:K189"/>
    <mergeCell ref="L187:L189"/>
    <mergeCell ref="M180:M182"/>
    <mergeCell ref="A184:A186"/>
    <mergeCell ref="B184:B186"/>
    <mergeCell ref="G184:G186"/>
    <mergeCell ref="H184:H186"/>
    <mergeCell ref="I184:I186"/>
    <mergeCell ref="J184:J186"/>
    <mergeCell ref="K184:K186"/>
    <mergeCell ref="L184:L186"/>
    <mergeCell ref="M184:M186"/>
    <mergeCell ref="A180:A182"/>
    <mergeCell ref="B180:B182"/>
    <mergeCell ref="G180:G182"/>
    <mergeCell ref="H180:H182"/>
    <mergeCell ref="I180:I182"/>
    <mergeCell ref="J180:J182"/>
    <mergeCell ref="K180:K182"/>
    <mergeCell ref="L180:L182"/>
    <mergeCell ref="M174:M176"/>
    <mergeCell ref="A177:A179"/>
    <mergeCell ref="B177:B179"/>
    <mergeCell ref="G177:G179"/>
    <mergeCell ref="H177:H179"/>
    <mergeCell ref="I177:I179"/>
    <mergeCell ref="J177:J179"/>
    <mergeCell ref="K177:K179"/>
    <mergeCell ref="L177:L179"/>
    <mergeCell ref="M177:M179"/>
    <mergeCell ref="A174:A176"/>
    <mergeCell ref="B174:B176"/>
    <mergeCell ref="G174:G176"/>
    <mergeCell ref="H174:H176"/>
    <mergeCell ref="I174:I176"/>
    <mergeCell ref="J174:J176"/>
    <mergeCell ref="K174:K176"/>
    <mergeCell ref="L174:L176"/>
    <mergeCell ref="M168:M170"/>
    <mergeCell ref="A171:A173"/>
    <mergeCell ref="B171:B173"/>
    <mergeCell ref="G171:G173"/>
    <mergeCell ref="H171:H173"/>
    <mergeCell ref="I171:I173"/>
    <mergeCell ref="J171:J173"/>
    <mergeCell ref="K171:K173"/>
    <mergeCell ref="L171:L173"/>
    <mergeCell ref="M171:M173"/>
    <mergeCell ref="A168:A170"/>
    <mergeCell ref="B168:B170"/>
    <mergeCell ref="G168:G170"/>
    <mergeCell ref="H168:H170"/>
    <mergeCell ref="I168:I170"/>
    <mergeCell ref="J168:J170"/>
    <mergeCell ref="K168:K170"/>
    <mergeCell ref="L168:L170"/>
    <mergeCell ref="M160:M165"/>
    <mergeCell ref="A166:A167"/>
    <mergeCell ref="B166:B167"/>
    <mergeCell ref="G166:G167"/>
    <mergeCell ref="H166:H167"/>
    <mergeCell ref="I166:I167"/>
    <mergeCell ref="J166:J167"/>
    <mergeCell ref="K166:K167"/>
    <mergeCell ref="L166:L167"/>
    <mergeCell ref="M166:M167"/>
    <mergeCell ref="A160:A165"/>
    <mergeCell ref="B160:B165"/>
    <mergeCell ref="G160:G165"/>
    <mergeCell ref="H160:H165"/>
    <mergeCell ref="I160:I165"/>
    <mergeCell ref="J160:J165"/>
    <mergeCell ref="K160:K165"/>
    <mergeCell ref="L160:L165"/>
    <mergeCell ref="A152:A154"/>
    <mergeCell ref="B152:B154"/>
    <mergeCell ref="H152:H154"/>
    <mergeCell ref="I152:I154"/>
    <mergeCell ref="J152:J154"/>
    <mergeCell ref="K152:K154"/>
    <mergeCell ref="L152:L154"/>
    <mergeCell ref="M152:M154"/>
    <mergeCell ref="A155:A157"/>
    <mergeCell ref="B155:B157"/>
    <mergeCell ref="G155:G157"/>
    <mergeCell ref="H155:H157"/>
    <mergeCell ref="I155:I157"/>
    <mergeCell ref="J155:J157"/>
    <mergeCell ref="K155:K157"/>
    <mergeCell ref="L155:L157"/>
    <mergeCell ref="M142:M145"/>
    <mergeCell ref="M146:M148"/>
    <mergeCell ref="A149:A151"/>
    <mergeCell ref="B149:B151"/>
    <mergeCell ref="G149:G151"/>
    <mergeCell ref="H149:H151"/>
    <mergeCell ref="I149:I151"/>
    <mergeCell ref="J149:J151"/>
    <mergeCell ref="K149:K151"/>
    <mergeCell ref="L149:L151"/>
    <mergeCell ref="M149:M151"/>
    <mergeCell ref="A146:A148"/>
    <mergeCell ref="B146:B148"/>
    <mergeCell ref="G146:G148"/>
    <mergeCell ref="H146:H148"/>
    <mergeCell ref="I146:I148"/>
    <mergeCell ref="J146:J148"/>
    <mergeCell ref="K146:K148"/>
    <mergeCell ref="L146:L148"/>
    <mergeCell ref="K139:K141"/>
    <mergeCell ref="L139:L141"/>
    <mergeCell ref="A142:A145"/>
    <mergeCell ref="B142:B145"/>
    <mergeCell ref="H142:H145"/>
    <mergeCell ref="I142:I145"/>
    <mergeCell ref="J142:J145"/>
    <mergeCell ref="K142:K145"/>
    <mergeCell ref="L142:L145"/>
    <mergeCell ref="M139:M141"/>
    <mergeCell ref="M132:M134"/>
    <mergeCell ref="A135:A137"/>
    <mergeCell ref="B135:B137"/>
    <mergeCell ref="G135:G137"/>
    <mergeCell ref="H135:H137"/>
    <mergeCell ref="I135:I137"/>
    <mergeCell ref="J135:J137"/>
    <mergeCell ref="K135:K137"/>
    <mergeCell ref="L135:L137"/>
    <mergeCell ref="A132:A134"/>
    <mergeCell ref="B132:B134"/>
    <mergeCell ref="G132:G134"/>
    <mergeCell ref="H132:H134"/>
    <mergeCell ref="I132:I134"/>
    <mergeCell ref="J132:J134"/>
    <mergeCell ref="K132:K134"/>
    <mergeCell ref="L132:L134"/>
    <mergeCell ref="A139:A141"/>
    <mergeCell ref="B139:B141"/>
    <mergeCell ref="G139:G141"/>
    <mergeCell ref="H139:H141"/>
    <mergeCell ref="I139:I141"/>
    <mergeCell ref="J139:J141"/>
    <mergeCell ref="J125:J128"/>
    <mergeCell ref="K125:K128"/>
    <mergeCell ref="L125:L128"/>
    <mergeCell ref="M125:M128"/>
    <mergeCell ref="A129:A131"/>
    <mergeCell ref="B129:B131"/>
    <mergeCell ref="H129:H131"/>
    <mergeCell ref="I129:I131"/>
    <mergeCell ref="J129:J131"/>
    <mergeCell ref="K129:K131"/>
    <mergeCell ref="L129:L131"/>
    <mergeCell ref="M129:M131"/>
    <mergeCell ref="A125:A128"/>
    <mergeCell ref="B125:B128"/>
    <mergeCell ref="G125:G128"/>
    <mergeCell ref="H125:H128"/>
    <mergeCell ref="I125:I128"/>
    <mergeCell ref="M112:M114"/>
    <mergeCell ref="A115:A118"/>
    <mergeCell ref="B115:B118"/>
    <mergeCell ref="H115:H118"/>
    <mergeCell ref="I115:I118"/>
    <mergeCell ref="J115:J118"/>
    <mergeCell ref="K115:K118"/>
    <mergeCell ref="L115:L118"/>
    <mergeCell ref="M115:M118"/>
    <mergeCell ref="L112:L114"/>
    <mergeCell ref="M119:M121"/>
    <mergeCell ref="A122:A124"/>
    <mergeCell ref="B122:B124"/>
    <mergeCell ref="G122:G124"/>
    <mergeCell ref="H122:H124"/>
    <mergeCell ref="I122:I124"/>
    <mergeCell ref="J122:J124"/>
    <mergeCell ref="K122:K124"/>
    <mergeCell ref="L122:L124"/>
    <mergeCell ref="M122:M124"/>
    <mergeCell ref="A119:A121"/>
    <mergeCell ref="B119:B121"/>
    <mergeCell ref="G119:G121"/>
    <mergeCell ref="H119:H121"/>
    <mergeCell ref="I119:I121"/>
    <mergeCell ref="J119:J121"/>
    <mergeCell ref="K119:K121"/>
    <mergeCell ref="L119:L121"/>
    <mergeCell ref="A100:A102"/>
    <mergeCell ref="B100:B102"/>
    <mergeCell ref="H100:H102"/>
    <mergeCell ref="I100:I102"/>
    <mergeCell ref="J100:J102"/>
    <mergeCell ref="K100:K102"/>
    <mergeCell ref="L100:L102"/>
    <mergeCell ref="M100:M102"/>
    <mergeCell ref="A103:A106"/>
    <mergeCell ref="B103:B106"/>
    <mergeCell ref="H103:H106"/>
    <mergeCell ref="I103:I106"/>
    <mergeCell ref="J103:J106"/>
    <mergeCell ref="K103:K106"/>
    <mergeCell ref="L103:L106"/>
    <mergeCell ref="M103:M106"/>
    <mergeCell ref="K93:K95"/>
    <mergeCell ref="L93:L95"/>
    <mergeCell ref="M93:M95"/>
    <mergeCell ref="A96:A99"/>
    <mergeCell ref="B96:B99"/>
    <mergeCell ref="H96:H99"/>
    <mergeCell ref="I96:I99"/>
    <mergeCell ref="J96:J99"/>
    <mergeCell ref="K96:K99"/>
    <mergeCell ref="A93:A95"/>
    <mergeCell ref="B93:B95"/>
    <mergeCell ref="H93:H95"/>
    <mergeCell ref="I93:I95"/>
    <mergeCell ref="J93:J95"/>
    <mergeCell ref="L96:L99"/>
    <mergeCell ref="M96:M99"/>
    <mergeCell ref="A89:A92"/>
    <mergeCell ref="B89:B92"/>
    <mergeCell ref="H89:H92"/>
    <mergeCell ref="I89:I92"/>
    <mergeCell ref="J89:J92"/>
    <mergeCell ref="K89:K92"/>
    <mergeCell ref="L89:L92"/>
    <mergeCell ref="M89:M92"/>
    <mergeCell ref="A85:A87"/>
    <mergeCell ref="B85:B87"/>
    <mergeCell ref="G85:G87"/>
    <mergeCell ref="H85:H87"/>
    <mergeCell ref="I85:I87"/>
    <mergeCell ref="J85:J87"/>
    <mergeCell ref="K85:K87"/>
    <mergeCell ref="L85:L87"/>
    <mergeCell ref="A88:M88"/>
    <mergeCell ref="A81:A84"/>
    <mergeCell ref="B81:B84"/>
    <mergeCell ref="H81:H84"/>
    <mergeCell ref="I81:I84"/>
    <mergeCell ref="J81:J84"/>
    <mergeCell ref="K81:K84"/>
    <mergeCell ref="L81:L84"/>
    <mergeCell ref="M81:M84"/>
    <mergeCell ref="M85:M87"/>
    <mergeCell ref="L75:L77"/>
    <mergeCell ref="M75:M77"/>
    <mergeCell ref="A78:A80"/>
    <mergeCell ref="B78:B80"/>
    <mergeCell ref="H78:H80"/>
    <mergeCell ref="I78:I80"/>
    <mergeCell ref="J78:J80"/>
    <mergeCell ref="K78:K80"/>
    <mergeCell ref="L78:L80"/>
    <mergeCell ref="M78:M80"/>
    <mergeCell ref="A75:A77"/>
    <mergeCell ref="B75:B77"/>
    <mergeCell ref="H75:H77"/>
    <mergeCell ref="I75:I77"/>
    <mergeCell ref="J75:J77"/>
    <mergeCell ref="K75:K77"/>
    <mergeCell ref="K61:K64"/>
    <mergeCell ref="L61:L64"/>
    <mergeCell ref="M61:M64"/>
    <mergeCell ref="A65:A68"/>
    <mergeCell ref="B65:B68"/>
    <mergeCell ref="H65:H68"/>
    <mergeCell ref="I65:I68"/>
    <mergeCell ref="A61:A64"/>
    <mergeCell ref="B61:B64"/>
    <mergeCell ref="H61:H64"/>
    <mergeCell ref="J65:J68"/>
    <mergeCell ref="K65:K68"/>
    <mergeCell ref="L65:L68"/>
    <mergeCell ref="M65:M68"/>
    <mergeCell ref="I61:I64"/>
    <mergeCell ref="J61:J64"/>
    <mergeCell ref="M53:M56"/>
    <mergeCell ref="A57:A60"/>
    <mergeCell ref="B57:B60"/>
    <mergeCell ref="H57:H60"/>
    <mergeCell ref="I57:I60"/>
    <mergeCell ref="J57:J60"/>
    <mergeCell ref="K57:K60"/>
    <mergeCell ref="L57:L60"/>
    <mergeCell ref="M57:M60"/>
    <mergeCell ref="A53:A56"/>
    <mergeCell ref="B53:B56"/>
    <mergeCell ref="H53:H56"/>
    <mergeCell ref="I53:I56"/>
    <mergeCell ref="J53:J56"/>
    <mergeCell ref="K53:K56"/>
    <mergeCell ref="L53:L56"/>
    <mergeCell ref="M47:M49"/>
    <mergeCell ref="A50:A52"/>
    <mergeCell ref="B50:B52"/>
    <mergeCell ref="G50:G52"/>
    <mergeCell ref="H50:H52"/>
    <mergeCell ref="I50:I52"/>
    <mergeCell ref="J50:J52"/>
    <mergeCell ref="A47:A49"/>
    <mergeCell ref="B47:B49"/>
    <mergeCell ref="H47:H49"/>
    <mergeCell ref="I47:I49"/>
    <mergeCell ref="J47:J49"/>
    <mergeCell ref="K50:K52"/>
    <mergeCell ref="L50:L52"/>
    <mergeCell ref="M50:M52"/>
    <mergeCell ref="L47:L49"/>
    <mergeCell ref="L20:L22"/>
    <mergeCell ref="M20:M22"/>
    <mergeCell ref="M23:M24"/>
    <mergeCell ref="A25:A26"/>
    <mergeCell ref="B25:B26"/>
    <mergeCell ref="H25:H26"/>
    <mergeCell ref="I25:I26"/>
    <mergeCell ref="J25:J26"/>
    <mergeCell ref="K25:K26"/>
    <mergeCell ref="L25:L26"/>
    <mergeCell ref="M25:M26"/>
    <mergeCell ref="A23:A24"/>
    <mergeCell ref="B23:B24"/>
    <mergeCell ref="G23:G24"/>
    <mergeCell ref="H23:H24"/>
    <mergeCell ref="I23:I24"/>
    <mergeCell ref="J23:J24"/>
    <mergeCell ref="K23:K24"/>
    <mergeCell ref="L23:L24"/>
    <mergeCell ref="L13:L15"/>
    <mergeCell ref="M13:M15"/>
    <mergeCell ref="A16:A19"/>
    <mergeCell ref="B16:B19"/>
    <mergeCell ref="H16:H19"/>
    <mergeCell ref="I16:I19"/>
    <mergeCell ref="K16:K19"/>
    <mergeCell ref="L16:L19"/>
    <mergeCell ref="M16:M19"/>
    <mergeCell ref="J16:J19"/>
    <mergeCell ref="A13:A15"/>
    <mergeCell ref="B13:B15"/>
    <mergeCell ref="G13:G15"/>
    <mergeCell ref="H13:H15"/>
    <mergeCell ref="I13:I15"/>
    <mergeCell ref="J13:J15"/>
    <mergeCell ref="L72:L74"/>
    <mergeCell ref="M72:M74"/>
    <mergeCell ref="L69:L71"/>
    <mergeCell ref="M69:M71"/>
    <mergeCell ref="A72:A74"/>
    <mergeCell ref="B72:B74"/>
    <mergeCell ref="G72:G74"/>
    <mergeCell ref="H72:H74"/>
    <mergeCell ref="I72:I74"/>
    <mergeCell ref="J72:J74"/>
    <mergeCell ref="K72:K74"/>
    <mergeCell ref="A69:A71"/>
    <mergeCell ref="B69:B71"/>
    <mergeCell ref="H69:H71"/>
    <mergeCell ref="I69:I71"/>
    <mergeCell ref="J69:J71"/>
    <mergeCell ref="K69:K71"/>
    <mergeCell ref="A10:A12"/>
    <mergeCell ref="B10:B12"/>
    <mergeCell ref="G10:G12"/>
    <mergeCell ref="H10:H12"/>
    <mergeCell ref="K13:K15"/>
    <mergeCell ref="A20:A22"/>
    <mergeCell ref="B20:B22"/>
    <mergeCell ref="H20:H22"/>
    <mergeCell ref="I20:I22"/>
    <mergeCell ref="J20:J22"/>
    <mergeCell ref="K20:K22"/>
    <mergeCell ref="K37:K40"/>
    <mergeCell ref="A33:A36"/>
    <mergeCell ref="B33:B36"/>
    <mergeCell ref="H33:H36"/>
    <mergeCell ref="I33:I36"/>
    <mergeCell ref="J33:J36"/>
    <mergeCell ref="K33:K36"/>
    <mergeCell ref="A30:A32"/>
    <mergeCell ref="K47:K49"/>
    <mergeCell ref="B41:B43"/>
    <mergeCell ref="H41:H43"/>
    <mergeCell ref="I41:I43"/>
    <mergeCell ref="J41:J43"/>
    <mergeCell ref="A37:A40"/>
    <mergeCell ref="B37:B40"/>
    <mergeCell ref="H37:H40"/>
    <mergeCell ref="I37:I40"/>
    <mergeCell ref="J37:J40"/>
    <mergeCell ref="M44:M46"/>
    <mergeCell ref="K30:K32"/>
    <mergeCell ref="L30:L32"/>
    <mergeCell ref="M30:M32"/>
    <mergeCell ref="K41:K43"/>
    <mergeCell ref="L41:L43"/>
    <mergeCell ref="M41:M43"/>
    <mergeCell ref="M27:M29"/>
    <mergeCell ref="A44:A46"/>
    <mergeCell ref="B44:B46"/>
    <mergeCell ref="H44:H46"/>
    <mergeCell ref="I44:I46"/>
    <mergeCell ref="J44:J46"/>
    <mergeCell ref="K44:K46"/>
    <mergeCell ref="L44:L46"/>
    <mergeCell ref="M33:M36"/>
    <mergeCell ref="L37:L40"/>
    <mergeCell ref="M37:M40"/>
    <mergeCell ref="L33:L36"/>
    <mergeCell ref="B30:B32"/>
    <mergeCell ref="H30:H32"/>
    <mergeCell ref="I30:I32"/>
    <mergeCell ref="J30:J32"/>
    <mergeCell ref="A41:A43"/>
    <mergeCell ref="A27:A29"/>
    <mergeCell ref="B27:B29"/>
    <mergeCell ref="K1:M1"/>
    <mergeCell ref="A2:M2"/>
    <mergeCell ref="A3:M3"/>
    <mergeCell ref="A5:A6"/>
    <mergeCell ref="B5:B6"/>
    <mergeCell ref="C5:C6"/>
    <mergeCell ref="G5:G6"/>
    <mergeCell ref="H5:L5"/>
    <mergeCell ref="M5:M6"/>
    <mergeCell ref="A7:M7"/>
    <mergeCell ref="A8:M8"/>
    <mergeCell ref="A9:M9"/>
    <mergeCell ref="I10:I12"/>
    <mergeCell ref="J10:J12"/>
    <mergeCell ref="K10:K12"/>
    <mergeCell ref="L10:L12"/>
    <mergeCell ref="M10:M12"/>
    <mergeCell ref="H27:H29"/>
    <mergeCell ref="I27:I29"/>
    <mergeCell ref="J27:J29"/>
    <mergeCell ref="K27:K29"/>
    <mergeCell ref="L27:L29"/>
    <mergeCell ref="A110:M110"/>
    <mergeCell ref="A111:M111"/>
    <mergeCell ref="A138:M138"/>
    <mergeCell ref="A158:M158"/>
    <mergeCell ref="A159:M159"/>
    <mergeCell ref="A183:M183"/>
    <mergeCell ref="M107:M109"/>
    <mergeCell ref="M155:M157"/>
    <mergeCell ref="M135:M137"/>
    <mergeCell ref="J107:J109"/>
    <mergeCell ref="K107:K109"/>
    <mergeCell ref="L107:L109"/>
    <mergeCell ref="A107:A109"/>
    <mergeCell ref="B107:B109"/>
    <mergeCell ref="G107:G109"/>
    <mergeCell ref="H107:H109"/>
    <mergeCell ref="I107:I109"/>
    <mergeCell ref="A112:A114"/>
    <mergeCell ref="B112:B114"/>
    <mergeCell ref="G112:G114"/>
    <mergeCell ref="H112:H114"/>
    <mergeCell ref="I112:I114"/>
    <mergeCell ref="J112:J114"/>
    <mergeCell ref="K112:K114"/>
  </mergeCells>
  <hyperlinks>
    <hyperlink ref="B10" r:id="rId1" display="https://reg.mju.ac.th/registrar/class_info_2.asp?backto=home&amp;option=0&amp;courseid=8898092&amp;acadyear=2566&amp;semester=2&amp;avs207306847=23" xr:uid="{AB90BDDB-0E16-4125-8639-552C53219C0C}"/>
    <hyperlink ref="B13" r:id="rId2" display="https://reg.mju.ac.th/registrar/class_info_2.asp?backto=home&amp;option=0&amp;courseid=8898096&amp;acadyear=2566&amp;semester=2&amp;avs207306847=24" xr:uid="{BBD435D5-511E-4AD5-854F-371F4FA82E64}"/>
    <hyperlink ref="B16" r:id="rId3" display="https://reg.mju.ac.th/registrar/class_info_2.asp?backto=home&amp;option=0&amp;courseid=8898097&amp;acadyear=2566&amp;semester=2&amp;avs207306847=25" xr:uid="{4CF30591-4796-40BB-AA5A-B63E4EDC41A8}"/>
    <hyperlink ref="B20" r:id="rId4" display="https://reg.mju.ac.th/registrar/class_info_2.asp?backto=home&amp;option=0&amp;courseid=8898098&amp;acadyear=2566&amp;semester=2&amp;avs207306847=26" xr:uid="{240BD595-1E2F-45D5-AFC1-4847218C5E30}"/>
    <hyperlink ref="B23" r:id="rId5" display="https://reg.mju.ac.th/registrar/class_info_2.asp?backto=home&amp;option=0&amp;courseid=8890831&amp;acadyear=2566&amp;semester=2&amp;avs207306847=186" xr:uid="{338F2439-657A-4ACF-B0E1-9F6129A6655D}"/>
    <hyperlink ref="B25" r:id="rId6" display="https://reg.mju.ac.th/registrar/class_info_2.asp?backto=home&amp;option=0&amp;courseid=8893932&amp;acadyear=2566&amp;semester=2&amp;avs207306847=187" xr:uid="{C7BB2615-7239-4C32-82CA-50C126801A1C}"/>
    <hyperlink ref="B27" r:id="rId7" display="https://reg.mju.ac.th/registrar/class_info_2.asp?backto=home&amp;option=0&amp;courseid=8893933&amp;acadyear=2566&amp;semester=2&amp;avs207306847=188" xr:uid="{1ECBEE56-0858-47E5-9C05-FDE57A74D1F7}"/>
    <hyperlink ref="B30" r:id="rId8" display="https://reg.mju.ac.th/registrar/class_info_2.asp?backto=home&amp;option=0&amp;courseid=8893956&amp;acadyear=2566&amp;semester=2&amp;avs207306847=189" xr:uid="{8D48FE70-09F7-4F3B-944F-F7D37422701F}"/>
    <hyperlink ref="B33" r:id="rId9" display="https://reg.mju.ac.th/registrar/class_info_2.asp?backto=home&amp;option=0&amp;courseid=8893947&amp;acadyear=2566&amp;semester=2&amp;avs207306847=190" xr:uid="{ABFBB094-E1DD-4FBB-95DF-5FD0A02F652C}"/>
    <hyperlink ref="B37" r:id="rId10" display="https://reg.mju.ac.th/registrar/class_info_2.asp?backto=home&amp;option=0&amp;courseid=8893948&amp;acadyear=2566&amp;semester=2&amp;avs207306847=191" xr:uid="{1118624E-DBB8-452D-A129-DC56F90B5155}"/>
    <hyperlink ref="B41" r:id="rId11" display="https://reg.mju.ac.th/registrar/class_info_2.asp?backto=home&amp;option=0&amp;courseid=8893941&amp;acadyear=2566&amp;semester=2&amp;avs207306847=192" xr:uid="{3AEF81EB-78E4-4B1C-BA64-D817C91E7EE3}"/>
    <hyperlink ref="B44" r:id="rId12" display="https://reg.mju.ac.th/registrar/class_info_2.asp?backto=home&amp;option=0&amp;courseid=8893949&amp;acadyear=2566&amp;semester=2&amp;avs207306847=193" xr:uid="{44228E46-96AF-4FAA-8779-091C378FD4F8}"/>
    <hyperlink ref="B47" r:id="rId13" display="https://reg.mju.ac.th/registrar/class_info_2.asp?backto=home&amp;option=0&amp;courseid=8893936&amp;acadyear=2566&amp;semester=2&amp;avs207306847=194" xr:uid="{F3467F56-2723-49A8-82AD-71E16311FCBD}"/>
    <hyperlink ref="B50" r:id="rId14" display="https://reg.mju.ac.th/registrar/class_info_2.asp?backto=home&amp;option=0&amp;courseid=8893937&amp;acadyear=2566&amp;semester=2&amp;avs207306847=195" xr:uid="{9447DA14-A06E-4147-A618-190EB6AA6746}"/>
    <hyperlink ref="B53" r:id="rId15" display="https://reg.mju.ac.th/registrar/class_info_2.asp?backto=home&amp;option=0&amp;courseid=8893938&amp;acadyear=2566&amp;semester=2&amp;avs207306847=196" xr:uid="{43662A31-A15F-4CC4-B4AE-5AC14A1E4C2C}"/>
    <hyperlink ref="B57" r:id="rId16" display="https://reg.mju.ac.th/registrar/class_info_2.asp?backto=home&amp;option=0&amp;courseid=8893938&amp;acadyear=2566&amp;semester=2&amp;avs207306847=197" xr:uid="{3669AA50-C756-460A-AFF2-4A736496808B}"/>
    <hyperlink ref="B61" r:id="rId17" display="https://reg.mju.ac.th/registrar/class_info_2.asp?backto=home&amp;option=0&amp;courseid=8893942&amp;acadyear=2566&amp;semester=2&amp;avs207306847=198" xr:uid="{790E7F56-DF9A-4848-B03C-628B93AF0856}"/>
    <hyperlink ref="B65" r:id="rId18" display="https://reg.mju.ac.th/registrar/class_info_2.asp?backto=home&amp;option=0&amp;courseid=8893942&amp;acadyear=2566&amp;semester=2&amp;avs207306847=199" xr:uid="{E87C36E6-4105-4E65-8065-B7B78A2425AA}"/>
    <hyperlink ref="B69" r:id="rId19" display="https://reg.mju.ac.th/registrar/class_info_2.asp?backto=home&amp;option=0&amp;courseid=8893951&amp;acadyear=2566&amp;semester=2&amp;avs207306847=200" xr:uid="{6A2DAAEB-133F-46CD-AD64-FBCF183900FC}"/>
    <hyperlink ref="B72" r:id="rId20" display="https://reg.mju.ac.th/registrar/class_info_2.asp?backto=home&amp;option=0&amp;courseid=8889060&amp;acadyear=2566&amp;semester=2&amp;avs207306847=201" xr:uid="{A523410A-5238-437D-9CA7-B2522E8D3099}"/>
    <hyperlink ref="B75" r:id="rId21" display="https://reg.mju.ac.th/registrar/class_info_2.asp?backto=home&amp;option=0&amp;courseid=8893939&amp;acadyear=2566&amp;semester=2&amp;avs207306847=202" xr:uid="{32DC89EA-901D-462B-B4B8-AC5F761CBDF9}"/>
    <hyperlink ref="B78" r:id="rId22" display="https://reg.mju.ac.th/registrar/class_info_2.asp?backto=home&amp;option=0&amp;courseid=8893939&amp;acadyear=2566&amp;semester=2&amp;avs207306847=203" xr:uid="{08378B21-C5C2-4D5F-92C0-23F72BE64C67}"/>
    <hyperlink ref="B81" r:id="rId23" display="https://reg.mju.ac.th/registrar/class_info_2.asp?backto=home&amp;option=0&amp;courseid=8893940&amp;acadyear=2566&amp;semester=2&amp;avs207306847=204" xr:uid="{B408E6AF-4E89-43F3-B506-E3B942E23DC0}"/>
    <hyperlink ref="B85" r:id="rId24" display="https://reg.mju.ac.th/registrar/class_info_2.asp?backto=home&amp;option=0&amp;courseid=8891085&amp;acadyear=2566&amp;semester=2&amp;avs207306847=205" xr:uid="{F544223C-AD62-426D-ACC2-656C34D60FBE}"/>
    <hyperlink ref="B89" r:id="rId25" display="https://reg.mju.ac.th/registrar/class_info_2.asp?backto=home&amp;option=0&amp;courseid=8898097&amp;acadyear=2566&amp;semester=2&amp;avs207306847=213" xr:uid="{FD8CB958-9B1B-4353-BCF7-0A31BEFB47E1}"/>
    <hyperlink ref="B93" r:id="rId26" display="https://reg.mju.ac.th/registrar/class_info_2.asp?backto=home&amp;option=0&amp;courseid=8898098&amp;acadyear=2566&amp;semester=2&amp;avs207306847=214" xr:uid="{CD5C65E6-3629-4A39-82AF-F79B53F0A680}"/>
    <hyperlink ref="B96" r:id="rId27" display="https://reg.mju.ac.th/registrar/class_info_2.asp?backto=home&amp;option=0&amp;courseid=8893942&amp;acadyear=2566&amp;semester=2&amp;avs207306847=215" xr:uid="{DAA924F3-407F-457F-B680-5E6002F001DD}"/>
    <hyperlink ref="B100" r:id="rId28" display="https://reg.mju.ac.th/registrar/class_info_2.asp?backto=home&amp;option=0&amp;courseid=8895358&amp;acadyear=2566&amp;semester=2&amp;avs207306847=216" xr:uid="{3CF90224-96EF-424C-BB05-83A151CDF6CD}"/>
    <hyperlink ref="B103" r:id="rId29" display="https://reg.mju.ac.th/registrar/class_info_2.asp?backto=home&amp;option=0&amp;courseid=8893940&amp;acadyear=2566&amp;semester=2&amp;avs207306847=217" xr:uid="{6C89CCBF-B428-4AA6-890B-7607794A40C5}"/>
    <hyperlink ref="B107" r:id="rId30" display="https://reg.mju.ac.th/registrar/class_info_2.asp?backto=home&amp;option=0&amp;courseid=8891085&amp;acadyear=2566&amp;semester=2&amp;avs207306847=218" xr:uid="{7A2F2399-2A40-4701-8C87-63C24C0152A5}"/>
    <hyperlink ref="B112" r:id="rId31" display="https://reg.mju.ac.th/registrar/class_info_2.asp?backto=home&amp;option=0&amp;courseid=8892399&amp;acadyear=2566&amp;semester=2&amp;avs421071358=337" xr:uid="{D214EE56-BC7B-4238-B211-ED3B3D339511}"/>
    <hyperlink ref="B115" r:id="rId32" display="https://reg.mju.ac.th/registrar/class_info_2.asp?backto=home&amp;option=0&amp;courseid=8895355&amp;acadyear=2566&amp;semester=2&amp;avs421071358=355" xr:uid="{FC9C5435-693E-4CDC-B058-635436ADE88E}"/>
    <hyperlink ref="B119" r:id="rId33" display="https://reg.mju.ac.th/registrar/class_info_2.asp?backto=home&amp;option=0&amp;courseid=8895356&amp;acadyear=2566&amp;semester=2&amp;avs421071358=356" xr:uid="{EBD200C8-50BC-4A8F-A805-37214C41E44A}"/>
    <hyperlink ref="B122" r:id="rId34" display="https://reg.mju.ac.th/registrar/class_info_2.asp?backto=home&amp;option=0&amp;courseid=8895354&amp;acadyear=2566&amp;semester=2&amp;avs421071358=357" xr:uid="{F22BCB12-CB30-4100-A0D7-712365CC1C8D}"/>
    <hyperlink ref="B125" r:id="rId35" display="https://reg.mju.ac.th/registrar/class_info_2.asp?backto=home&amp;option=0&amp;courseid=8895525&amp;acadyear=2566&amp;semester=2&amp;avs421071358=358" xr:uid="{A54CFBAB-FE1D-422F-8F27-8883D69FD0EC}"/>
    <hyperlink ref="B129" r:id="rId36" display="https://reg.mju.ac.th/registrar/class_info_2.asp?backto=home&amp;option=0&amp;courseid=8895357&amp;acadyear=2566&amp;semester=2&amp;avs421071358=359" xr:uid="{BDB789FC-0AA7-4BBB-941A-05BB1074CF88}"/>
    <hyperlink ref="B132" r:id="rId37" display="https://reg.mju.ac.th/registrar/class_info_2.asp?backto=home&amp;option=0&amp;courseid=8895527&amp;acadyear=2566&amp;semester=2&amp;avs421071358=360" xr:uid="{E04A86DC-4A83-4A69-AE70-0C7EEB6C8803}"/>
    <hyperlink ref="B135" r:id="rId38" display="https://reg.mju.ac.th/registrar/class_info_2.asp?backto=home&amp;option=0&amp;courseid=8895527&amp;acadyear=2566&amp;semester=2&amp;avs421071358=361" xr:uid="{9E8A6903-29D4-4775-A7A1-781B320BFCA9}"/>
    <hyperlink ref="B139" r:id="rId39" display="https://reg.mju.ac.th/registrar/class_info_2.asp?backto=home&amp;option=0&amp;courseid=8892399&amp;acadyear=2566&amp;semester=2&amp;avs421071358=382" xr:uid="{BCF96373-16B3-4AE4-BCDA-D6F3D0F03DBD}"/>
    <hyperlink ref="B142" r:id="rId40" display="https://reg.mju.ac.th/registrar/class_info_2.asp?backto=home&amp;option=0&amp;courseid=8895355&amp;acadyear=2566&amp;semester=2&amp;avs421071358=385" xr:uid="{8508865D-842A-48A5-BBC5-160C274A323F}"/>
    <hyperlink ref="B146" r:id="rId41" display="https://reg.mju.ac.th/registrar/class_info_2.asp?backto=home&amp;option=0&amp;courseid=8895356&amp;acadyear=2566&amp;semester=2&amp;avs421071358=386" xr:uid="{555427BC-AE37-4A54-93D8-2AA8729D1F27}"/>
    <hyperlink ref="B149" r:id="rId42" display="https://reg.mju.ac.th/registrar/class_info_2.asp?backto=home&amp;option=0&amp;courseid=8895354&amp;acadyear=2566&amp;semester=2&amp;avs421071358=387" xr:uid="{F44E1159-051A-4D48-A180-2213CBA87B33}"/>
    <hyperlink ref="B152" r:id="rId43" display="https://reg.mju.ac.th/registrar/class_info_2.asp?backto=home&amp;option=0&amp;courseid=8895357&amp;acadyear=2566&amp;semester=2&amp;avs421071358=388" xr:uid="{3EC27293-729B-42CE-9FDA-96762D5DE5DF}"/>
    <hyperlink ref="B155" r:id="rId44" display="https://reg.mju.ac.th/registrar/class_info_2.asp?backto=home&amp;option=0&amp;courseid=8895527&amp;acadyear=2566&amp;semester=2&amp;avs421071358=389" xr:uid="{D1FC0C51-2C91-406F-AD83-31F49F8A29A2}"/>
    <hyperlink ref="B160" r:id="rId45" display="https://reg.mju.ac.th/registrar/class_info_2.asp?backto=home&amp;option=0&amp;courseid=8895714&amp;acadyear=2566&amp;semester=2&amp;avs421084884=4" xr:uid="{CF514DCA-8253-498F-84C4-04B07808AF17}"/>
    <hyperlink ref="B166" r:id="rId46" display="https://reg.mju.ac.th/registrar/class_info_2.asp?backto=home&amp;option=0&amp;courseid=8895717&amp;acadyear=2566&amp;semester=2&amp;avs421084884=5" xr:uid="{B81955C9-AE0E-4D30-A6E3-697B7474FB0E}"/>
    <hyperlink ref="B168" r:id="rId47" display="https://reg.mju.ac.th/registrar/class_info_2.asp?backto=home&amp;option=0&amp;courseid=8895718&amp;acadyear=2566&amp;semester=2&amp;avs421084884=6" xr:uid="{AA80D4F4-9759-468A-870D-14D2F560FF62}"/>
    <hyperlink ref="B171" r:id="rId48" display="https://reg.mju.ac.th/registrar/class_info_2.asp?backto=home&amp;option=0&amp;courseid=8895715&amp;acadyear=2566&amp;semester=2&amp;avs421084884=7" xr:uid="{7313CC63-E674-4CED-B728-DD96CE7E3FD0}"/>
    <hyperlink ref="B174" r:id="rId49" display="https://reg.mju.ac.th/registrar/class_info_2.asp?backto=home&amp;option=0&amp;courseid=8895722&amp;acadyear=2566&amp;semester=2&amp;avs421084884=8" xr:uid="{6B36E5A0-1CA7-476F-8406-452117DAB14F}"/>
    <hyperlink ref="B177" r:id="rId50" display="https://reg.mju.ac.th/registrar/class_info_2.asp?backto=home&amp;option=0&amp;courseid=8895726&amp;acadyear=2566&amp;semester=2&amp;avs421084884=9" xr:uid="{9F1DA08C-0260-4879-B75B-14718139C544}"/>
    <hyperlink ref="B180" r:id="rId51" display="https://reg.mju.ac.th/registrar/class_info_2.asp?backto=home&amp;option=0&amp;courseid=8895308&amp;acadyear=2566&amp;semester=2&amp;avs421084884=47" xr:uid="{79DE8D93-5736-41C0-93F3-7745F64B8C39}"/>
    <hyperlink ref="B184" r:id="rId52" display="https://reg.mju.ac.th/registrar/class_info_2.asp?backto=home&amp;option=0&amp;courseid=8895719&amp;acadyear=2566&amp;semester=2&amp;avs421084884=57" xr:uid="{0C3F614D-CE49-4395-B97D-48CE5BEBBD4D}"/>
    <hyperlink ref="B187" r:id="rId53" display="https://reg.mju.ac.th/registrar/class_info_2.asp?backto=home&amp;option=0&amp;courseid=8895723&amp;acadyear=2566&amp;semester=2&amp;avs421084884=58" xr:uid="{99237580-6334-4BDD-9997-FC7B898741EA}"/>
    <hyperlink ref="B190" r:id="rId54" display="https://reg.mju.ac.th/registrar/class_info_2.asp?backto=home&amp;option=0&amp;courseid=8895724&amp;acadyear=2566&amp;semester=2&amp;avs421084884=59" xr:uid="{9DFACCBA-F003-48E0-B61C-31DC940B794D}"/>
    <hyperlink ref="B193" r:id="rId55" display="https://reg.mju.ac.th/registrar/class_info_2.asp?backto=home&amp;option=0&amp;courseid=8895727&amp;acadyear=2566&amp;semester=2&amp;avs421084884=60" xr:uid="{2B711F21-09E3-4B9C-9057-BD316F5B2B38}"/>
  </hyperlinks>
  <pageMargins left="0.11811023622047245" right="0.11811023622047245" top="0.15748031496062992" bottom="0.15748031496062992" header="0.31496062992125984" footer="0.31496062992125984"/>
  <pageSetup paperSize="9" scale="58" fitToHeight="0" orientation="landscape" horizontalDpi="300" verticalDpi="300" r:id="rId56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BC082-350A-4B7E-A143-A5B3EA4F4248}">
  <dimension ref="A1:AC76"/>
  <sheetViews>
    <sheetView tabSelected="1" topLeftCell="A5" workbookViewId="0">
      <selection activeCell="Z66" sqref="Z66"/>
    </sheetView>
  </sheetViews>
  <sheetFormatPr defaultRowHeight="15" x14ac:dyDescent="0.2"/>
  <cols>
    <col min="1" max="1" width="24.2265625" style="450" customWidth="1"/>
    <col min="2" max="2" width="11.98828125" style="480" customWidth="1"/>
    <col min="3" max="3" width="17.359375" style="450" customWidth="1"/>
    <col min="4" max="4" width="11.11328125" style="450" customWidth="1"/>
    <col min="5" max="5" width="10.36328125" style="502" customWidth="1"/>
    <col min="6" max="6" width="20.35546875" style="494" customWidth="1"/>
    <col min="7" max="7" width="11.36328125" style="451" customWidth="1"/>
    <col min="8" max="8" width="8.9921875" style="451"/>
    <col min="9" max="9" width="8.9921875" style="450"/>
    <col min="10" max="10" width="10.48828125" style="450" customWidth="1"/>
    <col min="11" max="11" width="8.9921875" style="450"/>
    <col min="12" max="12" width="4.37109375" style="450" customWidth="1"/>
    <col min="13" max="13" width="12.11328125" style="450" customWidth="1"/>
    <col min="14" max="14" width="47.5859375" style="450" customWidth="1"/>
    <col min="15" max="15" width="0.74609375" style="452" customWidth="1"/>
    <col min="16" max="16" width="18.359375" style="450" customWidth="1"/>
    <col min="17" max="17" width="13.36328125" style="575" customWidth="1"/>
    <col min="18" max="18" width="17.359375" style="450" customWidth="1"/>
    <col min="19" max="19" width="11.11328125" style="450" customWidth="1"/>
    <col min="20" max="20" width="10.36328125" style="450" customWidth="1"/>
    <col min="21" max="21" width="20.35546875" style="450" customWidth="1"/>
    <col min="22" max="22" width="11.36328125" style="450" customWidth="1"/>
    <col min="23" max="26" width="8.9921875" style="450"/>
    <col min="27" max="27" width="4.37109375" style="450" customWidth="1"/>
    <col min="28" max="28" width="12.11328125" style="450" customWidth="1"/>
    <col min="29" max="29" width="47.5859375" style="450" customWidth="1"/>
    <col min="30" max="16384" width="8.9921875" style="450"/>
  </cols>
  <sheetData>
    <row r="1" spans="1:29" x14ac:dyDescent="0.2">
      <c r="A1" s="700" t="s">
        <v>2686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451"/>
      <c r="P1" s="700" t="s">
        <v>2687</v>
      </c>
      <c r="Q1" s="700"/>
      <c r="R1" s="700"/>
      <c r="S1" s="700"/>
      <c r="T1" s="700"/>
      <c r="U1" s="700"/>
      <c r="V1" s="700"/>
      <c r="W1" s="700"/>
      <c r="X1" s="700"/>
      <c r="Y1" s="700"/>
      <c r="Z1" s="700"/>
      <c r="AA1" s="700"/>
      <c r="AB1" s="700"/>
      <c r="AC1" s="451"/>
    </row>
    <row r="2" spans="1:29" x14ac:dyDescent="0.2">
      <c r="M2" s="450" t="s">
        <v>2623</v>
      </c>
      <c r="N2" s="451">
        <v>1</v>
      </c>
      <c r="AB2" s="450" t="s">
        <v>2623</v>
      </c>
      <c r="AC2" s="451">
        <v>1</v>
      </c>
    </row>
    <row r="3" spans="1:29" ht="21" x14ac:dyDescent="0.3">
      <c r="A3" s="448"/>
      <c r="B3" s="55"/>
      <c r="C3" s="450" t="s">
        <v>2624</v>
      </c>
      <c r="F3" s="495" t="s">
        <v>2625</v>
      </c>
      <c r="G3" s="531">
        <v>4</v>
      </c>
      <c r="H3" s="451" t="s">
        <v>2626</v>
      </c>
      <c r="M3" s="450" t="s">
        <v>2627</v>
      </c>
      <c r="N3" s="451">
        <v>2</v>
      </c>
      <c r="P3" s="448"/>
      <c r="Q3" s="54"/>
      <c r="R3" s="450" t="s">
        <v>2624</v>
      </c>
      <c r="U3" s="453" t="s">
        <v>2625</v>
      </c>
      <c r="V3" s="453">
        <v>4</v>
      </c>
      <c r="W3" s="450" t="s">
        <v>2626</v>
      </c>
      <c r="AB3" s="450" t="s">
        <v>2627</v>
      </c>
      <c r="AC3" s="451">
        <v>2</v>
      </c>
    </row>
    <row r="4" spans="1:29" x14ac:dyDescent="0.2">
      <c r="C4" s="450" t="s">
        <v>2628</v>
      </c>
      <c r="N4" s="451">
        <f>2/5</f>
        <v>0.4</v>
      </c>
      <c r="R4" s="450" t="s">
        <v>2628</v>
      </c>
      <c r="AC4" s="451">
        <f>2/5</f>
        <v>0.4</v>
      </c>
    </row>
    <row r="7" spans="1:29" x14ac:dyDescent="0.2">
      <c r="A7" s="449" t="s">
        <v>2629</v>
      </c>
      <c r="P7" s="449" t="s">
        <v>2629</v>
      </c>
    </row>
    <row r="8" spans="1:29" x14ac:dyDescent="0.2">
      <c r="A8" s="450" t="s">
        <v>2630</v>
      </c>
      <c r="P8" s="450" t="s">
        <v>2630</v>
      </c>
    </row>
    <row r="9" spans="1:29" x14ac:dyDescent="0.2">
      <c r="A9" s="696" t="s">
        <v>2636</v>
      </c>
      <c r="B9" s="696" t="s">
        <v>2637</v>
      </c>
      <c r="C9" s="482" t="s">
        <v>2631</v>
      </c>
      <c r="D9" s="696" t="s">
        <v>2639</v>
      </c>
      <c r="E9" s="717" t="s">
        <v>2640</v>
      </c>
      <c r="F9" s="496" t="s">
        <v>2632</v>
      </c>
      <c r="G9" s="696" t="s">
        <v>2639</v>
      </c>
      <c r="H9" s="696" t="s">
        <v>2640</v>
      </c>
      <c r="I9" s="697"/>
      <c r="J9" s="718" t="s">
        <v>2633</v>
      </c>
      <c r="K9" s="699" t="s">
        <v>2634</v>
      </c>
      <c r="L9" s="697"/>
      <c r="M9" s="696" t="s">
        <v>2635</v>
      </c>
      <c r="P9" s="696" t="s">
        <v>2636</v>
      </c>
      <c r="Q9" s="701" t="s">
        <v>2637</v>
      </c>
      <c r="R9" s="482" t="s">
        <v>2631</v>
      </c>
      <c r="S9" s="696" t="s">
        <v>2639</v>
      </c>
      <c r="T9" s="702" t="s">
        <v>2640</v>
      </c>
      <c r="U9" s="482" t="s">
        <v>2632</v>
      </c>
      <c r="V9" s="696" t="s">
        <v>2639</v>
      </c>
      <c r="W9" s="696" t="s">
        <v>2640</v>
      </c>
      <c r="X9" s="697"/>
      <c r="Y9" s="698" t="s">
        <v>2633</v>
      </c>
      <c r="Z9" s="699" t="s">
        <v>2634</v>
      </c>
      <c r="AA9" s="697"/>
      <c r="AB9" s="699" t="s">
        <v>2635</v>
      </c>
    </row>
    <row r="10" spans="1:29" x14ac:dyDescent="0.2">
      <c r="A10" s="696"/>
      <c r="B10" s="696"/>
      <c r="C10" s="482" t="s">
        <v>2638</v>
      </c>
      <c r="D10" s="696"/>
      <c r="E10" s="717"/>
      <c r="F10" s="496" t="s">
        <v>2638</v>
      </c>
      <c r="G10" s="696"/>
      <c r="H10" s="696"/>
      <c r="I10" s="697"/>
      <c r="J10" s="718"/>
      <c r="K10" s="699"/>
      <c r="L10" s="697"/>
      <c r="M10" s="696"/>
      <c r="P10" s="696"/>
      <c r="Q10" s="701"/>
      <c r="R10" s="482" t="s">
        <v>2638</v>
      </c>
      <c r="S10" s="696"/>
      <c r="T10" s="702"/>
      <c r="U10" s="482" t="s">
        <v>2638</v>
      </c>
      <c r="V10" s="696"/>
      <c r="W10" s="696"/>
      <c r="X10" s="697"/>
      <c r="Y10" s="698"/>
      <c r="Z10" s="699"/>
      <c r="AA10" s="697"/>
      <c r="AB10" s="699"/>
    </row>
    <row r="11" spans="1:29" x14ac:dyDescent="0.2">
      <c r="A11" s="692" t="str">
        <f>'ข้อมูลอัตรากำลัง 2566'!A100:C100</f>
        <v>6. การจัดการและพัฒนาทรัพยากร</v>
      </c>
      <c r="B11" s="692"/>
      <c r="C11" s="692"/>
      <c r="D11" s="692"/>
      <c r="E11" s="692"/>
      <c r="F11" s="692"/>
      <c r="G11" s="692"/>
      <c r="H11" s="692"/>
      <c r="I11" s="692"/>
      <c r="J11" s="692"/>
      <c r="K11" s="692"/>
      <c r="L11" s="692"/>
      <c r="M11" s="692"/>
      <c r="P11" s="692" t="str">
        <f>A11</f>
        <v>6. การจัดการและพัฒนาทรัพยากร</v>
      </c>
      <c r="Q11" s="692"/>
      <c r="R11" s="692"/>
      <c r="S11" s="692"/>
      <c r="T11" s="692"/>
      <c r="U11" s="692"/>
      <c r="V11" s="692"/>
      <c r="W11" s="692"/>
      <c r="X11" s="692"/>
      <c r="Y11" s="692"/>
      <c r="Z11" s="692"/>
      <c r="AA11" s="692"/>
      <c r="AB11" s="692"/>
    </row>
    <row r="12" spans="1:29" x14ac:dyDescent="0.2">
      <c r="A12" s="693" t="str">
        <f>'ข้อมูลอัตรากำลัง 2566'!A101:C101</f>
        <v xml:space="preserve">   6.1 หลักสูตร วท.ม. สาขาการจัดการและพัฒนาทรัพยากร</v>
      </c>
      <c r="B12" s="694"/>
      <c r="C12" s="694"/>
      <c r="D12" s="694"/>
      <c r="E12" s="694"/>
      <c r="F12" s="719"/>
      <c r="G12" s="719"/>
      <c r="H12" s="719"/>
      <c r="I12" s="694"/>
      <c r="J12" s="694"/>
      <c r="K12" s="694"/>
      <c r="L12" s="694"/>
      <c r="M12" s="695"/>
      <c r="P12" s="693" t="str">
        <f>A12</f>
        <v xml:space="preserve">   6.1 หลักสูตร วท.ม. สาขาการจัดการและพัฒนาทรัพยากร</v>
      </c>
      <c r="Q12" s="694"/>
      <c r="R12" s="694"/>
      <c r="S12" s="694"/>
      <c r="T12" s="694"/>
      <c r="U12" s="694"/>
      <c r="V12" s="694"/>
      <c r="W12" s="694"/>
      <c r="X12" s="694"/>
      <c r="Y12" s="694"/>
      <c r="Z12" s="694"/>
      <c r="AA12" s="694"/>
      <c r="AB12" s="695"/>
    </row>
    <row r="13" spans="1:29" x14ac:dyDescent="0.2">
      <c r="A13" s="679" t="str">
        <f>'ข้อมูลอัตรากำลัง 2566'!C102</f>
        <v>ผศ. ดร.ภาวิณี อารีศรีสม</v>
      </c>
      <c r="B13" s="688" t="str">
        <f>'ข้อมูลอัตรากำลัง 2566'!O102</f>
        <v>อจ.ผู้รับผิดชอบ วท.ม. จัดการและพัฒนาทรัพยากร</v>
      </c>
      <c r="C13" s="454" t="str">
        <f>'การจัดการ 6.1-2566'!C43</f>
        <v>องค์ความรู้และนวัตกรรมเพื่อการจัดการและพัฒนาทรัพยากร</v>
      </c>
      <c r="D13" s="455" t="str">
        <f>'การจัดการ 6.1-2566'!B43</f>
        <v> 20118523 </v>
      </c>
      <c r="E13" s="544">
        <f>'การจัดการ 6.1-2566'!F45</f>
        <v>1.5</v>
      </c>
      <c r="F13" s="550" t="str">
        <f>'การจัดการ 6.2-2566'!C41</f>
        <v>สัมมนา 1</v>
      </c>
      <c r="G13" s="549" t="str">
        <f>'การจัดการ 6.2-2566'!B41</f>
        <v> 20118591 </v>
      </c>
      <c r="H13" s="503">
        <f>'การจัดการ 6.2-2566'!F43</f>
        <v>0.25</v>
      </c>
      <c r="I13" s="455"/>
      <c r="J13" s="455"/>
      <c r="K13" s="455"/>
      <c r="L13" s="455"/>
      <c r="M13" s="456"/>
      <c r="P13" s="679" t="str">
        <f>A13</f>
        <v>ผศ. ดร.ภาวิณี อารีศรีสม</v>
      </c>
      <c r="Q13" s="682" t="str">
        <f>B13</f>
        <v>อจ.ผู้รับผิดชอบ วท.ม. จัดการและพัฒนาทรัพยากร</v>
      </c>
      <c r="R13" s="454" t="str">
        <f>'การจัดการ 6.1-2566'!C64</f>
        <v>นวัตกรรมเพื่อการบริหารและพัฒนาทรัพยากรขั้นสูง</v>
      </c>
      <c r="S13" s="455" t="str">
        <f>'การจัดการ 6.1-2566'!B64</f>
        <v> 30118721 </v>
      </c>
      <c r="T13" s="570">
        <f>'การจัดการ 6.1-2566'!F66</f>
        <v>1.5</v>
      </c>
      <c r="U13" s="455" t="str">
        <f>'การจัดการ 6.2-2566'!C70</f>
        <v>สัมมนา 1</v>
      </c>
      <c r="V13" s="455" t="str">
        <f>'การจัดการ 6.2-2566'!B70</f>
        <v> 30118791 </v>
      </c>
      <c r="W13" s="456">
        <f>'การจัดการ 6.2-2566'!F72</f>
        <v>0.25</v>
      </c>
      <c r="X13" s="454"/>
      <c r="Y13" s="455"/>
      <c r="Z13" s="455"/>
      <c r="AA13" s="455"/>
      <c r="AB13" s="456"/>
    </row>
    <row r="14" spans="1:29" x14ac:dyDescent="0.2">
      <c r="A14" s="680"/>
      <c r="B14" s="689"/>
      <c r="C14" s="461" t="str">
        <f>'การจัดการ 6.1-2566'!C52</f>
        <v>สัมมนา 1</v>
      </c>
      <c r="D14" s="470"/>
      <c r="E14" s="545">
        <f>'การจัดการ 6.1-2566'!F53</f>
        <v>0.25</v>
      </c>
      <c r="F14" s="547"/>
      <c r="G14" s="534"/>
      <c r="H14" s="504"/>
      <c r="I14" s="470"/>
      <c r="M14" s="463"/>
      <c r="P14" s="680"/>
      <c r="Q14" s="683"/>
      <c r="R14" s="461" t="str">
        <f>'การจัดการ 6.1-2566'!C70</f>
        <v>สัมมนา 1</v>
      </c>
      <c r="S14" s="470" t="str">
        <f>'การจัดการ 6.1-2566'!B70</f>
        <v> 30118791 </v>
      </c>
      <c r="T14" s="569">
        <f>'การจัดการ 6.1-2566'!F71</f>
        <v>0.25</v>
      </c>
      <c r="W14" s="463"/>
      <c r="X14" s="461"/>
      <c r="AB14" s="463"/>
    </row>
    <row r="15" spans="1:29" x14ac:dyDescent="0.2">
      <c r="A15" s="680"/>
      <c r="B15" s="689"/>
      <c r="C15" s="461"/>
      <c r="D15" s="470"/>
      <c r="E15" s="545"/>
      <c r="F15" s="547"/>
      <c r="G15" s="534"/>
      <c r="H15" s="504"/>
      <c r="I15" s="470"/>
      <c r="M15" s="463"/>
      <c r="P15" s="680"/>
      <c r="Q15" s="683"/>
      <c r="R15" s="461"/>
      <c r="T15" s="463"/>
      <c r="W15" s="463"/>
      <c r="X15" s="461"/>
      <c r="AB15" s="463"/>
    </row>
    <row r="16" spans="1:29" x14ac:dyDescent="0.2">
      <c r="A16" s="680"/>
      <c r="B16" s="689"/>
      <c r="C16" s="461"/>
      <c r="D16" s="470"/>
      <c r="E16" s="545"/>
      <c r="F16" s="547"/>
      <c r="G16" s="534"/>
      <c r="H16" s="504"/>
      <c r="I16" s="470"/>
      <c r="M16" s="463"/>
      <c r="P16" s="680"/>
      <c r="Q16" s="683"/>
      <c r="R16" s="461"/>
      <c r="T16" s="463"/>
      <c r="W16" s="463"/>
      <c r="X16" s="461"/>
      <c r="AB16" s="463"/>
    </row>
    <row r="17" spans="1:28" x14ac:dyDescent="0.2">
      <c r="A17" s="680"/>
      <c r="B17" s="689"/>
      <c r="C17" s="461"/>
      <c r="D17" s="470"/>
      <c r="E17" s="545"/>
      <c r="F17" s="547"/>
      <c r="G17" s="534"/>
      <c r="H17" s="504"/>
      <c r="I17" s="470"/>
      <c r="M17" s="463"/>
      <c r="P17" s="680"/>
      <c r="Q17" s="683"/>
      <c r="R17" s="461"/>
      <c r="T17" s="463"/>
      <c r="W17" s="463"/>
      <c r="X17" s="461"/>
      <c r="AB17" s="463"/>
    </row>
    <row r="18" spans="1:28" x14ac:dyDescent="0.2">
      <c r="A18" s="680"/>
      <c r="B18" s="689"/>
      <c r="C18" s="461"/>
      <c r="D18" s="470"/>
      <c r="E18" s="545"/>
      <c r="F18" s="499"/>
      <c r="G18" s="535"/>
      <c r="H18" s="528"/>
      <c r="I18" s="470"/>
      <c r="K18" s="464">
        <f>J19/G3</f>
        <v>0.5</v>
      </c>
      <c r="M18" s="463"/>
      <c r="P18" s="680"/>
      <c r="Q18" s="683"/>
      <c r="R18" s="461"/>
      <c r="T18" s="463"/>
      <c r="W18" s="463"/>
      <c r="X18" s="461"/>
      <c r="Z18" s="464">
        <f>Y19/V3</f>
        <v>0.5</v>
      </c>
      <c r="AB18" s="463"/>
    </row>
    <row r="19" spans="1:28" x14ac:dyDescent="0.2">
      <c r="A19" s="681"/>
      <c r="B19" s="690"/>
      <c r="C19" s="457"/>
      <c r="D19" s="466" t="s">
        <v>2641</v>
      </c>
      <c r="E19" s="505">
        <f>SUM(E13:E18)</f>
        <v>1.75</v>
      </c>
      <c r="F19" s="497"/>
      <c r="G19" s="533" t="s">
        <v>2641</v>
      </c>
      <c r="H19" s="505">
        <f>SUM(H13:H18)</f>
        <v>0.25</v>
      </c>
      <c r="I19" s="457"/>
      <c r="J19" s="458">
        <f>SUM(E19,H19)</f>
        <v>2</v>
      </c>
      <c r="K19" s="458">
        <f>IF(J19&gt;$G$3,1,(J19/$G$3))</f>
        <v>0.5</v>
      </c>
      <c r="L19" s="458"/>
      <c r="M19" s="591" t="str">
        <f>IF(J19&gt;4,"Overloaded","OK")</f>
        <v>OK</v>
      </c>
      <c r="P19" s="681"/>
      <c r="Q19" s="684"/>
      <c r="R19" s="457"/>
      <c r="S19" s="466" t="s">
        <v>2641</v>
      </c>
      <c r="T19" s="571">
        <f>SUM(T13:T18)</f>
        <v>1.75</v>
      </c>
      <c r="U19" s="466"/>
      <c r="V19" s="466" t="s">
        <v>2641</v>
      </c>
      <c r="W19" s="467">
        <f>SUM(W13:W18)</f>
        <v>0.25</v>
      </c>
      <c r="X19" s="457"/>
      <c r="Y19" s="458">
        <f>SUM(T19,W19)</f>
        <v>2</v>
      </c>
      <c r="Z19" s="458">
        <f>IF(Y19&gt;$G$3,1,(Y19/$G$3))</f>
        <v>0.5</v>
      </c>
      <c r="AA19" s="458"/>
      <c r="AB19" s="588" t="str">
        <f>IF(Y19&gt;4,"Overloaded","OK")</f>
        <v>OK</v>
      </c>
    </row>
    <row r="20" spans="1:28" ht="18" customHeight="1" x14ac:dyDescent="0.2">
      <c r="A20" s="679" t="str">
        <f>'ข้อมูลอัตรากำลัง 2566'!C103</f>
        <v xml:space="preserve">อ. ดร.กอบลาภ อารีศรีสม </v>
      </c>
      <c r="B20" s="688" t="str">
        <f>'ข้อมูลอัตรากำลัง 2566'!O103</f>
        <v>อจ.ผู้รับผิดชอบ วท.ม. จัดการและพัฒนาทรัพยากร</v>
      </c>
      <c r="C20" s="551" t="str">
        <f>'การจัดการ 6.1-2566'!C16</f>
        <v>การจัดการและพัฒนาทรัพยากรชุมชนท้องถิ่น</v>
      </c>
      <c r="D20" s="552" t="str">
        <f>'การจัดการ 6.1-2566'!B16</f>
        <v> 20118542 </v>
      </c>
      <c r="E20" s="553">
        <f>'การจัดการ 6.1-2566'!F18</f>
        <v>1.5</v>
      </c>
      <c r="F20" s="550" t="str">
        <f>'การจัดการ 6.2-2566'!C13</f>
        <v>วิทยานิพนธ์ 2</v>
      </c>
      <c r="G20" s="549" t="str">
        <f>'การจัดการ 6.2-2566'!B13</f>
        <v> 20118692 </v>
      </c>
      <c r="H20" s="553">
        <f>'การจัดการ 6.2-2566'!F15</f>
        <v>1</v>
      </c>
      <c r="I20" s="454"/>
      <c r="J20" s="455"/>
      <c r="K20" s="455"/>
      <c r="L20" s="455"/>
      <c r="M20" s="590"/>
      <c r="P20" s="679" t="str">
        <f>A20</f>
        <v xml:space="preserve">อ. ดร.กอบลาภ อารีศรีสม </v>
      </c>
      <c r="Q20" s="682" t="str">
        <f>B20</f>
        <v>อจ.ผู้รับผิดชอบ วท.ม. จัดการและพัฒนาทรัพยากร</v>
      </c>
      <c r="R20" s="454" t="str">
        <f>'การจัดการ 6.1-2566'!C62</f>
        <v>ระเบียบวิธีวิจัยสำหรับนักบริหารและพัฒนาทรัพยากรขั้นสูง</v>
      </c>
      <c r="S20" s="455" t="str">
        <f>'การจัดการ 6.1-2566'!B62</f>
        <v> 30118701 </v>
      </c>
      <c r="T20" s="570">
        <f>'การจัดการ 6.1-2566'!F63</f>
        <v>1.5</v>
      </c>
      <c r="U20" s="454" t="str">
        <f>'การจัดการ 6.2-2566'!C58</f>
        <v>ระเบียบวิธีวิจัยสำหรับนักบริหารและพัฒนาทรัพยากรขั้นสูง</v>
      </c>
      <c r="V20" s="455" t="str">
        <f>'การจัดการ 6.2-2566'!B58</f>
        <v> 30118701 </v>
      </c>
      <c r="W20" s="570">
        <f>'การจัดการ 6.2-2566'!F60</f>
        <v>1.5</v>
      </c>
      <c r="X20" s="454"/>
      <c r="Y20" s="455"/>
      <c r="Z20" s="455"/>
      <c r="AA20" s="455"/>
      <c r="AB20" s="456"/>
    </row>
    <row r="21" spans="1:28" x14ac:dyDescent="0.2">
      <c r="A21" s="680"/>
      <c r="B21" s="689"/>
      <c r="C21" s="555" t="str">
        <f>'การจัดการ 6.1-2566'!C25</f>
        <v>วิทยานิพนธ์ 2</v>
      </c>
      <c r="D21" s="556" t="str">
        <f>'การจัดการ 6.1-2566'!B25</f>
        <v> 20118692 </v>
      </c>
      <c r="E21" s="557">
        <f>'การจัดการ 6.1-2566'!F27</f>
        <v>1</v>
      </c>
      <c r="F21" s="547" t="str">
        <f>'การจัดการ 6.2-2566'!C17</f>
        <v>ระเบียบวิธีวิจัยสำหรับนักจัดการและพัฒนาทรัพยากร</v>
      </c>
      <c r="G21" s="548" t="str">
        <f>'การจัดการ 6.2-2566'!B17</f>
        <v> 20118501 </v>
      </c>
      <c r="H21" s="557">
        <f>'การจัดการ 6.2-2566'!F19</f>
        <v>1.5</v>
      </c>
      <c r="I21" s="461"/>
      <c r="M21" s="560"/>
      <c r="P21" s="680"/>
      <c r="Q21" s="683"/>
      <c r="R21" s="461" t="str">
        <f>'การจัดการ 6.1-2566'!C78</f>
        <v>สัมมนา 4</v>
      </c>
      <c r="S21" s="470" t="str">
        <f>'การจัดการ 6.1-2566'!B78</f>
        <v> 30118794 </v>
      </c>
      <c r="T21" s="569">
        <f>'การจัดการ 6.1-2566'!F80</f>
        <v>0.25</v>
      </c>
      <c r="U21" s="461" t="str">
        <f>'การจัดการ 6.2-2566'!C79</f>
        <v>สัมมนา 4</v>
      </c>
      <c r="V21" s="470" t="str">
        <f>'การจัดการ 6.2-2566'!B79</f>
        <v> 30118794 </v>
      </c>
      <c r="W21" s="569">
        <f>'การจัดการ 6.2-2566'!F81</f>
        <v>0.25</v>
      </c>
      <c r="X21" s="461"/>
      <c r="AB21" s="463"/>
    </row>
    <row r="22" spans="1:28" x14ac:dyDescent="0.2">
      <c r="A22" s="680"/>
      <c r="B22" s="689"/>
      <c r="C22" s="555" t="str">
        <f>'การจัดการ 6.1-2566'!C29</f>
        <v>ระเบียบวิธีวิจัยสำหรับนักจัดการและพัฒนาทรัพยากร</v>
      </c>
      <c r="D22" s="556" t="str">
        <f>'การจัดการ 6.1-2566'!B29</f>
        <v> 20118501 </v>
      </c>
      <c r="E22" s="557">
        <f>'การจัดการ 6.1-2566'!F30</f>
        <v>1.5</v>
      </c>
      <c r="F22" s="547" t="str">
        <f>'การจัดการ 6.2-2566'!C50</f>
        <v>วิทยานิพนธ์ 1</v>
      </c>
      <c r="G22" s="548" t="str">
        <f>'การจัดการ 6.2-2566'!B50</f>
        <v> 20118691 </v>
      </c>
      <c r="H22" s="557">
        <f>'การจัดการ 6.2-2566'!F52</f>
        <v>1</v>
      </c>
      <c r="I22" s="461"/>
      <c r="M22" s="560"/>
      <c r="P22" s="680"/>
      <c r="Q22" s="683"/>
      <c r="R22" s="461" t="str">
        <f>'การจัดการ 6.1-2566'!C81</f>
        <v>สัมมนา 6</v>
      </c>
      <c r="S22" s="470" t="str">
        <f>'การจัดการ 6.1-2566'!B81</f>
        <v> 30118796 </v>
      </c>
      <c r="T22" s="569">
        <f>'การจัดการ 6.1-2566'!F83</f>
        <v>0.25</v>
      </c>
      <c r="U22" s="461" t="str">
        <f>'การจัดการ 6.2-2566'!C85</f>
        <v>สัมมนา 5</v>
      </c>
      <c r="V22" s="470" t="str">
        <f>'การจัดการ 6.2-2566'!B85</f>
        <v> 30118795 </v>
      </c>
      <c r="W22" s="569">
        <f>'การจัดการ 6.2-2566'!F87</f>
        <v>0.25</v>
      </c>
      <c r="X22" s="461"/>
      <c r="AB22" s="463"/>
    </row>
    <row r="23" spans="1:28" x14ac:dyDescent="0.2">
      <c r="A23" s="680"/>
      <c r="B23" s="689"/>
      <c r="C23" s="555" t="str">
        <f>'การจัดการ 6.1-2566'!C49</f>
        <v>การจัดการและพัฒนาทรัพยากรชุมชนท้องถิ่น</v>
      </c>
      <c r="D23" s="556" t="str">
        <f>'การจัดการ 6.1-2566'!B49</f>
        <v> 20118542 </v>
      </c>
      <c r="E23" s="557">
        <f>'การจัดการ 6.1-2566'!F51</f>
        <v>1.5</v>
      </c>
      <c r="F23" s="547" t="str">
        <f>'การจัดการ 6.2-2566'!C53</f>
        <v>การค้นคว้าอิสระ</v>
      </c>
      <c r="G23" s="548" t="str">
        <f>'การจัดการ 6.2-2566'!B53</f>
        <v> 20118695 </v>
      </c>
      <c r="H23" s="557">
        <f>'การจัดการ 6.2-2566'!F55</f>
        <v>1</v>
      </c>
      <c r="I23" s="461"/>
      <c r="M23" s="560"/>
      <c r="P23" s="680"/>
      <c r="Q23" s="683"/>
      <c r="R23" s="461" t="str">
        <f>'การจัดการ 6.1-2566'!C84</f>
        <v>ดุษฎีนิพนธ์ 1</v>
      </c>
      <c r="S23" s="470" t="str">
        <f>'การจัดการ 6.1-2566'!B84</f>
        <v> 30118891 </v>
      </c>
      <c r="T23" s="569">
        <f>'การจัดการ 6.1-2566'!F85</f>
        <v>1</v>
      </c>
      <c r="U23" s="461" t="str">
        <f>'การจัดการ 6.2-2566'!C88</f>
        <v>ดุษฎีนิพนธ์ 1</v>
      </c>
      <c r="V23" s="470" t="str">
        <f>'การจัดการ 6.2-2566'!B88</f>
        <v> 30118891 </v>
      </c>
      <c r="W23" s="569">
        <f>'การจัดการ 6.2-2566'!F90</f>
        <v>1</v>
      </c>
      <c r="X23" s="461"/>
      <c r="AB23" s="463"/>
    </row>
    <row r="24" spans="1:28" x14ac:dyDescent="0.2">
      <c r="A24" s="680"/>
      <c r="B24" s="689"/>
      <c r="C24" s="555" t="str">
        <f>'การจัดการ 6.1-2566'!C25</f>
        <v>วิทยานิพนธ์ 2</v>
      </c>
      <c r="D24" s="556" t="str">
        <f>'การจัดการ 6.1-2566'!B25</f>
        <v> 20118692 </v>
      </c>
      <c r="E24" s="557">
        <f>'การจัดการ 6.1-2566'!F27</f>
        <v>1</v>
      </c>
      <c r="F24" s="547"/>
      <c r="G24" s="558"/>
      <c r="H24" s="557"/>
      <c r="I24" s="461"/>
      <c r="M24" s="560"/>
      <c r="P24" s="680"/>
      <c r="Q24" s="683"/>
      <c r="R24" s="461" t="str">
        <f>'การจัดการ 6.1-2566'!C86</f>
        <v>ดุษฎีนิพนธ์ 2</v>
      </c>
      <c r="S24" s="470" t="str">
        <f>'การจัดการ 6.1-2566'!B86</f>
        <v> 30118892 </v>
      </c>
      <c r="T24" s="569">
        <f>'การจัดการ 6.1-2566'!F88</f>
        <v>1</v>
      </c>
      <c r="U24" s="461" t="str">
        <f>'การจัดการ 6.2-2566'!C91</f>
        <v>ดุษฎีนิพนธ์ 2</v>
      </c>
      <c r="V24" s="470" t="str">
        <f>'การจัดการ 6.2-2566'!B91</f>
        <v> 30118892 </v>
      </c>
      <c r="W24" s="569">
        <f>'การจัดการ 6.2-2566'!F93</f>
        <v>1</v>
      </c>
      <c r="X24" s="461"/>
      <c r="AB24" s="463"/>
    </row>
    <row r="25" spans="1:28" x14ac:dyDescent="0.2">
      <c r="A25" s="680"/>
      <c r="B25" s="689"/>
      <c r="C25" s="555"/>
      <c r="D25" s="556"/>
      <c r="E25" s="557"/>
      <c r="F25" s="547"/>
      <c r="G25" s="558"/>
      <c r="H25" s="557"/>
      <c r="I25" s="461"/>
      <c r="M25" s="560"/>
      <c r="P25" s="680"/>
      <c r="Q25" s="683"/>
      <c r="R25" s="461" t="str">
        <f>'การจัดการ 6.1-2566'!C89</f>
        <v>ดุษฎีนิพนธ์ 3</v>
      </c>
      <c r="S25" s="470" t="str">
        <f>'การจัดการ 6.1-2566'!B89</f>
        <v> 30118893 </v>
      </c>
      <c r="T25" s="569">
        <f>'การจัดการ 6.1-2566'!F91</f>
        <v>1</v>
      </c>
      <c r="U25" s="461" t="str">
        <f>'การจัดการ 6.2-2566'!C94</f>
        <v>ดุษฎีนิพนธ์ 3</v>
      </c>
      <c r="V25" s="470" t="str">
        <f>'การจัดการ 6.2-2566'!B94</f>
        <v> 30118893 </v>
      </c>
      <c r="W25" s="569">
        <f>'การจัดการ 6.2-2566'!F96</f>
        <v>1</v>
      </c>
      <c r="X25" s="461"/>
      <c r="AB25" s="463"/>
    </row>
    <row r="26" spans="1:28" x14ac:dyDescent="0.2">
      <c r="A26" s="680"/>
      <c r="B26" s="689"/>
      <c r="C26" s="555"/>
      <c r="D26" s="556"/>
      <c r="E26" s="557"/>
      <c r="F26" s="547"/>
      <c r="G26" s="558"/>
      <c r="H26" s="557"/>
      <c r="I26" s="461"/>
      <c r="M26" s="560"/>
      <c r="P26" s="680"/>
      <c r="Q26" s="683"/>
      <c r="R26" s="461" t="str">
        <f>'การจัดการ 6.1-2566'!C92</f>
        <v>ดุษฎีนิพนธ์ 5</v>
      </c>
      <c r="S26" s="470" t="str">
        <f>'การจัดการ 6.1-2566'!B92</f>
        <v> 30118895 </v>
      </c>
      <c r="T26" s="569">
        <f>'การจัดการ 6.1-2566'!F94</f>
        <v>1</v>
      </c>
      <c r="U26" s="461" t="str">
        <f>'การจัดการ 6.2-2566'!C97</f>
        <v>ดุษฎีนิพนธ์ 4</v>
      </c>
      <c r="V26" s="470" t="str">
        <f>'การจัดการ 6.2-2566'!B97</f>
        <v> 30118894 </v>
      </c>
      <c r="W26" s="569">
        <f>'การจัดการ 6.2-2566'!F99</f>
        <v>1</v>
      </c>
      <c r="X26" s="461"/>
      <c r="AB26" s="463"/>
    </row>
    <row r="27" spans="1:28" x14ac:dyDescent="0.2">
      <c r="A27" s="680"/>
      <c r="B27" s="689"/>
      <c r="C27" s="555"/>
      <c r="D27" s="556"/>
      <c r="E27" s="557"/>
      <c r="F27" s="547"/>
      <c r="G27" s="558"/>
      <c r="H27" s="557"/>
      <c r="I27" s="461"/>
      <c r="M27" s="560"/>
      <c r="P27" s="680"/>
      <c r="Q27" s="683"/>
      <c r="R27" s="461" t="str">
        <f>'การจัดการ 6.1-2566'!C117</f>
        <v>ดุษฎีนิพนธ์ 6</v>
      </c>
      <c r="S27" s="470" t="str">
        <f>'การจัดการ 6.1-2566'!B117</f>
        <v> 30118896 </v>
      </c>
      <c r="T27" s="569">
        <f>'การจัดการ 6.1-2566'!F119</f>
        <v>1</v>
      </c>
      <c r="U27" s="461" t="str">
        <f>'การจัดการ 6.2-2566'!C100</f>
        <v>ดุษฎีนิพนธ์ 5</v>
      </c>
      <c r="V27" s="470" t="str">
        <f>'การจัดการ 6.2-2566'!B100</f>
        <v> 30118895 </v>
      </c>
      <c r="W27" s="569">
        <f>'การจัดการ 6.2-2566'!F102</f>
        <v>1</v>
      </c>
      <c r="X27" s="461"/>
      <c r="AB27" s="463"/>
    </row>
    <row r="28" spans="1:28" x14ac:dyDescent="0.2">
      <c r="A28" s="680"/>
      <c r="B28" s="689"/>
      <c r="C28" s="555"/>
      <c r="D28" s="556"/>
      <c r="E28" s="557"/>
      <c r="F28" s="547"/>
      <c r="G28" s="558"/>
      <c r="H28" s="557"/>
      <c r="I28" s="461"/>
      <c r="M28" s="560"/>
      <c r="P28" s="680"/>
      <c r="Q28" s="683"/>
      <c r="R28" s="461"/>
      <c r="T28" s="463"/>
      <c r="U28" s="461" t="str">
        <f>'การจัดการ 6.2-2566'!C134</f>
        <v>ดุษฎีนิพนธ์ 6</v>
      </c>
      <c r="V28" s="470" t="str">
        <f>'การจัดการ 6.2-2566'!B134</f>
        <v> 30118896 </v>
      </c>
      <c r="W28" s="569">
        <f>'การจัดการ 6.2-2566'!F136</f>
        <v>1</v>
      </c>
      <c r="X28" s="461"/>
      <c r="AB28" s="463"/>
    </row>
    <row r="29" spans="1:28" x14ac:dyDescent="0.2">
      <c r="A29" s="680"/>
      <c r="B29" s="689"/>
      <c r="C29" s="555"/>
      <c r="D29" s="556"/>
      <c r="E29" s="557"/>
      <c r="F29" s="547"/>
      <c r="G29" s="559"/>
      <c r="H29" s="560"/>
      <c r="I29" s="461"/>
      <c r="K29" s="464">
        <f>J30/G3</f>
        <v>2.75</v>
      </c>
      <c r="M29" s="560"/>
      <c r="P29" s="680"/>
      <c r="Q29" s="683"/>
      <c r="R29" s="461"/>
      <c r="T29" s="463"/>
      <c r="U29" s="461"/>
      <c r="W29" s="463"/>
      <c r="X29" s="461"/>
      <c r="Z29" s="464">
        <f>Y30/V3</f>
        <v>3.75</v>
      </c>
      <c r="AB29" s="463"/>
    </row>
    <row r="30" spans="1:28" x14ac:dyDescent="0.2">
      <c r="A30" s="681"/>
      <c r="B30" s="690"/>
      <c r="C30" s="457"/>
      <c r="D30" s="466" t="s">
        <v>2641</v>
      </c>
      <c r="E30" s="505">
        <f>SUM(E20:E29)</f>
        <v>6.5</v>
      </c>
      <c r="F30" s="500"/>
      <c r="G30" s="533" t="s">
        <v>2641</v>
      </c>
      <c r="H30" s="505">
        <f>SUM(H20:H29)</f>
        <v>4.5</v>
      </c>
      <c r="I30" s="457"/>
      <c r="J30" s="458">
        <f>SUM(E30,H30)</f>
        <v>11</v>
      </c>
      <c r="K30" s="458">
        <f>IF(J30&gt;$G$3,1,(J30/$G$3))</f>
        <v>1</v>
      </c>
      <c r="L30" s="458"/>
      <c r="M30" s="591" t="str">
        <f>IF(J30&gt;4,"Overloaded","OK")</f>
        <v>Overloaded</v>
      </c>
      <c r="P30" s="681"/>
      <c r="Q30" s="684"/>
      <c r="R30" s="457"/>
      <c r="S30" s="466" t="s">
        <v>2641</v>
      </c>
      <c r="T30" s="571">
        <f>SUM(T20:T29)</f>
        <v>7</v>
      </c>
      <c r="U30" s="469"/>
      <c r="V30" s="466" t="s">
        <v>2641</v>
      </c>
      <c r="W30" s="571">
        <f>SUM(W20:W29)</f>
        <v>8</v>
      </c>
      <c r="X30" s="457"/>
      <c r="Y30" s="458">
        <f>SUM(T30,W30)</f>
        <v>15</v>
      </c>
      <c r="Z30" s="458">
        <f>IF(Y30&gt;$G$3,1,(Y30/$G$3))</f>
        <v>1</v>
      </c>
      <c r="AA30" s="458"/>
      <c r="AB30" s="592" t="str">
        <f>IF(Y30&gt;4,"Overloaded","OK")</f>
        <v>Overloaded</v>
      </c>
    </row>
    <row r="32" spans="1:28" x14ac:dyDescent="0.2">
      <c r="J32" s="453" t="s">
        <v>2642</v>
      </c>
      <c r="K32" s="453">
        <f>SUM(K18+K29)</f>
        <v>3.25</v>
      </c>
      <c r="M32" s="450" t="s">
        <v>2643</v>
      </c>
      <c r="Y32" s="453" t="s">
        <v>2642</v>
      </c>
      <c r="Z32" s="453">
        <f>SUM(Z18+Z29)</f>
        <v>4.25</v>
      </c>
      <c r="AB32" s="450" t="s">
        <v>2643</v>
      </c>
    </row>
    <row r="33" spans="1:28" x14ac:dyDescent="0.2">
      <c r="J33" s="471" t="s">
        <v>2644</v>
      </c>
      <c r="K33" s="471">
        <f>K32/2</f>
        <v>1.625</v>
      </c>
      <c r="M33" s="450" t="s">
        <v>2645</v>
      </c>
      <c r="Y33" s="471" t="s">
        <v>2644</v>
      </c>
      <c r="Z33" s="471">
        <f>Z32/2</f>
        <v>2.125</v>
      </c>
      <c r="AB33" s="450" t="s">
        <v>2645</v>
      </c>
    </row>
    <row r="34" spans="1:28" x14ac:dyDescent="0.2">
      <c r="K34" s="472"/>
      <c r="Z34" s="472"/>
    </row>
    <row r="35" spans="1:28" x14ac:dyDescent="0.2">
      <c r="A35" s="450" t="s">
        <v>2646</v>
      </c>
      <c r="P35" s="450" t="s">
        <v>2646</v>
      </c>
    </row>
    <row r="36" spans="1:28" x14ac:dyDescent="0.2">
      <c r="A36" s="460" t="s">
        <v>2694</v>
      </c>
      <c r="B36" s="676"/>
      <c r="C36" s="454" t="str">
        <f>'การจัดการ 6.1-2566'!C22</f>
        <v>สัมมนา 4</v>
      </c>
      <c r="D36" s="455" t="str">
        <f>'การจัดการ 6.1-2566'!B22</f>
        <v> 20118594 </v>
      </c>
      <c r="E36" s="503">
        <f>'การจัดการ 6.1-2566'!F24</f>
        <v>0.25</v>
      </c>
      <c r="F36" s="498" t="str">
        <f>'การจัดการ 6.2-2566'!C10</f>
        <v>สัมมนา 4</v>
      </c>
      <c r="G36" s="564" t="str">
        <f>'การจัดการ 6.2-2566'!B10</f>
        <v> 20118594 </v>
      </c>
      <c r="H36" s="503">
        <f>'การจัดการ 6.2-2566'!F12</f>
        <v>0.25</v>
      </c>
      <c r="I36" s="454"/>
      <c r="J36" s="455"/>
      <c r="K36" s="455"/>
      <c r="L36" s="455"/>
      <c r="M36" s="456"/>
      <c r="P36" s="460" t="s">
        <v>2694</v>
      </c>
      <c r="Q36" s="524" t="s">
        <v>2672</v>
      </c>
      <c r="R36" s="454" t="str">
        <f>'การจัดการ 6.1-2566'!C72</f>
        <v>สัมมนา 3</v>
      </c>
      <c r="S36" s="455"/>
      <c r="T36" s="570">
        <f>'การจัดการ 6.1-2566'!F71</f>
        <v>0.25</v>
      </c>
      <c r="U36" s="454" t="str">
        <f>'การจัดการ 6.2-2566'!C61</f>
        <v>การบริหารทรัพยากรเกษตร ธรรมชาติและสิ่งแวดล้อมขั้นสูง</v>
      </c>
      <c r="V36" s="455" t="str">
        <f>'การจัดการ 6.2-2566'!B61</f>
        <v> 30118711 </v>
      </c>
      <c r="W36" s="456">
        <f>'การจัดการ 6.2-2566'!F63</f>
        <v>1.5</v>
      </c>
      <c r="X36" s="454"/>
      <c r="Y36" s="455"/>
      <c r="Z36" s="455"/>
      <c r="AA36" s="455"/>
      <c r="AB36" s="456"/>
    </row>
    <row r="37" spans="1:28" x14ac:dyDescent="0.2">
      <c r="A37" s="462"/>
      <c r="B37" s="677"/>
      <c r="C37" s="461" t="str">
        <f>'การจัดการ 6.1-2566'!C41</f>
        <v>การจัดการทรัพยากรเกษตร ธรรมชาติและสิ่งแวดล้อม</v>
      </c>
      <c r="D37" s="470" t="str">
        <f>'การจัดการ 6.1-2566'!B41</f>
        <v> 20118522 </v>
      </c>
      <c r="E37" s="504">
        <f>'การจัดการ 6.1-2566'!F42</f>
        <v>1.5</v>
      </c>
      <c r="F37" s="499"/>
      <c r="G37" s="546"/>
      <c r="H37" s="504"/>
      <c r="I37" s="461"/>
      <c r="J37" s="470"/>
      <c r="K37" s="470"/>
      <c r="L37" s="470"/>
      <c r="M37" s="463"/>
      <c r="P37" s="462"/>
      <c r="Q37" s="598"/>
      <c r="R37" s="461"/>
      <c r="S37" s="470"/>
      <c r="T37" s="569"/>
      <c r="U37" s="461"/>
      <c r="V37" s="470"/>
      <c r="W37" s="463"/>
      <c r="X37" s="461"/>
      <c r="Y37" s="470"/>
      <c r="Z37" s="470"/>
      <c r="AA37" s="470"/>
      <c r="AB37" s="463"/>
    </row>
    <row r="38" spans="1:28" x14ac:dyDescent="0.2">
      <c r="A38" s="462"/>
      <c r="B38" s="677"/>
      <c r="C38" s="461"/>
      <c r="D38" s="470"/>
      <c r="E38" s="504"/>
      <c r="F38" s="499"/>
      <c r="G38" s="546"/>
      <c r="H38" s="504"/>
      <c r="I38" s="461"/>
      <c r="J38" s="470"/>
      <c r="K38" s="470"/>
      <c r="L38" s="470"/>
      <c r="M38" s="463"/>
      <c r="P38" s="462"/>
      <c r="Q38" s="598"/>
      <c r="R38" s="461"/>
      <c r="S38" s="470"/>
      <c r="T38" s="569"/>
      <c r="U38" s="461"/>
      <c r="V38" s="470"/>
      <c r="W38" s="463"/>
      <c r="X38" s="461"/>
      <c r="Y38" s="470"/>
      <c r="Z38" s="470"/>
      <c r="AA38" s="470"/>
      <c r="AB38" s="463"/>
    </row>
    <row r="39" spans="1:28" x14ac:dyDescent="0.2">
      <c r="A39" s="462"/>
      <c r="B39" s="677"/>
      <c r="C39" s="461"/>
      <c r="E39" s="504"/>
      <c r="F39" s="499"/>
      <c r="G39" s="535"/>
      <c r="H39" s="528"/>
      <c r="I39" s="461"/>
      <c r="M39" s="463"/>
      <c r="P39" s="462"/>
      <c r="Q39" s="525"/>
      <c r="R39" s="461"/>
      <c r="T39" s="463"/>
      <c r="U39" s="461"/>
      <c r="W39" s="463"/>
      <c r="X39" s="461"/>
      <c r="AB39" s="463"/>
    </row>
    <row r="40" spans="1:28" x14ac:dyDescent="0.2">
      <c r="A40" s="465"/>
      <c r="B40" s="678"/>
      <c r="C40" s="457"/>
      <c r="D40" s="466" t="s">
        <v>2641</v>
      </c>
      <c r="E40" s="505">
        <f>SUM(E36:E39)</f>
        <v>1.75</v>
      </c>
      <c r="F40" s="500"/>
      <c r="G40" s="533" t="s">
        <v>2641</v>
      </c>
      <c r="H40" s="505">
        <f>SUM(H36:H39)</f>
        <v>0.25</v>
      </c>
      <c r="I40" s="457"/>
      <c r="J40" s="542">
        <f>SUM(E40,H40)</f>
        <v>2</v>
      </c>
      <c r="K40" s="458">
        <f>IF(J40&gt;$G$3,1,(J40/$G$3))</f>
        <v>0.5</v>
      </c>
      <c r="L40" s="458"/>
      <c r="M40" s="459" t="str">
        <f>IF(J40&gt;4,"Overloaded","OK")</f>
        <v>OK</v>
      </c>
      <c r="P40" s="465"/>
      <c r="Q40" s="526"/>
      <c r="R40" s="457"/>
      <c r="S40" s="466" t="s">
        <v>2641</v>
      </c>
      <c r="T40" s="467">
        <f>SUM(T36:T39)</f>
        <v>0.25</v>
      </c>
      <c r="U40" s="469"/>
      <c r="V40" s="466" t="s">
        <v>2641</v>
      </c>
      <c r="W40" s="467">
        <f>SUM(W36:W39)</f>
        <v>1.5</v>
      </c>
      <c r="X40" s="457"/>
      <c r="Y40" s="458">
        <f>SUM(T40,W40)</f>
        <v>1.75</v>
      </c>
      <c r="Z40" s="458">
        <f>IF(Y40&gt;$G$3,1,(Y40/$G$3))</f>
        <v>0.4375</v>
      </c>
      <c r="AA40" s="458"/>
      <c r="AB40" s="587" t="str">
        <f>IF(Y40&gt;4,"Overloaded","OK")</f>
        <v>OK</v>
      </c>
    </row>
    <row r="43" spans="1:28" x14ac:dyDescent="0.2">
      <c r="J43" s="453" t="s">
        <v>2642</v>
      </c>
      <c r="K43" s="453">
        <f>SUM(K40:K42)</f>
        <v>0.5</v>
      </c>
      <c r="M43" s="450" t="s">
        <v>2648</v>
      </c>
      <c r="Y43" s="453" t="s">
        <v>2642</v>
      </c>
      <c r="Z43" s="453">
        <f>SUM(Z40:Z42)</f>
        <v>0.4375</v>
      </c>
      <c r="AB43" s="450" t="s">
        <v>2648</v>
      </c>
    </row>
    <row r="44" spans="1:28" x14ac:dyDescent="0.2">
      <c r="J44" s="471" t="s">
        <v>2644</v>
      </c>
      <c r="K44" s="471">
        <f>K43/1</f>
        <v>0.5</v>
      </c>
      <c r="M44" s="450" t="s">
        <v>2649</v>
      </c>
      <c r="Y44" s="471" t="s">
        <v>2644</v>
      </c>
      <c r="Z44" s="471">
        <f>Z43/1</f>
        <v>0.4375</v>
      </c>
      <c r="AB44" s="450" t="s">
        <v>2649</v>
      </c>
    </row>
    <row r="45" spans="1:28" x14ac:dyDescent="0.2">
      <c r="K45" s="472"/>
      <c r="Z45" s="472"/>
    </row>
    <row r="46" spans="1:28" x14ac:dyDescent="0.2">
      <c r="J46" s="473"/>
      <c r="K46" s="473"/>
      <c r="Y46" s="473"/>
      <c r="Z46" s="473"/>
    </row>
    <row r="47" spans="1:28" x14ac:dyDescent="0.2">
      <c r="K47" s="472"/>
      <c r="Z47" s="472"/>
    </row>
    <row r="48" spans="1:28" x14ac:dyDescent="0.2">
      <c r="A48" s="449" t="s">
        <v>2650</v>
      </c>
      <c r="P48" s="449" t="s">
        <v>2650</v>
      </c>
    </row>
    <row r="49" spans="1:28" x14ac:dyDescent="0.2">
      <c r="A49" s="450" t="s">
        <v>2651</v>
      </c>
      <c r="P49" s="450" t="s">
        <v>2651</v>
      </c>
    </row>
    <row r="50" spans="1:28" x14ac:dyDescent="0.2">
      <c r="A50" s="450" t="s">
        <v>2652</v>
      </c>
      <c r="B50" s="566" t="s">
        <v>2653</v>
      </c>
      <c r="C50" s="566" t="s">
        <v>2653</v>
      </c>
      <c r="D50" s="566" t="s">
        <v>2654</v>
      </c>
      <c r="E50" s="567" t="s">
        <v>2654</v>
      </c>
      <c r="F50" s="568" t="s">
        <v>2655</v>
      </c>
      <c r="G50" s="566" t="s">
        <v>2655</v>
      </c>
      <c r="J50" s="475"/>
      <c r="P50" s="450" t="s">
        <v>2652</v>
      </c>
      <c r="Q50" s="578" t="s">
        <v>2653</v>
      </c>
      <c r="R50" s="474" t="s">
        <v>2653</v>
      </c>
      <c r="S50" s="474" t="s">
        <v>2654</v>
      </c>
      <c r="T50" s="474" t="s">
        <v>2654</v>
      </c>
      <c r="U50" s="474" t="s">
        <v>2655</v>
      </c>
      <c r="V50" s="474" t="s">
        <v>2655</v>
      </c>
      <c r="Y50" s="475"/>
    </row>
    <row r="51" spans="1:28" x14ac:dyDescent="0.2">
      <c r="B51" s="566" t="s">
        <v>2656</v>
      </c>
      <c r="C51" s="566" t="s">
        <v>2657</v>
      </c>
      <c r="D51" s="566" t="s">
        <v>2656</v>
      </c>
      <c r="E51" s="567" t="s">
        <v>2657</v>
      </c>
      <c r="F51" s="568" t="s">
        <v>2656</v>
      </c>
      <c r="G51" s="566" t="s">
        <v>2658</v>
      </c>
      <c r="Q51" s="578" t="s">
        <v>2656</v>
      </c>
      <c r="R51" s="474" t="s">
        <v>2657</v>
      </c>
      <c r="S51" s="474" t="s">
        <v>2656</v>
      </c>
      <c r="T51" s="474" t="s">
        <v>2657</v>
      </c>
      <c r="U51" s="474" t="s">
        <v>2656</v>
      </c>
      <c r="V51" s="474" t="s">
        <v>2658</v>
      </c>
    </row>
    <row r="52" spans="1:28" ht="17.25" customHeight="1" x14ac:dyDescent="0.2">
      <c r="B52" s="481" t="str">
        <f>'การจัดการ 6.1-2566'!C10</f>
        <v>การวางแผนและประเมินผลโครงการด้านทรัพยากร</v>
      </c>
      <c r="C52" s="474" t="str">
        <f>'การจัดการ 6.2-2566'!C20</f>
        <v>ทฤษฎีและยุทธศาสตร์เพื่อการพัฒนาทรัพยากร</v>
      </c>
      <c r="D52" s="474"/>
      <c r="E52" s="506"/>
      <c r="F52" s="501"/>
      <c r="G52" s="527"/>
      <c r="Q52" s="579" t="str">
        <f>'การจัดการ 6.1-2566'!C67</f>
        <v>เศรษฐศาสตร์เพื่อการบริหารและพัฒนาทรัพยากรขั้นสูง</v>
      </c>
      <c r="R52" s="476" t="str">
        <f>'การจัดการ 6.2-2566'!C110</f>
        <v>เทคโนโลยีดิจิทัลสำหรับนักบริหารทรัพยากร</v>
      </c>
      <c r="S52" s="476"/>
      <c r="T52" s="476"/>
      <c r="U52" s="476"/>
      <c r="V52" s="476"/>
    </row>
    <row r="53" spans="1:28" x14ac:dyDescent="0.2">
      <c r="B53" s="481" t="str">
        <f>'การจัดการ 6.1-2566'!C13</f>
        <v>เศรษฐศาสตร์เพื่อการจัดการและพัฒนาทรัพยากร</v>
      </c>
      <c r="C53" s="474" t="str">
        <f>'การจัดการ 6.2-2566'!C23</f>
        <v>เทคโนโลยีดิจิทัลสำหรับนักจัดการและพัฒนาทรัพยากร</v>
      </c>
      <c r="D53" s="474"/>
      <c r="E53" s="506"/>
      <c r="F53" s="501"/>
      <c r="G53" s="599"/>
      <c r="Q53" s="598"/>
      <c r="R53" s="462"/>
      <c r="S53" s="462"/>
      <c r="T53" s="462"/>
      <c r="U53" s="462"/>
      <c r="V53" s="462"/>
    </row>
    <row r="54" spans="1:28" x14ac:dyDescent="0.2">
      <c r="B54" s="481" t="str">
        <f>'การจัดการ 6.1-2566'!C19</f>
        <v>สัมมนา 3</v>
      </c>
      <c r="C54" s="474" t="str">
        <f>'การจัดการ 6.2-2566'!C26</f>
        <v>การวางแผนและประเมินผลโครงการด้านทรัพยากร</v>
      </c>
      <c r="D54" s="474"/>
      <c r="E54" s="506"/>
      <c r="F54" s="501"/>
      <c r="G54" s="599"/>
      <c r="Q54" s="598"/>
      <c r="R54" s="462"/>
      <c r="S54" s="462"/>
      <c r="T54" s="462"/>
      <c r="U54" s="462"/>
      <c r="V54" s="462"/>
    </row>
    <row r="55" spans="1:28" x14ac:dyDescent="0.2">
      <c r="B55" s="481" t="str">
        <f>'การจัดการ 6.1-2566'!C31</f>
        <v>ทฤษฎีและยุทธศาสตร์เพื่อการพัฒนาทรัพยากร</v>
      </c>
      <c r="C55" s="474" t="str">
        <f>'การจัดการ 6.2-2566'!C32</f>
        <v>เศรษฐศาสตร์เพื่อการจัดการและพัฒนาทรัพยากร</v>
      </c>
      <c r="D55" s="474"/>
      <c r="E55" s="506"/>
      <c r="F55" s="501"/>
      <c r="G55" s="599"/>
      <c r="Q55" s="598"/>
      <c r="R55" s="462"/>
      <c r="S55" s="462"/>
      <c r="T55" s="462"/>
      <c r="U55" s="462"/>
      <c r="V55" s="462"/>
    </row>
    <row r="56" spans="1:28" x14ac:dyDescent="0.2">
      <c r="B56" s="481" t="str">
        <f>'การจัดการ 6.1-2566'!C33</f>
        <v>เทคโนโลยีดิจิทัลสำหรับนักจัดการและพัฒนาทรัพยากร</v>
      </c>
      <c r="C56" s="474" t="str">
        <f>'การจัดการ 6.2-2566'!C38</f>
        <v>จิตวิทยาสำหรับนักจัดการและพัฒนาทรัพยากร</v>
      </c>
      <c r="D56" s="474"/>
      <c r="E56" s="506"/>
      <c r="F56" s="501"/>
      <c r="G56" s="599"/>
      <c r="Q56" s="598"/>
      <c r="R56" s="462"/>
      <c r="S56" s="462"/>
      <c r="T56" s="462"/>
      <c r="U56" s="462"/>
      <c r="V56" s="462"/>
    </row>
    <row r="57" spans="1:28" x14ac:dyDescent="0.2">
      <c r="B57" s="481" t="str">
        <f>'การจัดการ 6.1-2566'!C46</f>
        <v>การเป็นผู้ประกอบการบนฐานทรัพยากร</v>
      </c>
      <c r="C57" s="474"/>
      <c r="D57" s="474"/>
      <c r="E57" s="506"/>
      <c r="F57" s="501"/>
      <c r="G57" s="599"/>
      <c r="Q57" s="598"/>
      <c r="R57" s="462"/>
      <c r="S57" s="462"/>
      <c r="T57" s="462"/>
      <c r="U57" s="462"/>
      <c r="V57" s="462"/>
    </row>
    <row r="58" spans="1:28" x14ac:dyDescent="0.2">
      <c r="B58" s="481" t="str">
        <f>'การจัดการ 6.1-2566'!C57</f>
        <v>การค้นคว้าอิสระ</v>
      </c>
      <c r="C58" s="474"/>
      <c r="D58" s="474"/>
      <c r="E58" s="506"/>
      <c r="F58" s="501"/>
      <c r="G58" s="599"/>
      <c r="Q58" s="598"/>
      <c r="R58" s="462"/>
      <c r="S58" s="462"/>
      <c r="T58" s="462"/>
      <c r="U58" s="462"/>
      <c r="V58" s="462"/>
    </row>
    <row r="59" spans="1:28" x14ac:dyDescent="0.2">
      <c r="B59" s="481"/>
      <c r="C59" s="474"/>
      <c r="D59" s="474"/>
      <c r="E59" s="506"/>
      <c r="F59" s="501"/>
      <c r="G59" s="599"/>
      <c r="Q59" s="598"/>
      <c r="R59" s="462"/>
      <c r="S59" s="462"/>
      <c r="T59" s="462"/>
      <c r="U59" s="462"/>
      <c r="V59" s="462"/>
    </row>
    <row r="60" spans="1:28" x14ac:dyDescent="0.2">
      <c r="B60" s="481"/>
      <c r="C60" s="474"/>
      <c r="D60" s="474"/>
      <c r="E60" s="506"/>
      <c r="F60" s="501"/>
      <c r="G60" s="599"/>
      <c r="Q60" s="598"/>
      <c r="R60" s="462"/>
      <c r="S60" s="462"/>
      <c r="T60" s="462"/>
      <c r="U60" s="462"/>
      <c r="V60" s="462"/>
    </row>
    <row r="61" spans="1:28" x14ac:dyDescent="0.2">
      <c r="B61" s="481"/>
      <c r="C61" s="474"/>
      <c r="D61" s="474"/>
      <c r="E61" s="506"/>
      <c r="F61" s="501"/>
      <c r="G61" s="599"/>
      <c r="Q61" s="598"/>
      <c r="R61" s="462"/>
      <c r="S61" s="462"/>
      <c r="T61" s="462"/>
      <c r="U61" s="462"/>
      <c r="V61" s="462"/>
    </row>
    <row r="62" spans="1:28" x14ac:dyDescent="0.2">
      <c r="B62" s="481"/>
      <c r="C62" s="474"/>
      <c r="D62" s="474"/>
      <c r="E62" s="506"/>
      <c r="F62" s="501"/>
      <c r="G62" s="527"/>
      <c r="Q62" s="582">
        <v>4</v>
      </c>
      <c r="R62" s="478"/>
      <c r="S62" s="478"/>
      <c r="T62" s="478"/>
      <c r="U62" s="478"/>
      <c r="V62" s="478"/>
    </row>
    <row r="64" spans="1:28" x14ac:dyDescent="0.2">
      <c r="J64" s="453" t="s">
        <v>2642</v>
      </c>
      <c r="K64" s="453">
        <f>(13/4)*12</f>
        <v>39</v>
      </c>
      <c r="M64" s="450" t="s">
        <v>2660</v>
      </c>
      <c r="Q64" s="575" t="s">
        <v>2659</v>
      </c>
      <c r="Y64" s="453" t="s">
        <v>2642</v>
      </c>
      <c r="Z64" s="453">
        <f>(4/4)*2</f>
        <v>2</v>
      </c>
      <c r="AB64" s="450" t="s">
        <v>2660</v>
      </c>
    </row>
    <row r="65" spans="2:28" ht="15.75" x14ac:dyDescent="0.2">
      <c r="B65" s="480" t="s">
        <v>2661</v>
      </c>
      <c r="D65" s="450">
        <v>12</v>
      </c>
      <c r="E65" s="543" t="s">
        <v>2662</v>
      </c>
      <c r="J65" s="471" t="s">
        <v>2644</v>
      </c>
      <c r="K65" s="471">
        <f>K64/13</f>
        <v>3</v>
      </c>
      <c r="M65" s="450" t="s">
        <v>2663</v>
      </c>
      <c r="Q65" s="575" t="s">
        <v>2661</v>
      </c>
      <c r="S65" s="450">
        <v>4</v>
      </c>
      <c r="T65" s="450" t="s">
        <v>2662</v>
      </c>
      <c r="Y65" s="471" t="s">
        <v>2644</v>
      </c>
      <c r="Z65" s="471">
        <f>Z64/4</f>
        <v>0.5</v>
      </c>
      <c r="AB65" s="450" t="s">
        <v>2663</v>
      </c>
    </row>
    <row r="66" spans="2:28" ht="19.5" customHeight="1" x14ac:dyDescent="0.2">
      <c r="B66" s="480" t="s">
        <v>2664</v>
      </c>
      <c r="D66" s="450">
        <v>13</v>
      </c>
      <c r="E66" s="543" t="s">
        <v>2665</v>
      </c>
      <c r="Q66" s="575" t="s">
        <v>2664</v>
      </c>
      <c r="S66" s="450">
        <v>2</v>
      </c>
      <c r="T66" s="450" t="s">
        <v>2665</v>
      </c>
    </row>
    <row r="67" spans="2:28" x14ac:dyDescent="0.2">
      <c r="J67" s="473"/>
      <c r="K67" s="473"/>
      <c r="Y67" s="473"/>
      <c r="Z67" s="473"/>
    </row>
    <row r="72" spans="2:28" x14ac:dyDescent="0.2">
      <c r="J72" s="473"/>
      <c r="K72" s="473"/>
      <c r="Y72" s="473"/>
      <c r="Z72" s="473"/>
    </row>
    <row r="73" spans="2:28" x14ac:dyDescent="0.2">
      <c r="J73" s="479" t="s">
        <v>2644</v>
      </c>
      <c r="K73" s="479">
        <f>SUM(K32+K43)/3</f>
        <v>1.25</v>
      </c>
      <c r="M73" s="450" t="s">
        <v>2666</v>
      </c>
      <c r="Y73" s="479" t="s">
        <v>2644</v>
      </c>
      <c r="Z73" s="479">
        <f>SUM(Z32+Z43)/3</f>
        <v>1.5625</v>
      </c>
      <c r="AB73" s="450" t="s">
        <v>2666</v>
      </c>
    </row>
    <row r="74" spans="2:28" x14ac:dyDescent="0.2">
      <c r="J74" s="473"/>
      <c r="K74" s="473"/>
      <c r="Y74" s="473"/>
      <c r="Z74" s="473"/>
    </row>
    <row r="75" spans="2:28" x14ac:dyDescent="0.2">
      <c r="J75" s="479" t="s">
        <v>2644</v>
      </c>
      <c r="K75" s="479">
        <f>SUM(K32+K43+K64)/16</f>
        <v>2.671875</v>
      </c>
      <c r="M75" s="450" t="s">
        <v>2667</v>
      </c>
      <c r="Y75" s="479" t="s">
        <v>2644</v>
      </c>
      <c r="Z75" s="479">
        <f>SUM(Z32+Z43+Z64)/7</f>
        <v>0.9553571428571429</v>
      </c>
      <c r="AB75" s="450" t="s">
        <v>2667</v>
      </c>
    </row>
    <row r="76" spans="2:28" x14ac:dyDescent="0.2">
      <c r="J76" s="473"/>
      <c r="K76" s="473"/>
      <c r="Y76" s="473"/>
      <c r="Z76" s="473"/>
    </row>
  </sheetData>
  <mergeCells count="37">
    <mergeCell ref="A1:M1"/>
    <mergeCell ref="P1:AB1"/>
    <mergeCell ref="A9:A10"/>
    <mergeCell ref="B9:B10"/>
    <mergeCell ref="D9:D10"/>
    <mergeCell ref="E9:E10"/>
    <mergeCell ref="G9:G10"/>
    <mergeCell ref="H9:H10"/>
    <mergeCell ref="I9:I10"/>
    <mergeCell ref="AA9:AA10"/>
    <mergeCell ref="AB9:AB10"/>
    <mergeCell ref="Z9:Z10"/>
    <mergeCell ref="P9:P10"/>
    <mergeCell ref="Q9:Q10"/>
    <mergeCell ref="S9:S10"/>
    <mergeCell ref="J9:J10"/>
    <mergeCell ref="W9:W10"/>
    <mergeCell ref="X9:X10"/>
    <mergeCell ref="Y9:Y10"/>
    <mergeCell ref="A13:A19"/>
    <mergeCell ref="B13:B19"/>
    <mergeCell ref="P13:P19"/>
    <mergeCell ref="Q13:Q19"/>
    <mergeCell ref="A11:M11"/>
    <mergeCell ref="P11:AB11"/>
    <mergeCell ref="A12:M12"/>
    <mergeCell ref="P12:AB12"/>
    <mergeCell ref="K9:K10"/>
    <mergeCell ref="L9:L10"/>
    <mergeCell ref="M9:M10"/>
    <mergeCell ref="T9:T10"/>
    <mergeCell ref="V9:V10"/>
    <mergeCell ref="B36:B40"/>
    <mergeCell ref="A20:A30"/>
    <mergeCell ref="B20:B30"/>
    <mergeCell ref="P20:P30"/>
    <mergeCell ref="Q20:Q30"/>
  </mergeCells>
  <pageMargins left="0.7" right="0.7" top="0.75" bottom="0.75" header="0.3" footer="0.3"/>
  <pageSetup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11616-3CFA-4C03-BB1A-2183B24E4C09}">
  <dimension ref="A1:K902"/>
  <sheetViews>
    <sheetView workbookViewId="0">
      <selection activeCell="K24" sqref="K24:K37"/>
    </sheetView>
  </sheetViews>
  <sheetFormatPr defaultColWidth="9.1171875" defaultRowHeight="24" x14ac:dyDescent="0.15"/>
  <cols>
    <col min="1" max="1" width="7.7421875" style="3" customWidth="1"/>
    <col min="2" max="2" width="12.73828125" style="3" customWidth="1"/>
    <col min="3" max="3" width="40.08984375" style="21" customWidth="1"/>
    <col min="4" max="4" width="12.73828125" style="3" customWidth="1"/>
    <col min="5" max="5" width="30.34765625" style="24" bestFit="1" customWidth="1"/>
    <col min="6" max="8" width="5.7421875" style="3" customWidth="1"/>
    <col min="9" max="10" width="7.7421875" style="3" customWidth="1"/>
    <col min="11" max="11" width="11.73828125" style="3" customWidth="1"/>
    <col min="12" max="16384" width="9.1171875" style="3"/>
  </cols>
  <sheetData>
    <row r="1" spans="1:11" s="1" customFormat="1" x14ac:dyDescent="0.15">
      <c r="A1" s="3"/>
      <c r="B1" s="3"/>
      <c r="C1" s="2"/>
      <c r="D1" s="3"/>
      <c r="F1" s="3"/>
      <c r="G1" s="3"/>
      <c r="H1" s="3"/>
      <c r="I1" s="617" t="s">
        <v>1806</v>
      </c>
      <c r="J1" s="617"/>
      <c r="K1" s="617"/>
    </row>
    <row r="2" spans="1:11" s="1" customFormat="1" ht="30" x14ac:dyDescent="0.15">
      <c r="A2" s="616" t="s">
        <v>1808</v>
      </c>
      <c r="B2" s="616"/>
      <c r="C2" s="616"/>
      <c r="D2" s="616"/>
      <c r="E2" s="616"/>
      <c r="F2" s="616"/>
      <c r="G2" s="616"/>
      <c r="H2" s="616"/>
      <c r="I2" s="616"/>
      <c r="J2" s="616"/>
      <c r="K2" s="616"/>
    </row>
    <row r="3" spans="1:11" s="1" customFormat="1" ht="30" x14ac:dyDescent="0.15">
      <c r="A3" s="616" t="s">
        <v>1777</v>
      </c>
      <c r="B3" s="616"/>
      <c r="C3" s="616"/>
      <c r="D3" s="616"/>
      <c r="E3" s="616"/>
      <c r="F3" s="616"/>
      <c r="G3" s="616"/>
      <c r="H3" s="616"/>
      <c r="I3" s="616"/>
      <c r="J3" s="616"/>
      <c r="K3" s="616"/>
    </row>
    <row r="4" spans="1:11" s="1" customFormat="1" ht="30" x14ac:dyDescent="0.1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s="1" customFormat="1" x14ac:dyDescent="0.5">
      <c r="A5" s="610" t="s">
        <v>390</v>
      </c>
      <c r="B5" s="611" t="s">
        <v>0</v>
      </c>
      <c r="C5" s="611" t="s">
        <v>391</v>
      </c>
      <c r="D5" s="4" t="s">
        <v>392</v>
      </c>
      <c r="E5" s="609" t="s">
        <v>492</v>
      </c>
      <c r="F5" s="610" t="s">
        <v>1780</v>
      </c>
      <c r="G5" s="610"/>
      <c r="H5" s="610"/>
      <c r="I5" s="610"/>
      <c r="J5" s="610"/>
      <c r="K5" s="609" t="s">
        <v>394</v>
      </c>
    </row>
    <row r="6" spans="1:11" s="1" customFormat="1" x14ac:dyDescent="0.5">
      <c r="A6" s="610"/>
      <c r="B6" s="611"/>
      <c r="C6" s="611"/>
      <c r="D6" s="4" t="s">
        <v>493</v>
      </c>
      <c r="E6" s="609"/>
      <c r="F6" s="4" t="s">
        <v>1</v>
      </c>
      <c r="G6" s="4" t="s">
        <v>2</v>
      </c>
      <c r="H6" s="4" t="s">
        <v>3</v>
      </c>
      <c r="I6" s="4" t="s">
        <v>4</v>
      </c>
      <c r="J6" s="4" t="s">
        <v>393</v>
      </c>
      <c r="K6" s="609"/>
    </row>
    <row r="7" spans="1:11" s="1" customFormat="1" x14ac:dyDescent="0.15">
      <c r="A7" s="615" t="s">
        <v>1779</v>
      </c>
      <c r="B7" s="615"/>
      <c r="C7" s="615"/>
      <c r="D7" s="615"/>
      <c r="E7" s="615"/>
      <c r="F7" s="615"/>
      <c r="G7" s="615"/>
      <c r="H7" s="615"/>
      <c r="I7" s="615"/>
      <c r="J7" s="615"/>
      <c r="K7" s="615"/>
    </row>
    <row r="8" spans="1:11" x14ac:dyDescent="0.5">
      <c r="A8" s="604"/>
      <c r="B8" s="606" t="s">
        <v>5</v>
      </c>
      <c r="C8" s="17" t="s">
        <v>6</v>
      </c>
      <c r="D8" s="614" t="s">
        <v>19</v>
      </c>
      <c r="E8" s="619" t="s">
        <v>1092</v>
      </c>
      <c r="F8" s="604" t="s">
        <v>20</v>
      </c>
      <c r="G8" s="604" t="s">
        <v>890</v>
      </c>
      <c r="H8" s="604" t="s">
        <v>891</v>
      </c>
      <c r="I8" s="604" t="s">
        <v>892</v>
      </c>
      <c r="J8" s="604" t="s">
        <v>22</v>
      </c>
      <c r="K8" s="604"/>
    </row>
    <row r="9" spans="1:11" x14ac:dyDescent="0.5">
      <c r="A9" s="604"/>
      <c r="B9" s="606"/>
      <c r="C9" s="18" t="s">
        <v>18</v>
      </c>
      <c r="D9" s="614"/>
      <c r="E9" s="619"/>
      <c r="F9" s="604"/>
      <c r="G9" s="604"/>
      <c r="H9" s="604"/>
      <c r="I9" s="604"/>
      <c r="J9" s="604"/>
      <c r="K9" s="604"/>
    </row>
    <row r="10" spans="1:11" x14ac:dyDescent="0.5">
      <c r="A10" s="604"/>
      <c r="B10" s="606"/>
      <c r="C10" s="18" t="s">
        <v>242</v>
      </c>
      <c r="D10" s="614"/>
      <c r="E10" s="619"/>
      <c r="F10" s="604"/>
      <c r="G10" s="604"/>
      <c r="H10" s="604"/>
      <c r="I10" s="604"/>
      <c r="J10" s="604"/>
      <c r="K10" s="604"/>
    </row>
    <row r="11" spans="1:11" x14ac:dyDescent="0.5">
      <c r="A11" s="604"/>
      <c r="B11" s="606"/>
      <c r="C11" s="18" t="s">
        <v>497</v>
      </c>
      <c r="D11" s="614"/>
      <c r="E11" s="619"/>
      <c r="F11" s="604"/>
      <c r="G11" s="604"/>
      <c r="H11" s="604"/>
      <c r="I11" s="604"/>
      <c r="J11" s="604"/>
      <c r="K11" s="604"/>
    </row>
    <row r="12" spans="1:11" x14ac:dyDescent="0.5">
      <c r="A12" s="604"/>
      <c r="B12" s="606"/>
      <c r="C12" s="18" t="s">
        <v>17</v>
      </c>
      <c r="D12" s="614"/>
      <c r="E12" s="619"/>
      <c r="F12" s="604"/>
      <c r="G12" s="604"/>
      <c r="H12" s="604"/>
      <c r="I12" s="604"/>
      <c r="J12" s="604"/>
      <c r="K12" s="604"/>
    </row>
    <row r="13" spans="1:11" x14ac:dyDescent="0.5">
      <c r="A13" s="604"/>
      <c r="B13" s="606"/>
      <c r="C13" s="18" t="s">
        <v>498</v>
      </c>
      <c r="D13" s="614"/>
      <c r="E13" s="619"/>
      <c r="F13" s="604"/>
      <c r="G13" s="604"/>
      <c r="H13" s="604"/>
      <c r="I13" s="604"/>
      <c r="J13" s="604"/>
      <c r="K13" s="604"/>
    </row>
    <row r="14" spans="1:11" x14ac:dyDescent="0.5">
      <c r="A14" s="604"/>
      <c r="B14" s="606"/>
      <c r="C14" s="18" t="s">
        <v>495</v>
      </c>
      <c r="D14" s="614"/>
      <c r="E14" s="619"/>
      <c r="F14" s="604"/>
      <c r="G14" s="604"/>
      <c r="H14" s="604"/>
      <c r="I14" s="604"/>
      <c r="J14" s="604"/>
      <c r="K14" s="604"/>
    </row>
    <row r="15" spans="1:11" x14ac:dyDescent="0.5">
      <c r="A15" s="604"/>
      <c r="B15" s="606"/>
      <c r="C15" s="18" t="s">
        <v>887</v>
      </c>
      <c r="D15" s="614"/>
      <c r="E15" s="619"/>
      <c r="F15" s="604"/>
      <c r="G15" s="604"/>
      <c r="H15" s="604"/>
      <c r="I15" s="604"/>
      <c r="J15" s="604"/>
      <c r="K15" s="604"/>
    </row>
    <row r="16" spans="1:11" x14ac:dyDescent="0.5">
      <c r="A16" s="604"/>
      <c r="B16" s="606"/>
      <c r="C16" s="18" t="s">
        <v>888</v>
      </c>
      <c r="D16" s="614"/>
      <c r="E16" s="619"/>
      <c r="F16" s="604"/>
      <c r="G16" s="604"/>
      <c r="H16" s="604"/>
      <c r="I16" s="604"/>
      <c r="J16" s="604"/>
      <c r="K16" s="604"/>
    </row>
    <row r="17" spans="1:11" x14ac:dyDescent="0.5">
      <c r="A17" s="604"/>
      <c r="B17" s="606"/>
      <c r="C17" s="18" t="s">
        <v>889</v>
      </c>
      <c r="D17" s="614"/>
      <c r="E17" s="619"/>
      <c r="F17" s="604"/>
      <c r="G17" s="604"/>
      <c r="H17" s="604"/>
      <c r="I17" s="604"/>
      <c r="J17" s="604"/>
      <c r="K17" s="604"/>
    </row>
    <row r="18" spans="1:11" x14ac:dyDescent="0.5">
      <c r="A18" s="604"/>
      <c r="B18" s="606"/>
      <c r="C18" s="18" t="s">
        <v>496</v>
      </c>
      <c r="D18" s="614"/>
      <c r="E18" s="619"/>
      <c r="F18" s="604"/>
      <c r="G18" s="604"/>
      <c r="H18" s="604"/>
      <c r="I18" s="604"/>
      <c r="J18" s="604"/>
      <c r="K18" s="604"/>
    </row>
    <row r="19" spans="1:11" x14ac:dyDescent="0.5">
      <c r="A19" s="604"/>
      <c r="B19" s="606"/>
      <c r="C19" s="18" t="s">
        <v>11</v>
      </c>
      <c r="D19" s="614"/>
      <c r="E19" s="619"/>
      <c r="F19" s="604"/>
      <c r="G19" s="604"/>
      <c r="H19" s="604"/>
      <c r="I19" s="604"/>
      <c r="J19" s="604"/>
      <c r="K19" s="604"/>
    </row>
    <row r="20" spans="1:11" x14ac:dyDescent="0.5">
      <c r="A20" s="604"/>
      <c r="B20" s="606"/>
      <c r="C20" s="18" t="s">
        <v>75</v>
      </c>
      <c r="D20" s="614"/>
      <c r="E20" s="619"/>
      <c r="F20" s="604"/>
      <c r="G20" s="604"/>
      <c r="H20" s="604"/>
      <c r="I20" s="604"/>
      <c r="J20" s="604"/>
      <c r="K20" s="604"/>
    </row>
    <row r="21" spans="1:11" x14ac:dyDescent="0.5">
      <c r="A21" s="604"/>
      <c r="B21" s="606"/>
      <c r="C21" s="18" t="s">
        <v>12</v>
      </c>
      <c r="D21" s="614"/>
      <c r="E21" s="619"/>
      <c r="F21" s="604"/>
      <c r="G21" s="604"/>
      <c r="H21" s="604"/>
      <c r="I21" s="604"/>
      <c r="J21" s="604"/>
      <c r="K21" s="604"/>
    </row>
    <row r="22" spans="1:11" x14ac:dyDescent="0.5">
      <c r="A22" s="604"/>
      <c r="B22" s="606"/>
      <c r="C22" s="18" t="s">
        <v>13</v>
      </c>
      <c r="D22" s="614"/>
      <c r="E22" s="619"/>
      <c r="F22" s="604"/>
      <c r="G22" s="604"/>
      <c r="H22" s="604"/>
      <c r="I22" s="604"/>
      <c r="J22" s="604"/>
      <c r="K22" s="604"/>
    </row>
    <row r="23" spans="1:11" x14ac:dyDescent="0.5">
      <c r="A23" s="604"/>
      <c r="B23" s="606"/>
      <c r="C23" s="18" t="s">
        <v>14</v>
      </c>
      <c r="D23" s="614"/>
      <c r="E23" s="619"/>
      <c r="F23" s="604"/>
      <c r="G23" s="604"/>
      <c r="H23" s="604"/>
      <c r="I23" s="604"/>
      <c r="J23" s="604"/>
      <c r="K23" s="604"/>
    </row>
    <row r="24" spans="1:11" x14ac:dyDescent="0.5">
      <c r="A24" s="604"/>
      <c r="B24" s="606"/>
      <c r="C24" s="18" t="s">
        <v>52</v>
      </c>
      <c r="D24" s="614"/>
      <c r="E24" s="619"/>
      <c r="F24" s="604"/>
      <c r="G24" s="604"/>
      <c r="H24" s="604"/>
      <c r="I24" s="604"/>
      <c r="J24" s="604"/>
      <c r="K24" s="604"/>
    </row>
    <row r="25" spans="1:11" x14ac:dyDescent="0.5">
      <c r="A25" s="604"/>
      <c r="B25" s="606"/>
      <c r="C25" s="18" t="s">
        <v>77</v>
      </c>
      <c r="D25" s="614"/>
      <c r="E25" s="619"/>
      <c r="F25" s="604"/>
      <c r="G25" s="604"/>
      <c r="H25" s="604"/>
      <c r="I25" s="604"/>
      <c r="J25" s="604"/>
      <c r="K25" s="604"/>
    </row>
    <row r="26" spans="1:11" x14ac:dyDescent="0.5">
      <c r="A26" s="604"/>
      <c r="B26" s="606"/>
      <c r="C26" s="18" t="s">
        <v>499</v>
      </c>
      <c r="D26" s="614"/>
      <c r="E26" s="619"/>
      <c r="F26" s="604"/>
      <c r="G26" s="604"/>
      <c r="H26" s="604"/>
      <c r="I26" s="604"/>
      <c r="J26" s="604"/>
      <c r="K26" s="604"/>
    </row>
    <row r="27" spans="1:11" x14ac:dyDescent="0.5">
      <c r="A27" s="604"/>
      <c r="B27" s="606"/>
      <c r="C27" s="18" t="s">
        <v>16</v>
      </c>
      <c r="D27" s="614"/>
      <c r="E27" s="619"/>
      <c r="F27" s="604"/>
      <c r="G27" s="604"/>
      <c r="H27" s="604"/>
      <c r="I27" s="604"/>
      <c r="J27" s="604"/>
      <c r="K27" s="604"/>
    </row>
    <row r="28" spans="1:11" x14ac:dyDescent="0.5">
      <c r="A28" s="604"/>
      <c r="B28" s="606"/>
      <c r="C28" s="18" t="s">
        <v>50</v>
      </c>
      <c r="D28" s="614"/>
      <c r="E28" s="619"/>
      <c r="F28" s="604"/>
      <c r="G28" s="604"/>
      <c r="H28" s="604"/>
      <c r="I28" s="604"/>
      <c r="J28" s="604"/>
      <c r="K28" s="604"/>
    </row>
    <row r="29" spans="1:11" x14ac:dyDescent="0.5">
      <c r="A29" s="604"/>
      <c r="B29" s="606"/>
      <c r="C29" s="18" t="s">
        <v>65</v>
      </c>
      <c r="D29" s="614"/>
      <c r="E29" s="619"/>
      <c r="F29" s="604"/>
      <c r="G29" s="604"/>
      <c r="H29" s="604"/>
      <c r="I29" s="604"/>
      <c r="J29" s="604"/>
      <c r="K29" s="604"/>
    </row>
    <row r="30" spans="1:11" x14ac:dyDescent="0.5">
      <c r="A30" s="604"/>
      <c r="B30" s="606"/>
      <c r="C30" s="18" t="s">
        <v>240</v>
      </c>
      <c r="D30" s="614"/>
      <c r="E30" s="619"/>
      <c r="F30" s="604"/>
      <c r="G30" s="604"/>
      <c r="H30" s="604"/>
      <c r="I30" s="604"/>
      <c r="J30" s="604"/>
      <c r="K30" s="604"/>
    </row>
    <row r="31" spans="1:11" x14ac:dyDescent="0.5">
      <c r="A31" s="604"/>
      <c r="B31" s="606"/>
      <c r="C31" s="18" t="s">
        <v>500</v>
      </c>
      <c r="D31" s="614"/>
      <c r="E31" s="619"/>
      <c r="F31" s="604"/>
      <c r="G31" s="604"/>
      <c r="H31" s="604"/>
      <c r="I31" s="604"/>
      <c r="J31" s="604"/>
      <c r="K31" s="604"/>
    </row>
    <row r="32" spans="1:11" x14ac:dyDescent="0.5">
      <c r="A32" s="604"/>
      <c r="B32" s="606"/>
      <c r="C32" s="18" t="s">
        <v>15</v>
      </c>
      <c r="D32" s="614"/>
      <c r="E32" s="619"/>
      <c r="F32" s="604"/>
      <c r="G32" s="604"/>
      <c r="H32" s="604"/>
      <c r="I32" s="604"/>
      <c r="J32" s="604"/>
      <c r="K32" s="604"/>
    </row>
    <row r="33" spans="1:11" x14ac:dyDescent="0.5">
      <c r="A33" s="604"/>
      <c r="B33" s="606"/>
      <c r="C33" s="18" t="s">
        <v>10</v>
      </c>
      <c r="D33" s="614"/>
      <c r="E33" s="619"/>
      <c r="F33" s="604"/>
      <c r="G33" s="604"/>
      <c r="H33" s="604"/>
      <c r="I33" s="604"/>
      <c r="J33" s="604"/>
      <c r="K33" s="604"/>
    </row>
    <row r="34" spans="1:11" x14ac:dyDescent="0.5">
      <c r="A34" s="604"/>
      <c r="B34" s="606" t="s">
        <v>5</v>
      </c>
      <c r="C34" s="17" t="s">
        <v>6</v>
      </c>
      <c r="D34" s="614" t="s">
        <v>19</v>
      </c>
      <c r="E34" s="619" t="s">
        <v>395</v>
      </c>
      <c r="F34" s="604" t="s">
        <v>23</v>
      </c>
      <c r="G34" s="604" t="s">
        <v>893</v>
      </c>
      <c r="H34" s="604" t="s">
        <v>894</v>
      </c>
      <c r="I34" s="604" t="s">
        <v>127</v>
      </c>
      <c r="J34" s="604" t="s">
        <v>22</v>
      </c>
      <c r="K34" s="604"/>
    </row>
    <row r="35" spans="1:11" x14ac:dyDescent="0.5">
      <c r="A35" s="604"/>
      <c r="B35" s="606"/>
      <c r="C35" s="18" t="s">
        <v>18</v>
      </c>
      <c r="D35" s="614"/>
      <c r="E35" s="619"/>
      <c r="F35" s="604"/>
      <c r="G35" s="604"/>
      <c r="H35" s="604"/>
      <c r="I35" s="604"/>
      <c r="J35" s="604"/>
      <c r="K35" s="604"/>
    </row>
    <row r="36" spans="1:11" x14ac:dyDescent="0.5">
      <c r="A36" s="604"/>
      <c r="B36" s="606"/>
      <c r="C36" s="18" t="s">
        <v>242</v>
      </c>
      <c r="D36" s="614"/>
      <c r="E36" s="619"/>
      <c r="F36" s="604"/>
      <c r="G36" s="604"/>
      <c r="H36" s="604"/>
      <c r="I36" s="604"/>
      <c r="J36" s="604"/>
      <c r="K36" s="604"/>
    </row>
    <row r="37" spans="1:11" x14ac:dyDescent="0.5">
      <c r="A37" s="604"/>
      <c r="B37" s="606"/>
      <c r="C37" s="18" t="s">
        <v>497</v>
      </c>
      <c r="D37" s="614"/>
      <c r="E37" s="619"/>
      <c r="F37" s="604"/>
      <c r="G37" s="604"/>
      <c r="H37" s="604"/>
      <c r="I37" s="604"/>
      <c r="J37" s="604"/>
      <c r="K37" s="604"/>
    </row>
    <row r="38" spans="1:11" x14ac:dyDescent="0.5">
      <c r="A38" s="604"/>
      <c r="B38" s="606"/>
      <c r="C38" s="18" t="s">
        <v>17</v>
      </c>
      <c r="D38" s="614"/>
      <c r="E38" s="619"/>
      <c r="F38" s="604"/>
      <c r="G38" s="604"/>
      <c r="H38" s="604"/>
      <c r="I38" s="604"/>
      <c r="J38" s="604"/>
      <c r="K38" s="604"/>
    </row>
    <row r="39" spans="1:11" x14ac:dyDescent="0.5">
      <c r="A39" s="604"/>
      <c r="B39" s="606"/>
      <c r="C39" s="18" t="s">
        <v>498</v>
      </c>
      <c r="D39" s="614"/>
      <c r="E39" s="619"/>
      <c r="F39" s="604"/>
      <c r="G39" s="604"/>
      <c r="H39" s="604"/>
      <c r="I39" s="604"/>
      <c r="J39" s="604"/>
      <c r="K39" s="604"/>
    </row>
    <row r="40" spans="1:11" x14ac:dyDescent="0.5">
      <c r="A40" s="604"/>
      <c r="B40" s="606"/>
      <c r="C40" s="18" t="s">
        <v>495</v>
      </c>
      <c r="D40" s="614"/>
      <c r="E40" s="619"/>
      <c r="F40" s="604"/>
      <c r="G40" s="604"/>
      <c r="H40" s="604"/>
      <c r="I40" s="604"/>
      <c r="J40" s="604"/>
      <c r="K40" s="604"/>
    </row>
    <row r="41" spans="1:11" x14ac:dyDescent="0.5">
      <c r="A41" s="604"/>
      <c r="B41" s="606"/>
      <c r="C41" s="18" t="s">
        <v>887</v>
      </c>
      <c r="D41" s="614"/>
      <c r="E41" s="619"/>
      <c r="F41" s="604"/>
      <c r="G41" s="604"/>
      <c r="H41" s="604"/>
      <c r="I41" s="604"/>
      <c r="J41" s="604"/>
      <c r="K41" s="604"/>
    </row>
    <row r="42" spans="1:11" x14ac:dyDescent="0.5">
      <c r="A42" s="604"/>
      <c r="B42" s="606"/>
      <c r="C42" s="18" t="s">
        <v>888</v>
      </c>
      <c r="D42" s="614"/>
      <c r="E42" s="619"/>
      <c r="F42" s="604"/>
      <c r="G42" s="604"/>
      <c r="H42" s="604"/>
      <c r="I42" s="604"/>
      <c r="J42" s="604"/>
      <c r="K42" s="604"/>
    </row>
    <row r="43" spans="1:11" x14ac:dyDescent="0.5">
      <c r="A43" s="604"/>
      <c r="B43" s="606"/>
      <c r="C43" s="18" t="s">
        <v>889</v>
      </c>
      <c r="D43" s="614"/>
      <c r="E43" s="619"/>
      <c r="F43" s="604"/>
      <c r="G43" s="604"/>
      <c r="H43" s="604"/>
      <c r="I43" s="604"/>
      <c r="J43" s="604"/>
      <c r="K43" s="604"/>
    </row>
    <row r="44" spans="1:11" x14ac:dyDescent="0.5">
      <c r="A44" s="604"/>
      <c r="B44" s="606"/>
      <c r="C44" s="18" t="s">
        <v>496</v>
      </c>
      <c r="D44" s="614"/>
      <c r="E44" s="619"/>
      <c r="F44" s="604"/>
      <c r="G44" s="604"/>
      <c r="H44" s="604"/>
      <c r="I44" s="604"/>
      <c r="J44" s="604"/>
      <c r="K44" s="604"/>
    </row>
    <row r="45" spans="1:11" x14ac:dyDescent="0.5">
      <c r="A45" s="604"/>
      <c r="B45" s="606"/>
      <c r="C45" s="18" t="s">
        <v>11</v>
      </c>
      <c r="D45" s="614"/>
      <c r="E45" s="619"/>
      <c r="F45" s="604"/>
      <c r="G45" s="604"/>
      <c r="H45" s="604"/>
      <c r="I45" s="604"/>
      <c r="J45" s="604"/>
      <c r="K45" s="604"/>
    </row>
    <row r="46" spans="1:11" x14ac:dyDescent="0.5">
      <c r="A46" s="604"/>
      <c r="B46" s="606"/>
      <c r="C46" s="18" t="s">
        <v>75</v>
      </c>
      <c r="D46" s="614"/>
      <c r="E46" s="619"/>
      <c r="F46" s="604"/>
      <c r="G46" s="604"/>
      <c r="H46" s="604"/>
      <c r="I46" s="604"/>
      <c r="J46" s="604"/>
      <c r="K46" s="604"/>
    </row>
    <row r="47" spans="1:11" x14ac:dyDescent="0.5">
      <c r="A47" s="604"/>
      <c r="B47" s="606"/>
      <c r="C47" s="18" t="s">
        <v>12</v>
      </c>
      <c r="D47" s="614"/>
      <c r="E47" s="619"/>
      <c r="F47" s="604"/>
      <c r="G47" s="604"/>
      <c r="H47" s="604"/>
      <c r="I47" s="604"/>
      <c r="J47" s="604"/>
      <c r="K47" s="604"/>
    </row>
    <row r="48" spans="1:11" x14ac:dyDescent="0.5">
      <c r="A48" s="604"/>
      <c r="B48" s="606"/>
      <c r="C48" s="18" t="s">
        <v>13</v>
      </c>
      <c r="D48" s="614"/>
      <c r="E48" s="619"/>
      <c r="F48" s="604"/>
      <c r="G48" s="604"/>
      <c r="H48" s="604"/>
      <c r="I48" s="604"/>
      <c r="J48" s="604"/>
      <c r="K48" s="604"/>
    </row>
    <row r="49" spans="1:11" x14ac:dyDescent="0.5">
      <c r="A49" s="604"/>
      <c r="B49" s="606"/>
      <c r="C49" s="18" t="s">
        <v>14</v>
      </c>
      <c r="D49" s="614"/>
      <c r="E49" s="619"/>
      <c r="F49" s="604"/>
      <c r="G49" s="604"/>
      <c r="H49" s="604"/>
      <c r="I49" s="604"/>
      <c r="J49" s="604"/>
      <c r="K49" s="604"/>
    </row>
    <row r="50" spans="1:11" x14ac:dyDescent="0.5">
      <c r="A50" s="604"/>
      <c r="B50" s="606"/>
      <c r="C50" s="18" t="s">
        <v>52</v>
      </c>
      <c r="D50" s="614"/>
      <c r="E50" s="619"/>
      <c r="F50" s="604"/>
      <c r="G50" s="604"/>
      <c r="H50" s="604"/>
      <c r="I50" s="604"/>
      <c r="J50" s="604"/>
      <c r="K50" s="604"/>
    </row>
    <row r="51" spans="1:11" x14ac:dyDescent="0.5">
      <c r="A51" s="604"/>
      <c r="B51" s="606"/>
      <c r="C51" s="18" t="s">
        <v>77</v>
      </c>
      <c r="D51" s="614"/>
      <c r="E51" s="619"/>
      <c r="F51" s="604"/>
      <c r="G51" s="604"/>
      <c r="H51" s="604"/>
      <c r="I51" s="604"/>
      <c r="J51" s="604"/>
      <c r="K51" s="604"/>
    </row>
    <row r="52" spans="1:11" x14ac:dyDescent="0.5">
      <c r="A52" s="604"/>
      <c r="B52" s="606"/>
      <c r="C52" s="18" t="s">
        <v>499</v>
      </c>
      <c r="D52" s="614"/>
      <c r="E52" s="619"/>
      <c r="F52" s="604"/>
      <c r="G52" s="604"/>
      <c r="H52" s="604"/>
      <c r="I52" s="604"/>
      <c r="J52" s="604"/>
      <c r="K52" s="604"/>
    </row>
    <row r="53" spans="1:11" x14ac:dyDescent="0.5">
      <c r="A53" s="604"/>
      <c r="B53" s="606"/>
      <c r="C53" s="18" t="s">
        <v>16</v>
      </c>
      <c r="D53" s="614"/>
      <c r="E53" s="619"/>
      <c r="F53" s="604"/>
      <c r="G53" s="604"/>
      <c r="H53" s="604"/>
      <c r="I53" s="604"/>
      <c r="J53" s="604"/>
      <c r="K53" s="604"/>
    </row>
    <row r="54" spans="1:11" x14ac:dyDescent="0.5">
      <c r="A54" s="604"/>
      <c r="B54" s="606"/>
      <c r="C54" s="18" t="s">
        <v>50</v>
      </c>
      <c r="D54" s="614"/>
      <c r="E54" s="619"/>
      <c r="F54" s="604"/>
      <c r="G54" s="604"/>
      <c r="H54" s="604"/>
      <c r="I54" s="604"/>
      <c r="J54" s="604"/>
      <c r="K54" s="604"/>
    </row>
    <row r="55" spans="1:11" x14ac:dyDescent="0.5">
      <c r="A55" s="604"/>
      <c r="B55" s="606"/>
      <c r="C55" s="18" t="s">
        <v>65</v>
      </c>
      <c r="D55" s="614"/>
      <c r="E55" s="619"/>
      <c r="F55" s="604"/>
      <c r="G55" s="604"/>
      <c r="H55" s="604"/>
      <c r="I55" s="604"/>
      <c r="J55" s="604"/>
      <c r="K55" s="604"/>
    </row>
    <row r="56" spans="1:11" x14ac:dyDescent="0.5">
      <c r="A56" s="604"/>
      <c r="B56" s="606"/>
      <c r="C56" s="18" t="s">
        <v>240</v>
      </c>
      <c r="D56" s="614"/>
      <c r="E56" s="619"/>
      <c r="F56" s="604"/>
      <c r="G56" s="604"/>
      <c r="H56" s="604"/>
      <c r="I56" s="604"/>
      <c r="J56" s="604"/>
      <c r="K56" s="604"/>
    </row>
    <row r="57" spans="1:11" x14ac:dyDescent="0.5">
      <c r="A57" s="604"/>
      <c r="B57" s="606"/>
      <c r="C57" s="18" t="s">
        <v>500</v>
      </c>
      <c r="D57" s="614"/>
      <c r="E57" s="619"/>
      <c r="F57" s="604"/>
      <c r="G57" s="604"/>
      <c r="H57" s="604"/>
      <c r="I57" s="604"/>
      <c r="J57" s="604"/>
      <c r="K57" s="604"/>
    </row>
    <row r="58" spans="1:11" x14ac:dyDescent="0.5">
      <c r="A58" s="604"/>
      <c r="B58" s="606"/>
      <c r="C58" s="18" t="s">
        <v>15</v>
      </c>
      <c r="D58" s="614"/>
      <c r="E58" s="619"/>
      <c r="F58" s="604"/>
      <c r="G58" s="604"/>
      <c r="H58" s="604"/>
      <c r="I58" s="604"/>
      <c r="J58" s="604"/>
      <c r="K58" s="604"/>
    </row>
    <row r="59" spans="1:11" x14ac:dyDescent="0.5">
      <c r="A59" s="604"/>
      <c r="B59" s="606"/>
      <c r="C59" s="18" t="s">
        <v>10</v>
      </c>
      <c r="D59" s="614"/>
      <c r="E59" s="619"/>
      <c r="F59" s="604"/>
      <c r="G59" s="604"/>
      <c r="H59" s="604"/>
      <c r="I59" s="604"/>
      <c r="J59" s="604"/>
      <c r="K59" s="604"/>
    </row>
    <row r="60" spans="1:11" x14ac:dyDescent="0.5">
      <c r="A60" s="604"/>
      <c r="B60" s="606" t="s">
        <v>895</v>
      </c>
      <c r="C60" s="17" t="s">
        <v>108</v>
      </c>
      <c r="D60" s="614" t="s">
        <v>19</v>
      </c>
      <c r="E60" s="619" t="s">
        <v>399</v>
      </c>
      <c r="F60" s="604" t="s">
        <v>20</v>
      </c>
      <c r="G60" s="604" t="s">
        <v>599</v>
      </c>
      <c r="H60" s="604" t="s">
        <v>896</v>
      </c>
      <c r="I60" s="604" t="s">
        <v>26</v>
      </c>
      <c r="J60" s="604" t="s">
        <v>22</v>
      </c>
      <c r="K60" s="604"/>
    </row>
    <row r="61" spans="1:11" x14ac:dyDescent="0.5">
      <c r="A61" s="604"/>
      <c r="B61" s="606"/>
      <c r="C61" s="19" t="s">
        <v>31</v>
      </c>
      <c r="D61" s="614"/>
      <c r="E61" s="619"/>
      <c r="F61" s="604"/>
      <c r="G61" s="604"/>
      <c r="H61" s="604"/>
      <c r="I61" s="604"/>
      <c r="J61" s="604"/>
      <c r="K61" s="604"/>
    </row>
    <row r="62" spans="1:11" x14ac:dyDescent="0.5">
      <c r="A62" s="604"/>
      <c r="B62" s="606"/>
      <c r="C62" s="18" t="s">
        <v>12</v>
      </c>
      <c r="D62" s="614"/>
      <c r="E62" s="619"/>
      <c r="F62" s="604"/>
      <c r="G62" s="604"/>
      <c r="H62" s="604"/>
      <c r="I62" s="604"/>
      <c r="J62" s="604"/>
      <c r="K62" s="604"/>
    </row>
    <row r="63" spans="1:11" x14ac:dyDescent="0.5">
      <c r="A63" s="604"/>
      <c r="B63" s="606" t="s">
        <v>895</v>
      </c>
      <c r="C63" s="17" t="s">
        <v>108</v>
      </c>
      <c r="D63" s="614" t="s">
        <v>19</v>
      </c>
      <c r="E63" s="619" t="s">
        <v>710</v>
      </c>
      <c r="F63" s="604" t="s">
        <v>23</v>
      </c>
      <c r="G63" s="604" t="s">
        <v>599</v>
      </c>
      <c r="H63" s="604" t="s">
        <v>601</v>
      </c>
      <c r="I63" s="604" t="s">
        <v>21</v>
      </c>
      <c r="J63" s="604" t="s">
        <v>22</v>
      </c>
      <c r="K63" s="604"/>
    </row>
    <row r="64" spans="1:11" x14ac:dyDescent="0.5">
      <c r="A64" s="604"/>
      <c r="B64" s="606"/>
      <c r="C64" s="19" t="s">
        <v>31</v>
      </c>
      <c r="D64" s="614"/>
      <c r="E64" s="619"/>
      <c r="F64" s="604"/>
      <c r="G64" s="604"/>
      <c r="H64" s="604"/>
      <c r="I64" s="604"/>
      <c r="J64" s="604"/>
      <c r="K64" s="604"/>
    </row>
    <row r="65" spans="1:11" x14ac:dyDescent="0.5">
      <c r="A65" s="604"/>
      <c r="B65" s="606"/>
      <c r="C65" s="18" t="s">
        <v>12</v>
      </c>
      <c r="D65" s="614"/>
      <c r="E65" s="619"/>
      <c r="F65" s="604"/>
      <c r="G65" s="604"/>
      <c r="H65" s="604"/>
      <c r="I65" s="604"/>
      <c r="J65" s="604"/>
      <c r="K65" s="604"/>
    </row>
    <row r="66" spans="1:11" x14ac:dyDescent="0.5">
      <c r="A66" s="604"/>
      <c r="B66" s="606" t="s">
        <v>29</v>
      </c>
      <c r="C66" s="17" t="s">
        <v>30</v>
      </c>
      <c r="D66" s="614" t="s">
        <v>33</v>
      </c>
      <c r="E66" s="22" t="s">
        <v>641</v>
      </c>
      <c r="F66" s="604" t="s">
        <v>20</v>
      </c>
      <c r="G66" s="604" t="s">
        <v>196</v>
      </c>
      <c r="H66" s="604" t="s">
        <v>196</v>
      </c>
      <c r="I66" s="604" t="s">
        <v>73</v>
      </c>
      <c r="J66" s="604" t="s">
        <v>22</v>
      </c>
      <c r="K66" s="604"/>
    </row>
    <row r="67" spans="1:11" x14ac:dyDescent="0.5">
      <c r="A67" s="604"/>
      <c r="B67" s="606"/>
      <c r="C67" s="19" t="s">
        <v>31</v>
      </c>
      <c r="D67" s="614"/>
      <c r="E67" s="22" t="s">
        <v>1093</v>
      </c>
      <c r="F67" s="604"/>
      <c r="G67" s="604"/>
      <c r="H67" s="604"/>
      <c r="I67" s="604"/>
      <c r="J67" s="604"/>
      <c r="K67" s="604"/>
    </row>
    <row r="68" spans="1:11" x14ac:dyDescent="0.5">
      <c r="A68" s="604"/>
      <c r="B68" s="606"/>
      <c r="C68" s="18" t="s">
        <v>32</v>
      </c>
      <c r="D68" s="614"/>
      <c r="E68" s="22"/>
      <c r="F68" s="604"/>
      <c r="G68" s="604"/>
      <c r="H68" s="604"/>
      <c r="I68" s="604"/>
      <c r="J68" s="604"/>
      <c r="K68" s="604"/>
    </row>
    <row r="69" spans="1:11" x14ac:dyDescent="0.5">
      <c r="A69" s="604"/>
      <c r="B69" s="606" t="s">
        <v>29</v>
      </c>
      <c r="C69" s="17" t="s">
        <v>30</v>
      </c>
      <c r="D69" s="614" t="s">
        <v>33</v>
      </c>
      <c r="E69" s="22" t="s">
        <v>644</v>
      </c>
      <c r="F69" s="604" t="s">
        <v>23</v>
      </c>
      <c r="G69" s="604" t="s">
        <v>196</v>
      </c>
      <c r="H69" s="604" t="s">
        <v>24</v>
      </c>
      <c r="I69" s="604" t="s">
        <v>23</v>
      </c>
      <c r="J69" s="604" t="s">
        <v>22</v>
      </c>
      <c r="K69" s="604"/>
    </row>
    <row r="70" spans="1:11" x14ac:dyDescent="0.5">
      <c r="A70" s="604"/>
      <c r="B70" s="606"/>
      <c r="C70" s="19" t="s">
        <v>31</v>
      </c>
      <c r="D70" s="614"/>
      <c r="E70" s="22" t="s">
        <v>1093</v>
      </c>
      <c r="F70" s="604"/>
      <c r="G70" s="604"/>
      <c r="H70" s="604"/>
      <c r="I70" s="604"/>
      <c r="J70" s="604"/>
      <c r="K70" s="604"/>
    </row>
    <row r="71" spans="1:11" x14ac:dyDescent="0.5">
      <c r="A71" s="604"/>
      <c r="B71" s="606"/>
      <c r="C71" s="18" t="s">
        <v>32</v>
      </c>
      <c r="D71" s="614"/>
      <c r="E71" s="22"/>
      <c r="F71" s="604"/>
      <c r="G71" s="604"/>
      <c r="H71" s="604"/>
      <c r="I71" s="604"/>
      <c r="J71" s="604"/>
      <c r="K71" s="604"/>
    </row>
    <row r="72" spans="1:11" x14ac:dyDescent="0.5">
      <c r="A72" s="604"/>
      <c r="B72" s="606" t="s">
        <v>29</v>
      </c>
      <c r="C72" s="17" t="s">
        <v>30</v>
      </c>
      <c r="D72" s="614" t="s">
        <v>33</v>
      </c>
      <c r="E72" s="23" t="s">
        <v>461</v>
      </c>
      <c r="F72" s="604" t="s">
        <v>21</v>
      </c>
      <c r="G72" s="604" t="s">
        <v>196</v>
      </c>
      <c r="H72" s="604" t="s">
        <v>24</v>
      </c>
      <c r="I72" s="604" t="s">
        <v>23</v>
      </c>
      <c r="J72" s="604" t="s">
        <v>22</v>
      </c>
      <c r="K72" s="604"/>
    </row>
    <row r="73" spans="1:11" x14ac:dyDescent="0.5">
      <c r="A73" s="604"/>
      <c r="B73" s="606"/>
      <c r="C73" s="19" t="s">
        <v>31</v>
      </c>
      <c r="D73" s="614"/>
      <c r="E73" s="22" t="s">
        <v>1093</v>
      </c>
      <c r="F73" s="604"/>
      <c r="G73" s="604"/>
      <c r="H73" s="604"/>
      <c r="I73" s="604"/>
      <c r="J73" s="604"/>
      <c r="K73" s="604"/>
    </row>
    <row r="74" spans="1:11" x14ac:dyDescent="0.5">
      <c r="A74" s="604"/>
      <c r="B74" s="606"/>
      <c r="C74" s="18" t="s">
        <v>32</v>
      </c>
      <c r="D74" s="614"/>
      <c r="E74" s="22"/>
      <c r="F74" s="604"/>
      <c r="G74" s="604"/>
      <c r="H74" s="604"/>
      <c r="I74" s="604"/>
      <c r="J74" s="604"/>
      <c r="K74" s="604"/>
    </row>
    <row r="75" spans="1:11" x14ac:dyDescent="0.5">
      <c r="A75" s="604"/>
      <c r="B75" s="606" t="s">
        <v>29</v>
      </c>
      <c r="C75" s="17" t="s">
        <v>30</v>
      </c>
      <c r="D75" s="614" t="s">
        <v>33</v>
      </c>
      <c r="E75" s="22" t="s">
        <v>1093</v>
      </c>
      <c r="F75" s="604" t="s">
        <v>25</v>
      </c>
      <c r="G75" s="604" t="s">
        <v>196</v>
      </c>
      <c r="H75" s="604" t="s">
        <v>196</v>
      </c>
      <c r="I75" s="604" t="s">
        <v>73</v>
      </c>
      <c r="J75" s="604" t="s">
        <v>22</v>
      </c>
      <c r="K75" s="604"/>
    </row>
    <row r="76" spans="1:11" x14ac:dyDescent="0.5">
      <c r="A76" s="604"/>
      <c r="B76" s="606"/>
      <c r="C76" s="18" t="s">
        <v>32</v>
      </c>
      <c r="D76" s="614"/>
      <c r="E76" s="23" t="s">
        <v>462</v>
      </c>
      <c r="F76" s="604"/>
      <c r="G76" s="604"/>
      <c r="H76" s="604"/>
      <c r="I76" s="604"/>
      <c r="J76" s="604"/>
      <c r="K76" s="604"/>
    </row>
    <row r="77" spans="1:11" ht="42.75" x14ac:dyDescent="0.5">
      <c r="A77" s="604"/>
      <c r="B77" s="606" t="s">
        <v>41</v>
      </c>
      <c r="C77" s="17" t="s">
        <v>42</v>
      </c>
      <c r="D77" s="614" t="s">
        <v>19</v>
      </c>
      <c r="E77" s="619" t="s">
        <v>647</v>
      </c>
      <c r="F77" s="604" t="s">
        <v>20</v>
      </c>
      <c r="G77" s="604" t="s">
        <v>54</v>
      </c>
      <c r="H77" s="604" t="s">
        <v>897</v>
      </c>
      <c r="I77" s="604" t="s">
        <v>25</v>
      </c>
      <c r="J77" s="604" t="s">
        <v>22</v>
      </c>
      <c r="K77" s="604"/>
    </row>
    <row r="78" spans="1:11" x14ac:dyDescent="0.5">
      <c r="A78" s="604"/>
      <c r="B78" s="606"/>
      <c r="C78" s="19" t="s">
        <v>31</v>
      </c>
      <c r="D78" s="614"/>
      <c r="E78" s="619"/>
      <c r="F78" s="604"/>
      <c r="G78" s="604"/>
      <c r="H78" s="604"/>
      <c r="I78" s="604"/>
      <c r="J78" s="604"/>
      <c r="K78" s="604"/>
    </row>
    <row r="79" spans="1:11" x14ac:dyDescent="0.5">
      <c r="A79" s="604"/>
      <c r="B79" s="606"/>
      <c r="C79" s="18" t="s">
        <v>43</v>
      </c>
      <c r="D79" s="614"/>
      <c r="E79" s="619"/>
      <c r="F79" s="604"/>
      <c r="G79" s="604"/>
      <c r="H79" s="604"/>
      <c r="I79" s="604"/>
      <c r="J79" s="604"/>
      <c r="K79" s="604"/>
    </row>
    <row r="80" spans="1:11" x14ac:dyDescent="0.5">
      <c r="A80" s="604"/>
      <c r="B80" s="606"/>
      <c r="C80" s="18" t="s">
        <v>44</v>
      </c>
      <c r="D80" s="614"/>
      <c r="E80" s="619"/>
      <c r="F80" s="604"/>
      <c r="G80" s="604"/>
      <c r="H80" s="604"/>
      <c r="I80" s="604"/>
      <c r="J80" s="604"/>
      <c r="K80" s="604"/>
    </row>
    <row r="81" spans="1:11" x14ac:dyDescent="0.5">
      <c r="A81" s="604"/>
      <c r="B81" s="606"/>
      <c r="C81" s="18" t="s">
        <v>46</v>
      </c>
      <c r="D81" s="614"/>
      <c r="E81" s="619"/>
      <c r="F81" s="604"/>
      <c r="G81" s="604"/>
      <c r="H81" s="604"/>
      <c r="I81" s="604"/>
      <c r="J81" s="604"/>
      <c r="K81" s="604"/>
    </row>
    <row r="82" spans="1:11" x14ac:dyDescent="0.5">
      <c r="A82" s="604"/>
      <c r="B82" s="606" t="s">
        <v>523</v>
      </c>
      <c r="C82" s="17" t="s">
        <v>154</v>
      </c>
      <c r="D82" s="614" t="s">
        <v>82</v>
      </c>
      <c r="E82" s="619" t="s">
        <v>422</v>
      </c>
      <c r="F82" s="604" t="s">
        <v>20</v>
      </c>
      <c r="G82" s="604" t="s">
        <v>196</v>
      </c>
      <c r="H82" s="604" t="s">
        <v>152</v>
      </c>
      <c r="I82" s="604" t="s">
        <v>20</v>
      </c>
      <c r="J82" s="604" t="s">
        <v>22</v>
      </c>
      <c r="K82" s="604"/>
    </row>
    <row r="83" spans="1:11" x14ac:dyDescent="0.5">
      <c r="A83" s="604"/>
      <c r="B83" s="606"/>
      <c r="C83" s="19" t="s">
        <v>898</v>
      </c>
      <c r="D83" s="614"/>
      <c r="E83" s="619"/>
      <c r="F83" s="604"/>
      <c r="G83" s="604"/>
      <c r="H83" s="604"/>
      <c r="I83" s="604"/>
      <c r="J83" s="604"/>
      <c r="K83" s="604"/>
    </row>
    <row r="84" spans="1:11" x14ac:dyDescent="0.5">
      <c r="A84" s="604"/>
      <c r="B84" s="606"/>
      <c r="C84" s="18" t="s">
        <v>200</v>
      </c>
      <c r="D84" s="614"/>
      <c r="E84" s="619"/>
      <c r="F84" s="604"/>
      <c r="G84" s="604"/>
      <c r="H84" s="604"/>
      <c r="I84" s="604"/>
      <c r="J84" s="604"/>
      <c r="K84" s="604"/>
    </row>
    <row r="85" spans="1:11" x14ac:dyDescent="0.5">
      <c r="A85" s="604"/>
      <c r="B85" s="606"/>
      <c r="C85" s="18" t="s">
        <v>199</v>
      </c>
      <c r="D85" s="614"/>
      <c r="E85" s="619"/>
      <c r="F85" s="604"/>
      <c r="G85" s="604"/>
      <c r="H85" s="604"/>
      <c r="I85" s="604"/>
      <c r="J85" s="604"/>
      <c r="K85" s="604"/>
    </row>
    <row r="86" spans="1:11" x14ac:dyDescent="0.5">
      <c r="A86" s="604"/>
      <c r="B86" s="606"/>
      <c r="C86" s="18" t="s">
        <v>184</v>
      </c>
      <c r="D86" s="614"/>
      <c r="E86" s="619"/>
      <c r="F86" s="604"/>
      <c r="G86" s="604"/>
      <c r="H86" s="604"/>
      <c r="I86" s="604"/>
      <c r="J86" s="604"/>
      <c r="K86" s="604"/>
    </row>
    <row r="87" spans="1:11" x14ac:dyDescent="0.5">
      <c r="A87" s="604"/>
      <c r="B87" s="606"/>
      <c r="C87" s="18" t="s">
        <v>201</v>
      </c>
      <c r="D87" s="614"/>
      <c r="E87" s="619"/>
      <c r="F87" s="604"/>
      <c r="G87" s="604"/>
      <c r="H87" s="604"/>
      <c r="I87" s="604"/>
      <c r="J87" s="604"/>
      <c r="K87" s="604"/>
    </row>
    <row r="88" spans="1:11" x14ac:dyDescent="0.5">
      <c r="A88" s="604"/>
      <c r="B88" s="606"/>
      <c r="C88" s="18" t="s">
        <v>172</v>
      </c>
      <c r="D88" s="614"/>
      <c r="E88" s="619"/>
      <c r="F88" s="604"/>
      <c r="G88" s="604"/>
      <c r="H88" s="604"/>
      <c r="I88" s="604"/>
      <c r="J88" s="604"/>
      <c r="K88" s="604"/>
    </row>
    <row r="89" spans="1:11" x14ac:dyDescent="0.5">
      <c r="A89" s="604"/>
      <c r="B89" s="606"/>
      <c r="C89" s="18" t="s">
        <v>65</v>
      </c>
      <c r="D89" s="614"/>
      <c r="E89" s="619"/>
      <c r="F89" s="604"/>
      <c r="G89" s="604"/>
      <c r="H89" s="604"/>
      <c r="I89" s="604"/>
      <c r="J89" s="604"/>
      <c r="K89" s="604"/>
    </row>
    <row r="90" spans="1:11" x14ac:dyDescent="0.5">
      <c r="A90" s="604"/>
      <c r="B90" s="606"/>
      <c r="C90" s="18" t="s">
        <v>211</v>
      </c>
      <c r="D90" s="614"/>
      <c r="E90" s="619"/>
      <c r="F90" s="604"/>
      <c r="G90" s="604"/>
      <c r="H90" s="604"/>
      <c r="I90" s="604"/>
      <c r="J90" s="604"/>
      <c r="K90" s="604"/>
    </row>
    <row r="91" spans="1:11" x14ac:dyDescent="0.5">
      <c r="A91" s="604"/>
      <c r="B91" s="606"/>
      <c r="C91" s="18" t="s">
        <v>43</v>
      </c>
      <c r="D91" s="614"/>
      <c r="E91" s="619"/>
      <c r="F91" s="604"/>
      <c r="G91" s="604"/>
      <c r="H91" s="604"/>
      <c r="I91" s="604"/>
      <c r="J91" s="604"/>
      <c r="K91" s="604"/>
    </row>
    <row r="92" spans="1:11" x14ac:dyDescent="0.5">
      <c r="A92" s="604"/>
      <c r="B92" s="606"/>
      <c r="C92" s="18" t="s">
        <v>178</v>
      </c>
      <c r="D92" s="614"/>
      <c r="E92" s="619"/>
      <c r="F92" s="604"/>
      <c r="G92" s="604"/>
      <c r="H92" s="604"/>
      <c r="I92" s="604"/>
      <c r="J92" s="604"/>
      <c r="K92" s="604"/>
    </row>
    <row r="93" spans="1:11" x14ac:dyDescent="0.5">
      <c r="A93" s="604"/>
      <c r="B93" s="606"/>
      <c r="C93" s="18" t="s">
        <v>44</v>
      </c>
      <c r="D93" s="614"/>
      <c r="E93" s="619"/>
      <c r="F93" s="604"/>
      <c r="G93" s="604"/>
      <c r="H93" s="604"/>
      <c r="I93" s="604"/>
      <c r="J93" s="604"/>
      <c r="K93" s="604"/>
    </row>
    <row r="94" spans="1:11" x14ac:dyDescent="0.5">
      <c r="A94" s="604"/>
      <c r="B94" s="606"/>
      <c r="C94" s="18" t="s">
        <v>38</v>
      </c>
      <c r="D94" s="614"/>
      <c r="E94" s="619"/>
      <c r="F94" s="604"/>
      <c r="G94" s="604"/>
      <c r="H94" s="604"/>
      <c r="I94" s="604"/>
      <c r="J94" s="604"/>
      <c r="K94" s="604"/>
    </row>
    <row r="95" spans="1:11" x14ac:dyDescent="0.5">
      <c r="A95" s="604"/>
      <c r="B95" s="606" t="s">
        <v>523</v>
      </c>
      <c r="C95" s="17" t="s">
        <v>154</v>
      </c>
      <c r="D95" s="614" t="s">
        <v>82</v>
      </c>
      <c r="E95" s="619" t="s">
        <v>422</v>
      </c>
      <c r="F95" s="604" t="s">
        <v>23</v>
      </c>
      <c r="G95" s="604" t="s">
        <v>80</v>
      </c>
      <c r="H95" s="604" t="s">
        <v>80</v>
      </c>
      <c r="I95" s="604" t="s">
        <v>73</v>
      </c>
      <c r="J95" s="604" t="s">
        <v>22</v>
      </c>
      <c r="K95" s="604"/>
    </row>
    <row r="96" spans="1:11" x14ac:dyDescent="0.5">
      <c r="A96" s="604"/>
      <c r="B96" s="606"/>
      <c r="C96" s="19" t="s">
        <v>899</v>
      </c>
      <c r="D96" s="614"/>
      <c r="E96" s="619"/>
      <c r="F96" s="604"/>
      <c r="G96" s="604"/>
      <c r="H96" s="604"/>
      <c r="I96" s="604"/>
      <c r="J96" s="604"/>
      <c r="K96" s="604"/>
    </row>
    <row r="97" spans="1:11" x14ac:dyDescent="0.5">
      <c r="A97" s="604"/>
      <c r="B97" s="606"/>
      <c r="C97" s="18" t="s">
        <v>38</v>
      </c>
      <c r="D97" s="614"/>
      <c r="E97" s="619"/>
      <c r="F97" s="604"/>
      <c r="G97" s="604"/>
      <c r="H97" s="604"/>
      <c r="I97" s="604"/>
      <c r="J97" s="604"/>
      <c r="K97" s="604"/>
    </row>
    <row r="98" spans="1:11" x14ac:dyDescent="0.5">
      <c r="A98" s="604"/>
      <c r="B98" s="606"/>
      <c r="C98" s="18" t="s">
        <v>65</v>
      </c>
      <c r="D98" s="614"/>
      <c r="E98" s="619"/>
      <c r="F98" s="604"/>
      <c r="G98" s="604"/>
      <c r="H98" s="604"/>
      <c r="I98" s="604"/>
      <c r="J98" s="604"/>
      <c r="K98" s="604"/>
    </row>
    <row r="99" spans="1:11" x14ac:dyDescent="0.5">
      <c r="A99" s="604"/>
      <c r="B99" s="606"/>
      <c r="C99" s="18" t="s">
        <v>172</v>
      </c>
      <c r="D99" s="614"/>
      <c r="E99" s="619"/>
      <c r="F99" s="604"/>
      <c r="G99" s="604"/>
      <c r="H99" s="604"/>
      <c r="I99" s="604"/>
      <c r="J99" s="604"/>
      <c r="K99" s="604"/>
    </row>
    <row r="100" spans="1:11" x14ac:dyDescent="0.5">
      <c r="A100" s="604"/>
      <c r="B100" s="606"/>
      <c r="C100" s="18" t="s">
        <v>211</v>
      </c>
      <c r="D100" s="614"/>
      <c r="E100" s="619"/>
      <c r="F100" s="604"/>
      <c r="G100" s="604"/>
      <c r="H100" s="604"/>
      <c r="I100" s="604"/>
      <c r="J100" s="604"/>
      <c r="K100" s="604"/>
    </row>
    <row r="101" spans="1:11" x14ac:dyDescent="0.5">
      <c r="A101" s="604"/>
      <c r="B101" s="606"/>
      <c r="C101" s="18" t="s">
        <v>178</v>
      </c>
      <c r="D101" s="614"/>
      <c r="E101" s="619"/>
      <c r="F101" s="604"/>
      <c r="G101" s="604"/>
      <c r="H101" s="604"/>
      <c r="I101" s="604"/>
      <c r="J101" s="604"/>
      <c r="K101" s="604"/>
    </row>
    <row r="102" spans="1:11" x14ac:dyDescent="0.5">
      <c r="A102" s="604"/>
      <c r="B102" s="606"/>
      <c r="C102" s="18" t="s">
        <v>43</v>
      </c>
      <c r="D102" s="614"/>
      <c r="E102" s="619"/>
      <c r="F102" s="604"/>
      <c r="G102" s="604"/>
      <c r="H102" s="604"/>
      <c r="I102" s="604"/>
      <c r="J102" s="604"/>
      <c r="K102" s="604"/>
    </row>
    <row r="103" spans="1:11" x14ac:dyDescent="0.5">
      <c r="A103" s="604"/>
      <c r="B103" s="606"/>
      <c r="C103" s="18" t="s">
        <v>44</v>
      </c>
      <c r="D103" s="614"/>
      <c r="E103" s="619"/>
      <c r="F103" s="604"/>
      <c r="G103" s="604"/>
      <c r="H103" s="604"/>
      <c r="I103" s="604"/>
      <c r="J103" s="604"/>
      <c r="K103" s="604"/>
    </row>
    <row r="104" spans="1:11" x14ac:dyDescent="0.5">
      <c r="A104" s="604"/>
      <c r="B104" s="606"/>
      <c r="C104" s="18" t="s">
        <v>199</v>
      </c>
      <c r="D104" s="614"/>
      <c r="E104" s="619"/>
      <c r="F104" s="604"/>
      <c r="G104" s="604"/>
      <c r="H104" s="604"/>
      <c r="I104" s="604"/>
      <c r="J104" s="604"/>
      <c r="K104" s="604"/>
    </row>
    <row r="105" spans="1:11" x14ac:dyDescent="0.5">
      <c r="A105" s="604"/>
      <c r="B105" s="606"/>
      <c r="C105" s="18" t="s">
        <v>184</v>
      </c>
      <c r="D105" s="614"/>
      <c r="E105" s="619"/>
      <c r="F105" s="604"/>
      <c r="G105" s="604"/>
      <c r="H105" s="604"/>
      <c r="I105" s="604"/>
      <c r="J105" s="604"/>
      <c r="K105" s="604"/>
    </row>
    <row r="106" spans="1:11" x14ac:dyDescent="0.5">
      <c r="A106" s="604"/>
      <c r="B106" s="606"/>
      <c r="C106" s="18" t="s">
        <v>201</v>
      </c>
      <c r="D106" s="614"/>
      <c r="E106" s="619"/>
      <c r="F106" s="604"/>
      <c r="G106" s="604"/>
      <c r="H106" s="604"/>
      <c r="I106" s="604"/>
      <c r="J106" s="604"/>
      <c r="K106" s="604"/>
    </row>
    <row r="107" spans="1:11" x14ac:dyDescent="0.5">
      <c r="A107" s="604"/>
      <c r="B107" s="606"/>
      <c r="C107" s="18" t="s">
        <v>200</v>
      </c>
      <c r="D107" s="614"/>
      <c r="E107" s="619"/>
      <c r="F107" s="604"/>
      <c r="G107" s="604"/>
      <c r="H107" s="604"/>
      <c r="I107" s="604"/>
      <c r="J107" s="604"/>
      <c r="K107" s="604"/>
    </row>
    <row r="108" spans="1:11" x14ac:dyDescent="0.5">
      <c r="A108" s="604"/>
      <c r="B108" s="606" t="s">
        <v>523</v>
      </c>
      <c r="C108" s="17" t="s">
        <v>154</v>
      </c>
      <c r="D108" s="614" t="s">
        <v>82</v>
      </c>
      <c r="E108" s="619" t="s">
        <v>692</v>
      </c>
      <c r="F108" s="604" t="s">
        <v>21</v>
      </c>
      <c r="G108" s="604" t="s">
        <v>20</v>
      </c>
      <c r="H108" s="604" t="s">
        <v>20</v>
      </c>
      <c r="I108" s="604" t="s">
        <v>73</v>
      </c>
      <c r="J108" s="604" t="s">
        <v>22</v>
      </c>
      <c r="K108" s="604"/>
    </row>
    <row r="109" spans="1:11" x14ac:dyDescent="0.5">
      <c r="A109" s="604"/>
      <c r="B109" s="606"/>
      <c r="C109" s="18" t="s">
        <v>200</v>
      </c>
      <c r="D109" s="614"/>
      <c r="E109" s="619"/>
      <c r="F109" s="604"/>
      <c r="G109" s="604"/>
      <c r="H109" s="604"/>
      <c r="I109" s="604"/>
      <c r="J109" s="604"/>
      <c r="K109" s="604"/>
    </row>
    <row r="110" spans="1:11" x14ac:dyDescent="0.5">
      <c r="A110" s="604"/>
      <c r="B110" s="606"/>
      <c r="C110" s="18" t="s">
        <v>65</v>
      </c>
      <c r="D110" s="614"/>
      <c r="E110" s="619"/>
      <c r="F110" s="604"/>
      <c r="G110" s="604"/>
      <c r="H110" s="604"/>
      <c r="I110" s="604"/>
      <c r="J110" s="604"/>
      <c r="K110" s="604"/>
    </row>
    <row r="111" spans="1:11" x14ac:dyDescent="0.5">
      <c r="A111" s="604"/>
      <c r="B111" s="606"/>
      <c r="C111" s="18" t="s">
        <v>184</v>
      </c>
      <c r="D111" s="614"/>
      <c r="E111" s="619"/>
      <c r="F111" s="604"/>
      <c r="G111" s="604"/>
      <c r="H111" s="604"/>
      <c r="I111" s="604"/>
      <c r="J111" s="604"/>
      <c r="K111" s="604"/>
    </row>
    <row r="112" spans="1:11" x14ac:dyDescent="0.5">
      <c r="A112" s="604"/>
      <c r="B112" s="606"/>
      <c r="C112" s="18" t="s">
        <v>172</v>
      </c>
      <c r="D112" s="614"/>
      <c r="E112" s="619"/>
      <c r="F112" s="604"/>
      <c r="G112" s="604"/>
      <c r="H112" s="604"/>
      <c r="I112" s="604"/>
      <c r="J112" s="604"/>
      <c r="K112" s="604"/>
    </row>
    <row r="113" spans="1:11" x14ac:dyDescent="0.5">
      <c r="A113" s="604"/>
      <c r="B113" s="606"/>
      <c r="C113" s="18" t="s">
        <v>211</v>
      </c>
      <c r="D113" s="614"/>
      <c r="E113" s="619"/>
      <c r="F113" s="604"/>
      <c r="G113" s="604"/>
      <c r="H113" s="604"/>
      <c r="I113" s="604"/>
      <c r="J113" s="604"/>
      <c r="K113" s="604"/>
    </row>
    <row r="114" spans="1:11" x14ac:dyDescent="0.5">
      <c r="A114" s="604"/>
      <c r="B114" s="606"/>
      <c r="C114" s="18" t="s">
        <v>43</v>
      </c>
      <c r="D114" s="614"/>
      <c r="E114" s="619"/>
      <c r="F114" s="604"/>
      <c r="G114" s="604"/>
      <c r="H114" s="604"/>
      <c r="I114" s="604"/>
      <c r="J114" s="604"/>
      <c r="K114" s="604"/>
    </row>
    <row r="115" spans="1:11" x14ac:dyDescent="0.5">
      <c r="A115" s="604"/>
      <c r="B115" s="606"/>
      <c r="C115" s="18" t="s">
        <v>44</v>
      </c>
      <c r="D115" s="614"/>
      <c r="E115" s="619"/>
      <c r="F115" s="604"/>
      <c r="G115" s="604"/>
      <c r="H115" s="604"/>
      <c r="I115" s="604"/>
      <c r="J115" s="604"/>
      <c r="K115" s="604"/>
    </row>
    <row r="116" spans="1:11" x14ac:dyDescent="0.5">
      <c r="A116" s="604"/>
      <c r="B116" s="606"/>
      <c r="C116" s="18" t="s">
        <v>178</v>
      </c>
      <c r="D116" s="614"/>
      <c r="E116" s="619"/>
      <c r="F116" s="604"/>
      <c r="G116" s="604"/>
      <c r="H116" s="604"/>
      <c r="I116" s="604"/>
      <c r="J116" s="604"/>
      <c r="K116" s="604"/>
    </row>
    <row r="117" spans="1:11" x14ac:dyDescent="0.5">
      <c r="A117" s="604"/>
      <c r="B117" s="606"/>
      <c r="C117" s="18" t="s">
        <v>199</v>
      </c>
      <c r="D117" s="614"/>
      <c r="E117" s="619"/>
      <c r="F117" s="604"/>
      <c r="G117" s="604"/>
      <c r="H117" s="604"/>
      <c r="I117" s="604"/>
      <c r="J117" s="604"/>
      <c r="K117" s="604"/>
    </row>
    <row r="118" spans="1:11" x14ac:dyDescent="0.5">
      <c r="A118" s="604"/>
      <c r="B118" s="606"/>
      <c r="C118" s="18" t="s">
        <v>201</v>
      </c>
      <c r="D118" s="614"/>
      <c r="E118" s="619"/>
      <c r="F118" s="604"/>
      <c r="G118" s="604"/>
      <c r="H118" s="604"/>
      <c r="I118" s="604"/>
      <c r="J118" s="604"/>
      <c r="K118" s="604"/>
    </row>
    <row r="119" spans="1:11" x14ac:dyDescent="0.5">
      <c r="A119" s="604"/>
      <c r="B119" s="606"/>
      <c r="C119" s="18" t="s">
        <v>38</v>
      </c>
      <c r="D119" s="614"/>
      <c r="E119" s="619"/>
      <c r="F119" s="604"/>
      <c r="G119" s="604"/>
      <c r="H119" s="604"/>
      <c r="I119" s="604"/>
      <c r="J119" s="604"/>
      <c r="K119" s="604"/>
    </row>
    <row r="120" spans="1:11" x14ac:dyDescent="0.5">
      <c r="A120" s="604"/>
      <c r="B120" s="606" t="s">
        <v>526</v>
      </c>
      <c r="C120" s="17" t="s">
        <v>527</v>
      </c>
      <c r="D120" s="614" t="s">
        <v>53</v>
      </c>
      <c r="E120" s="619" t="s">
        <v>1094</v>
      </c>
      <c r="F120" s="604" t="s">
        <v>20</v>
      </c>
      <c r="G120" s="604" t="s">
        <v>900</v>
      </c>
      <c r="H120" s="604" t="s">
        <v>901</v>
      </c>
      <c r="I120" s="604" t="s">
        <v>127</v>
      </c>
      <c r="J120" s="604" t="s">
        <v>22</v>
      </c>
      <c r="K120" s="604"/>
    </row>
    <row r="121" spans="1:11" x14ac:dyDescent="0.5">
      <c r="A121" s="604"/>
      <c r="B121" s="606"/>
      <c r="C121" s="18" t="s">
        <v>50</v>
      </c>
      <c r="D121" s="614"/>
      <c r="E121" s="619"/>
      <c r="F121" s="604"/>
      <c r="G121" s="604"/>
      <c r="H121" s="604"/>
      <c r="I121" s="604"/>
      <c r="J121" s="604"/>
      <c r="K121" s="604"/>
    </row>
    <row r="122" spans="1:11" x14ac:dyDescent="0.5">
      <c r="A122" s="604"/>
      <c r="B122" s="606"/>
      <c r="C122" s="18" t="s">
        <v>15</v>
      </c>
      <c r="D122" s="614"/>
      <c r="E122" s="619"/>
      <c r="F122" s="604"/>
      <c r="G122" s="604"/>
      <c r="H122" s="604"/>
      <c r="I122" s="604"/>
      <c r="J122" s="604"/>
      <c r="K122" s="604"/>
    </row>
    <row r="123" spans="1:11" x14ac:dyDescent="0.5">
      <c r="A123" s="604"/>
      <c r="B123" s="606"/>
      <c r="C123" s="18" t="s">
        <v>500</v>
      </c>
      <c r="D123" s="614"/>
      <c r="E123" s="619"/>
      <c r="F123" s="604"/>
      <c r="G123" s="604"/>
      <c r="H123" s="604"/>
      <c r="I123" s="604"/>
      <c r="J123" s="604"/>
      <c r="K123" s="604"/>
    </row>
    <row r="124" spans="1:11" x14ac:dyDescent="0.5">
      <c r="A124" s="604"/>
      <c r="B124" s="606" t="s">
        <v>537</v>
      </c>
      <c r="C124" s="17" t="s">
        <v>239</v>
      </c>
      <c r="D124" s="614" t="s">
        <v>53</v>
      </c>
      <c r="E124" s="620" t="s">
        <v>750</v>
      </c>
      <c r="F124" s="604" t="s">
        <v>20</v>
      </c>
      <c r="G124" s="604" t="s">
        <v>26</v>
      </c>
      <c r="H124" s="604" t="s">
        <v>20</v>
      </c>
      <c r="I124" s="604" t="s">
        <v>25</v>
      </c>
      <c r="J124" s="604" t="s">
        <v>22</v>
      </c>
      <c r="K124" s="604"/>
    </row>
    <row r="125" spans="1:11" x14ac:dyDescent="0.5">
      <c r="A125" s="604"/>
      <c r="B125" s="606"/>
      <c r="C125" s="19" t="s">
        <v>171</v>
      </c>
      <c r="D125" s="614"/>
      <c r="E125" s="620"/>
      <c r="F125" s="604"/>
      <c r="G125" s="604"/>
      <c r="H125" s="604"/>
      <c r="I125" s="604"/>
      <c r="J125" s="604"/>
      <c r="K125" s="604"/>
    </row>
    <row r="126" spans="1:11" x14ac:dyDescent="0.5">
      <c r="A126" s="604"/>
      <c r="B126" s="606"/>
      <c r="C126" s="18" t="s">
        <v>75</v>
      </c>
      <c r="D126" s="614"/>
      <c r="E126" s="620"/>
      <c r="F126" s="604"/>
      <c r="G126" s="604"/>
      <c r="H126" s="604"/>
      <c r="I126" s="604"/>
      <c r="J126" s="604"/>
      <c r="K126" s="604"/>
    </row>
    <row r="127" spans="1:11" x14ac:dyDescent="0.5">
      <c r="A127" s="604"/>
      <c r="B127" s="606" t="s">
        <v>543</v>
      </c>
      <c r="C127" s="17" t="s">
        <v>544</v>
      </c>
      <c r="D127" s="614" t="s">
        <v>53</v>
      </c>
      <c r="E127" s="620" t="s">
        <v>1095</v>
      </c>
      <c r="F127" s="604" t="s">
        <v>20</v>
      </c>
      <c r="G127" s="604" t="s">
        <v>236</v>
      </c>
      <c r="H127" s="604" t="s">
        <v>125</v>
      </c>
      <c r="I127" s="604" t="s">
        <v>39</v>
      </c>
      <c r="J127" s="604" t="s">
        <v>22</v>
      </c>
      <c r="K127" s="604"/>
    </row>
    <row r="128" spans="1:11" x14ac:dyDescent="0.5">
      <c r="A128" s="604"/>
      <c r="B128" s="606"/>
      <c r="C128" s="19" t="s">
        <v>171</v>
      </c>
      <c r="D128" s="614"/>
      <c r="E128" s="620"/>
      <c r="F128" s="604"/>
      <c r="G128" s="604"/>
      <c r="H128" s="604"/>
      <c r="I128" s="604"/>
      <c r="J128" s="604"/>
      <c r="K128" s="604"/>
    </row>
    <row r="129" spans="1:11" x14ac:dyDescent="0.5">
      <c r="A129" s="604"/>
      <c r="B129" s="606"/>
      <c r="C129" s="18" t="s">
        <v>75</v>
      </c>
      <c r="D129" s="614"/>
      <c r="E129" s="620"/>
      <c r="F129" s="604"/>
      <c r="G129" s="604"/>
      <c r="H129" s="604"/>
      <c r="I129" s="604"/>
      <c r="J129" s="604"/>
      <c r="K129" s="604"/>
    </row>
    <row r="130" spans="1:11" x14ac:dyDescent="0.5">
      <c r="A130" s="604"/>
      <c r="B130" s="606"/>
      <c r="C130" s="18" t="s">
        <v>50</v>
      </c>
      <c r="D130" s="614"/>
      <c r="E130" s="620"/>
      <c r="F130" s="604"/>
      <c r="G130" s="604"/>
      <c r="H130" s="604"/>
      <c r="I130" s="604"/>
      <c r="J130" s="604"/>
      <c r="K130" s="604"/>
    </row>
    <row r="131" spans="1:11" x14ac:dyDescent="0.5">
      <c r="A131" s="604"/>
      <c r="B131" s="606"/>
      <c r="C131" s="18" t="s">
        <v>240</v>
      </c>
      <c r="D131" s="614"/>
      <c r="E131" s="620"/>
      <c r="F131" s="604"/>
      <c r="G131" s="604"/>
      <c r="H131" s="604"/>
      <c r="I131" s="604"/>
      <c r="J131" s="604"/>
      <c r="K131" s="604"/>
    </row>
    <row r="132" spans="1:11" x14ac:dyDescent="0.5">
      <c r="A132" s="604"/>
      <c r="B132" s="606" t="s">
        <v>543</v>
      </c>
      <c r="C132" s="17" t="s">
        <v>544</v>
      </c>
      <c r="D132" s="614" t="s">
        <v>53</v>
      </c>
      <c r="E132" s="620" t="s">
        <v>1096</v>
      </c>
      <c r="F132" s="604" t="s">
        <v>23</v>
      </c>
      <c r="G132" s="604" t="s">
        <v>233</v>
      </c>
      <c r="H132" s="604" t="s">
        <v>267</v>
      </c>
      <c r="I132" s="604" t="s">
        <v>47</v>
      </c>
      <c r="J132" s="604" t="s">
        <v>22</v>
      </c>
      <c r="K132" s="604"/>
    </row>
    <row r="133" spans="1:11" x14ac:dyDescent="0.5">
      <c r="A133" s="604"/>
      <c r="B133" s="606"/>
      <c r="C133" s="19" t="s">
        <v>902</v>
      </c>
      <c r="D133" s="614"/>
      <c r="E133" s="620"/>
      <c r="F133" s="604"/>
      <c r="G133" s="604"/>
      <c r="H133" s="604"/>
      <c r="I133" s="604"/>
      <c r="J133" s="604"/>
      <c r="K133" s="604"/>
    </row>
    <row r="134" spans="1:11" x14ac:dyDescent="0.5">
      <c r="A134" s="604"/>
      <c r="B134" s="606"/>
      <c r="C134" s="18" t="s">
        <v>15</v>
      </c>
      <c r="D134" s="614"/>
      <c r="E134" s="620"/>
      <c r="F134" s="604"/>
      <c r="G134" s="604"/>
      <c r="H134" s="604"/>
      <c r="I134" s="604"/>
      <c r="J134" s="604"/>
      <c r="K134" s="604"/>
    </row>
    <row r="135" spans="1:11" x14ac:dyDescent="0.5">
      <c r="A135" s="604"/>
      <c r="B135" s="606"/>
      <c r="C135" s="18" t="s">
        <v>77</v>
      </c>
      <c r="D135" s="614"/>
      <c r="E135" s="620"/>
      <c r="F135" s="604"/>
      <c r="G135" s="604"/>
      <c r="H135" s="604"/>
      <c r="I135" s="604"/>
      <c r="J135" s="604"/>
      <c r="K135" s="604"/>
    </row>
    <row r="136" spans="1:11" x14ac:dyDescent="0.5">
      <c r="A136" s="604"/>
      <c r="B136" s="606"/>
      <c r="C136" s="18" t="s">
        <v>52</v>
      </c>
      <c r="D136" s="614"/>
      <c r="E136" s="620"/>
      <c r="F136" s="604"/>
      <c r="G136" s="604"/>
      <c r="H136" s="604"/>
      <c r="I136" s="604"/>
      <c r="J136" s="604"/>
      <c r="K136" s="604"/>
    </row>
    <row r="137" spans="1:11" x14ac:dyDescent="0.5">
      <c r="A137" s="604"/>
      <c r="B137" s="606" t="s">
        <v>543</v>
      </c>
      <c r="C137" s="17" t="s">
        <v>544</v>
      </c>
      <c r="D137" s="614" t="s">
        <v>53</v>
      </c>
      <c r="E137" s="620" t="s">
        <v>1097</v>
      </c>
      <c r="F137" s="604" t="s">
        <v>21</v>
      </c>
      <c r="G137" s="604" t="s">
        <v>903</v>
      </c>
      <c r="H137" s="604" t="s">
        <v>903</v>
      </c>
      <c r="I137" s="604" t="s">
        <v>73</v>
      </c>
      <c r="J137" s="604" t="s">
        <v>22</v>
      </c>
      <c r="K137" s="604"/>
    </row>
    <row r="138" spans="1:11" x14ac:dyDescent="0.5">
      <c r="A138" s="604"/>
      <c r="B138" s="606"/>
      <c r="C138" s="19" t="s">
        <v>173</v>
      </c>
      <c r="D138" s="614"/>
      <c r="E138" s="620"/>
      <c r="F138" s="604"/>
      <c r="G138" s="604"/>
      <c r="H138" s="604"/>
      <c r="I138" s="604"/>
      <c r="J138" s="604"/>
      <c r="K138" s="604"/>
    </row>
    <row r="139" spans="1:11" x14ac:dyDescent="0.5">
      <c r="A139" s="604"/>
      <c r="B139" s="606"/>
      <c r="C139" s="18" t="s">
        <v>170</v>
      </c>
      <c r="D139" s="614"/>
      <c r="E139" s="620"/>
      <c r="F139" s="604"/>
      <c r="G139" s="604"/>
      <c r="H139" s="604"/>
      <c r="I139" s="604"/>
      <c r="J139" s="604"/>
      <c r="K139" s="604"/>
    </row>
    <row r="140" spans="1:11" x14ac:dyDescent="0.5">
      <c r="A140" s="604"/>
      <c r="B140" s="606"/>
      <c r="C140" s="18" t="s">
        <v>500</v>
      </c>
      <c r="D140" s="614"/>
      <c r="E140" s="620"/>
      <c r="F140" s="604"/>
      <c r="G140" s="604"/>
      <c r="H140" s="604"/>
      <c r="I140" s="604"/>
      <c r="J140" s="604"/>
      <c r="K140" s="604"/>
    </row>
    <row r="141" spans="1:11" x14ac:dyDescent="0.5">
      <c r="A141" s="604"/>
      <c r="B141" s="606" t="s">
        <v>546</v>
      </c>
      <c r="C141" s="17" t="s">
        <v>547</v>
      </c>
      <c r="D141" s="614" t="s">
        <v>33</v>
      </c>
      <c r="E141" s="23" t="s">
        <v>661</v>
      </c>
      <c r="F141" s="604" t="s">
        <v>20</v>
      </c>
      <c r="G141" s="604" t="s">
        <v>34</v>
      </c>
      <c r="H141" s="604" t="s">
        <v>25</v>
      </c>
      <c r="I141" s="604" t="s">
        <v>234</v>
      </c>
      <c r="J141" s="604" t="s">
        <v>22</v>
      </c>
      <c r="K141" s="604"/>
    </row>
    <row r="142" spans="1:11" x14ac:dyDescent="0.5">
      <c r="A142" s="604"/>
      <c r="B142" s="606"/>
      <c r="C142" s="18" t="s">
        <v>52</v>
      </c>
      <c r="D142" s="614"/>
      <c r="E142" s="23" t="s">
        <v>662</v>
      </c>
      <c r="F142" s="604"/>
      <c r="G142" s="604"/>
      <c r="H142" s="604"/>
      <c r="I142" s="604"/>
      <c r="J142" s="604"/>
      <c r="K142" s="604"/>
    </row>
    <row r="143" spans="1:11" x14ac:dyDescent="0.5">
      <c r="A143" s="604"/>
      <c r="B143" s="606" t="s">
        <v>904</v>
      </c>
      <c r="C143" s="17" t="s">
        <v>260</v>
      </c>
      <c r="D143" s="614" t="s">
        <v>53</v>
      </c>
      <c r="E143" s="620" t="s">
        <v>1098</v>
      </c>
      <c r="F143" s="604" t="s">
        <v>20</v>
      </c>
      <c r="G143" s="604" t="s">
        <v>23</v>
      </c>
      <c r="H143" s="604" t="s">
        <v>23</v>
      </c>
      <c r="I143" s="604" t="s">
        <v>73</v>
      </c>
      <c r="J143" s="604" t="s">
        <v>22</v>
      </c>
      <c r="K143" s="604"/>
    </row>
    <row r="144" spans="1:11" x14ac:dyDescent="0.5">
      <c r="A144" s="604"/>
      <c r="B144" s="606"/>
      <c r="C144" s="18" t="s">
        <v>77</v>
      </c>
      <c r="D144" s="614"/>
      <c r="E144" s="620"/>
      <c r="F144" s="604"/>
      <c r="G144" s="604"/>
      <c r="H144" s="604"/>
      <c r="I144" s="604"/>
      <c r="J144" s="604"/>
      <c r="K144" s="604"/>
    </row>
    <row r="145" spans="1:11" x14ac:dyDescent="0.5">
      <c r="A145" s="604"/>
      <c r="B145" s="606"/>
      <c r="C145" s="18" t="s">
        <v>50</v>
      </c>
      <c r="D145" s="614"/>
      <c r="E145" s="620"/>
      <c r="F145" s="604"/>
      <c r="G145" s="604"/>
      <c r="H145" s="604"/>
      <c r="I145" s="604"/>
      <c r="J145" s="604"/>
      <c r="K145" s="604"/>
    </row>
    <row r="146" spans="1:11" x14ac:dyDescent="0.5">
      <c r="A146" s="604"/>
      <c r="B146" s="606" t="s">
        <v>905</v>
      </c>
      <c r="C146" s="17" t="s">
        <v>906</v>
      </c>
      <c r="D146" s="614" t="s">
        <v>33</v>
      </c>
      <c r="E146" s="23" t="s">
        <v>1099</v>
      </c>
      <c r="F146" s="604" t="s">
        <v>20</v>
      </c>
      <c r="G146" s="604" t="s">
        <v>236</v>
      </c>
      <c r="H146" s="604" t="s">
        <v>124</v>
      </c>
      <c r="I146" s="604" t="s">
        <v>114</v>
      </c>
      <c r="J146" s="604" t="s">
        <v>22</v>
      </c>
      <c r="K146" s="604"/>
    </row>
    <row r="147" spans="1:11" x14ac:dyDescent="0.5">
      <c r="A147" s="604"/>
      <c r="B147" s="606"/>
      <c r="C147" s="19" t="s">
        <v>171</v>
      </c>
      <c r="D147" s="614"/>
      <c r="E147" s="23" t="s">
        <v>1100</v>
      </c>
      <c r="F147" s="604"/>
      <c r="G147" s="604"/>
      <c r="H147" s="604"/>
      <c r="I147" s="604"/>
      <c r="J147" s="604"/>
      <c r="K147" s="604"/>
    </row>
    <row r="148" spans="1:11" x14ac:dyDescent="0.5">
      <c r="A148" s="604"/>
      <c r="B148" s="606"/>
      <c r="C148" s="18" t="s">
        <v>78</v>
      </c>
      <c r="D148" s="614"/>
      <c r="E148" s="23"/>
      <c r="F148" s="604"/>
      <c r="G148" s="604"/>
      <c r="H148" s="604"/>
      <c r="I148" s="604"/>
      <c r="J148" s="604"/>
      <c r="K148" s="604"/>
    </row>
    <row r="149" spans="1:11" x14ac:dyDescent="0.5">
      <c r="A149" s="604"/>
      <c r="B149" s="606"/>
      <c r="C149" s="18" t="s">
        <v>16</v>
      </c>
      <c r="D149" s="614"/>
      <c r="E149" s="23"/>
      <c r="F149" s="604"/>
      <c r="G149" s="604"/>
      <c r="H149" s="604"/>
      <c r="I149" s="604"/>
      <c r="J149" s="604"/>
      <c r="K149" s="604"/>
    </row>
    <row r="150" spans="1:11" x14ac:dyDescent="0.5">
      <c r="A150" s="604"/>
      <c r="B150" s="606"/>
      <c r="C150" s="18" t="s">
        <v>79</v>
      </c>
      <c r="D150" s="614"/>
      <c r="E150" s="23"/>
      <c r="F150" s="604"/>
      <c r="G150" s="604"/>
      <c r="H150" s="604"/>
      <c r="I150" s="604"/>
      <c r="J150" s="604"/>
      <c r="K150" s="604"/>
    </row>
    <row r="151" spans="1:11" x14ac:dyDescent="0.5">
      <c r="A151" s="604"/>
      <c r="B151" s="606" t="s">
        <v>548</v>
      </c>
      <c r="C151" s="17" t="s">
        <v>248</v>
      </c>
      <c r="D151" s="614" t="s">
        <v>33</v>
      </c>
      <c r="E151" s="22" t="s">
        <v>1101</v>
      </c>
      <c r="F151" s="604" t="s">
        <v>20</v>
      </c>
      <c r="G151" s="604" t="s">
        <v>541</v>
      </c>
      <c r="H151" s="604" t="s">
        <v>267</v>
      </c>
      <c r="I151" s="604" t="s">
        <v>26</v>
      </c>
      <c r="J151" s="604" t="s">
        <v>22</v>
      </c>
      <c r="K151" s="604"/>
    </row>
    <row r="152" spans="1:11" x14ac:dyDescent="0.5">
      <c r="A152" s="604"/>
      <c r="B152" s="606"/>
      <c r="C152" s="18" t="s">
        <v>52</v>
      </c>
      <c r="D152" s="614"/>
      <c r="E152" s="22" t="s">
        <v>1102</v>
      </c>
      <c r="F152" s="604"/>
      <c r="G152" s="604"/>
      <c r="H152" s="604"/>
      <c r="I152" s="604"/>
      <c r="J152" s="604"/>
      <c r="K152" s="604"/>
    </row>
    <row r="153" spans="1:11" x14ac:dyDescent="0.5">
      <c r="A153" s="604"/>
      <c r="B153" s="606"/>
      <c r="C153" s="18" t="s">
        <v>242</v>
      </c>
      <c r="D153" s="614"/>
      <c r="E153" s="22"/>
      <c r="F153" s="604"/>
      <c r="G153" s="604"/>
      <c r="H153" s="604"/>
      <c r="I153" s="604"/>
      <c r="J153" s="604"/>
      <c r="K153" s="604"/>
    </row>
    <row r="154" spans="1:11" x14ac:dyDescent="0.5">
      <c r="A154" s="604"/>
      <c r="B154" s="606"/>
      <c r="C154" s="18" t="s">
        <v>45</v>
      </c>
      <c r="D154" s="614"/>
      <c r="E154" s="22"/>
      <c r="F154" s="604"/>
      <c r="G154" s="604"/>
      <c r="H154" s="604"/>
      <c r="I154" s="604"/>
      <c r="J154" s="604"/>
      <c r="K154" s="604"/>
    </row>
    <row r="155" spans="1:11" x14ac:dyDescent="0.5">
      <c r="A155" s="604"/>
      <c r="B155" s="606"/>
      <c r="C155" s="18" t="s">
        <v>77</v>
      </c>
      <c r="D155" s="614"/>
      <c r="E155" s="22"/>
      <c r="F155" s="604"/>
      <c r="G155" s="604"/>
      <c r="H155" s="604"/>
      <c r="I155" s="604"/>
      <c r="J155" s="604"/>
      <c r="K155" s="604"/>
    </row>
    <row r="156" spans="1:11" x14ac:dyDescent="0.5">
      <c r="A156" s="604"/>
      <c r="B156" s="606"/>
      <c r="C156" s="18" t="s">
        <v>15</v>
      </c>
      <c r="D156" s="614"/>
      <c r="E156" s="22"/>
      <c r="F156" s="604"/>
      <c r="G156" s="604"/>
      <c r="H156" s="604"/>
      <c r="I156" s="604"/>
      <c r="J156" s="604"/>
      <c r="K156" s="604"/>
    </row>
    <row r="157" spans="1:11" x14ac:dyDescent="0.5">
      <c r="A157" s="604"/>
      <c r="B157" s="606"/>
      <c r="C157" s="18" t="s">
        <v>57</v>
      </c>
      <c r="D157" s="614"/>
      <c r="E157" s="22"/>
      <c r="F157" s="604"/>
      <c r="G157" s="604"/>
      <c r="H157" s="604"/>
      <c r="I157" s="604"/>
      <c r="J157" s="604"/>
      <c r="K157" s="604"/>
    </row>
    <row r="158" spans="1:11" x14ac:dyDescent="0.5">
      <c r="A158" s="604"/>
      <c r="B158" s="606" t="s">
        <v>907</v>
      </c>
      <c r="C158" s="17" t="s">
        <v>250</v>
      </c>
      <c r="D158" s="614" t="s">
        <v>33</v>
      </c>
      <c r="E158" s="22" t="s">
        <v>1103</v>
      </c>
      <c r="F158" s="604" t="s">
        <v>20</v>
      </c>
      <c r="G158" s="604" t="s">
        <v>903</v>
      </c>
      <c r="H158" s="604" t="s">
        <v>903</v>
      </c>
      <c r="I158" s="604" t="s">
        <v>73</v>
      </c>
      <c r="J158" s="604" t="s">
        <v>22</v>
      </c>
      <c r="K158" s="604"/>
    </row>
    <row r="159" spans="1:11" x14ac:dyDescent="0.5">
      <c r="A159" s="604"/>
      <c r="B159" s="606"/>
      <c r="C159" s="19" t="s">
        <v>173</v>
      </c>
      <c r="D159" s="614"/>
      <c r="E159" s="22" t="s">
        <v>1104</v>
      </c>
      <c r="F159" s="604"/>
      <c r="G159" s="604"/>
      <c r="H159" s="604"/>
      <c r="I159" s="604"/>
      <c r="J159" s="604"/>
      <c r="K159" s="604"/>
    </row>
    <row r="160" spans="1:11" x14ac:dyDescent="0.5">
      <c r="A160" s="604"/>
      <c r="B160" s="606"/>
      <c r="C160" s="18" t="s">
        <v>14</v>
      </c>
      <c r="D160" s="614"/>
      <c r="E160" s="22"/>
      <c r="F160" s="604"/>
      <c r="G160" s="604"/>
      <c r="H160" s="604"/>
      <c r="I160" s="604"/>
      <c r="J160" s="604"/>
      <c r="K160" s="604"/>
    </row>
    <row r="161" spans="1:11" x14ac:dyDescent="0.5">
      <c r="A161" s="604"/>
      <c r="B161" s="606" t="s">
        <v>874</v>
      </c>
      <c r="C161" s="17" t="s">
        <v>875</v>
      </c>
      <c r="D161" s="614" t="s">
        <v>19</v>
      </c>
      <c r="E161" s="619" t="s">
        <v>482</v>
      </c>
      <c r="F161" s="604" t="s">
        <v>20</v>
      </c>
      <c r="G161" s="604" t="s">
        <v>34</v>
      </c>
      <c r="H161" s="604" t="s">
        <v>34</v>
      </c>
      <c r="I161" s="604" t="s">
        <v>73</v>
      </c>
      <c r="J161" s="604" t="s">
        <v>22</v>
      </c>
      <c r="K161" s="604"/>
    </row>
    <row r="162" spans="1:11" x14ac:dyDescent="0.5">
      <c r="A162" s="604"/>
      <c r="B162" s="606"/>
      <c r="C162" s="19" t="s">
        <v>360</v>
      </c>
      <c r="D162" s="614"/>
      <c r="E162" s="619"/>
      <c r="F162" s="604"/>
      <c r="G162" s="604"/>
      <c r="H162" s="604"/>
      <c r="I162" s="604"/>
      <c r="J162" s="604"/>
      <c r="K162" s="604"/>
    </row>
    <row r="163" spans="1:11" x14ac:dyDescent="0.5">
      <c r="A163" s="604"/>
      <c r="B163" s="606"/>
      <c r="C163" s="18" t="s">
        <v>165</v>
      </c>
      <c r="D163" s="614"/>
      <c r="E163" s="619"/>
      <c r="F163" s="604"/>
      <c r="G163" s="604"/>
      <c r="H163" s="604"/>
      <c r="I163" s="604"/>
      <c r="J163" s="604"/>
      <c r="K163" s="604"/>
    </row>
    <row r="164" spans="1:11" x14ac:dyDescent="0.5">
      <c r="A164" s="604"/>
      <c r="B164" s="606" t="s">
        <v>908</v>
      </c>
      <c r="C164" s="17" t="s">
        <v>909</v>
      </c>
      <c r="D164" s="614" t="s">
        <v>19</v>
      </c>
      <c r="E164" s="619" t="s">
        <v>668</v>
      </c>
      <c r="F164" s="604" t="s">
        <v>20</v>
      </c>
      <c r="G164" s="604" t="s">
        <v>34</v>
      </c>
      <c r="H164" s="604" t="s">
        <v>167</v>
      </c>
      <c r="I164" s="604" t="s">
        <v>20</v>
      </c>
      <c r="J164" s="604" t="s">
        <v>22</v>
      </c>
      <c r="K164" s="604"/>
    </row>
    <row r="165" spans="1:11" x14ac:dyDescent="0.5">
      <c r="A165" s="604"/>
      <c r="B165" s="606"/>
      <c r="C165" s="19" t="s">
        <v>360</v>
      </c>
      <c r="D165" s="614"/>
      <c r="E165" s="619"/>
      <c r="F165" s="604"/>
      <c r="G165" s="604"/>
      <c r="H165" s="604"/>
      <c r="I165" s="604"/>
      <c r="J165" s="604"/>
      <c r="K165" s="604"/>
    </row>
    <row r="166" spans="1:11" x14ac:dyDescent="0.5">
      <c r="A166" s="604"/>
      <c r="B166" s="606"/>
      <c r="C166" s="18" t="s">
        <v>92</v>
      </c>
      <c r="D166" s="614"/>
      <c r="E166" s="619"/>
      <c r="F166" s="604"/>
      <c r="G166" s="604"/>
      <c r="H166" s="604"/>
      <c r="I166" s="604"/>
      <c r="J166" s="604"/>
      <c r="K166" s="604"/>
    </row>
    <row r="167" spans="1:11" x14ac:dyDescent="0.5">
      <c r="A167" s="604"/>
      <c r="B167" s="606" t="s">
        <v>910</v>
      </c>
      <c r="C167" s="17" t="s">
        <v>911</v>
      </c>
      <c r="D167" s="614" t="s">
        <v>86</v>
      </c>
      <c r="E167" s="22" t="s">
        <v>475</v>
      </c>
      <c r="F167" s="604" t="s">
        <v>20</v>
      </c>
      <c r="G167" s="604" t="s">
        <v>34</v>
      </c>
      <c r="H167" s="604" t="s">
        <v>167</v>
      </c>
      <c r="I167" s="604" t="s">
        <v>20</v>
      </c>
      <c r="J167" s="604" t="s">
        <v>22</v>
      </c>
      <c r="K167" s="604"/>
    </row>
    <row r="168" spans="1:11" x14ac:dyDescent="0.5">
      <c r="A168" s="604"/>
      <c r="B168" s="606"/>
      <c r="C168" s="19" t="s">
        <v>360</v>
      </c>
      <c r="D168" s="614"/>
      <c r="E168" s="22" t="s">
        <v>476</v>
      </c>
      <c r="F168" s="604"/>
      <c r="G168" s="604"/>
      <c r="H168" s="604"/>
      <c r="I168" s="604"/>
      <c r="J168" s="604"/>
      <c r="K168" s="604"/>
    </row>
    <row r="169" spans="1:11" x14ac:dyDescent="0.5">
      <c r="A169" s="604"/>
      <c r="B169" s="606"/>
      <c r="C169" s="18" t="s">
        <v>367</v>
      </c>
      <c r="D169" s="614"/>
      <c r="E169" s="22"/>
      <c r="F169" s="604"/>
      <c r="G169" s="604"/>
      <c r="H169" s="604"/>
      <c r="I169" s="604"/>
      <c r="J169" s="604"/>
      <c r="K169" s="604"/>
    </row>
    <row r="170" spans="1:11" x14ac:dyDescent="0.5">
      <c r="A170" s="604"/>
      <c r="B170" s="606"/>
      <c r="C170" s="18" t="s">
        <v>368</v>
      </c>
      <c r="D170" s="614"/>
      <c r="E170" s="22"/>
      <c r="F170" s="604"/>
      <c r="G170" s="604"/>
      <c r="H170" s="604"/>
      <c r="I170" s="604"/>
      <c r="J170" s="604"/>
      <c r="K170" s="604"/>
    </row>
    <row r="171" spans="1:11" x14ac:dyDescent="0.5">
      <c r="A171" s="604"/>
      <c r="B171" s="606" t="s">
        <v>912</v>
      </c>
      <c r="C171" s="17" t="s">
        <v>913</v>
      </c>
      <c r="D171" s="614" t="s">
        <v>86</v>
      </c>
      <c r="E171" s="22" t="s">
        <v>1105</v>
      </c>
      <c r="F171" s="604" t="s">
        <v>20</v>
      </c>
      <c r="G171" s="604" t="s">
        <v>34</v>
      </c>
      <c r="H171" s="604" t="s">
        <v>167</v>
      </c>
      <c r="I171" s="604" t="s">
        <v>20</v>
      </c>
      <c r="J171" s="604" t="s">
        <v>22</v>
      </c>
      <c r="K171" s="604"/>
    </row>
    <row r="172" spans="1:11" x14ac:dyDescent="0.5">
      <c r="A172" s="604"/>
      <c r="B172" s="606"/>
      <c r="C172" s="19" t="s">
        <v>360</v>
      </c>
      <c r="D172" s="614"/>
      <c r="E172" s="22" t="s">
        <v>1106</v>
      </c>
      <c r="F172" s="604"/>
      <c r="G172" s="604"/>
      <c r="H172" s="604"/>
      <c r="I172" s="604"/>
      <c r="J172" s="604"/>
      <c r="K172" s="604"/>
    </row>
    <row r="173" spans="1:11" x14ac:dyDescent="0.5">
      <c r="A173" s="604"/>
      <c r="B173" s="606"/>
      <c r="C173" s="18" t="s">
        <v>91</v>
      </c>
      <c r="D173" s="614"/>
      <c r="E173" s="22"/>
      <c r="F173" s="604"/>
      <c r="G173" s="604"/>
      <c r="H173" s="604"/>
      <c r="I173" s="604"/>
      <c r="J173" s="604"/>
      <c r="K173" s="604"/>
    </row>
    <row r="174" spans="1:11" x14ac:dyDescent="0.5">
      <c r="A174" s="604"/>
      <c r="B174" s="606" t="s">
        <v>914</v>
      </c>
      <c r="C174" s="17" t="s">
        <v>915</v>
      </c>
      <c r="D174" s="614" t="s">
        <v>33</v>
      </c>
      <c r="E174" s="22" t="s">
        <v>1107</v>
      </c>
      <c r="F174" s="604" t="s">
        <v>20</v>
      </c>
      <c r="G174" s="604" t="s">
        <v>922</v>
      </c>
      <c r="H174" s="604" t="s">
        <v>922</v>
      </c>
      <c r="I174" s="604" t="s">
        <v>73</v>
      </c>
      <c r="J174" s="604" t="s">
        <v>22</v>
      </c>
      <c r="K174" s="604"/>
    </row>
    <row r="175" spans="1:11" ht="63.75" x14ac:dyDescent="0.5">
      <c r="A175" s="604"/>
      <c r="B175" s="606"/>
      <c r="C175" s="19" t="s">
        <v>916</v>
      </c>
      <c r="D175" s="614"/>
      <c r="E175" s="22" t="s">
        <v>1108</v>
      </c>
      <c r="F175" s="604"/>
      <c r="G175" s="604"/>
      <c r="H175" s="604"/>
      <c r="I175" s="604"/>
      <c r="J175" s="604"/>
      <c r="K175" s="604"/>
    </row>
    <row r="176" spans="1:11" x14ac:dyDescent="0.5">
      <c r="A176" s="604"/>
      <c r="B176" s="606"/>
      <c r="C176" s="18" t="s">
        <v>172</v>
      </c>
      <c r="D176" s="614"/>
      <c r="E176" s="22" t="s">
        <v>1109</v>
      </c>
      <c r="F176" s="604"/>
      <c r="G176" s="604"/>
      <c r="H176" s="604"/>
      <c r="I176" s="604"/>
      <c r="J176" s="604"/>
      <c r="K176" s="604"/>
    </row>
    <row r="177" spans="1:11" x14ac:dyDescent="0.5">
      <c r="A177" s="604"/>
      <c r="B177" s="606"/>
      <c r="C177" s="18" t="s">
        <v>65</v>
      </c>
      <c r="D177" s="614"/>
      <c r="E177" s="22"/>
      <c r="F177" s="604"/>
      <c r="G177" s="604"/>
      <c r="H177" s="604"/>
      <c r="I177" s="604"/>
      <c r="J177" s="604"/>
      <c r="K177" s="604"/>
    </row>
    <row r="178" spans="1:11" ht="42.75" x14ac:dyDescent="0.5">
      <c r="A178" s="604"/>
      <c r="B178" s="606"/>
      <c r="C178" s="18" t="s">
        <v>917</v>
      </c>
      <c r="D178" s="614"/>
      <c r="E178" s="22"/>
      <c r="F178" s="604"/>
      <c r="G178" s="604"/>
      <c r="H178" s="604"/>
      <c r="I178" s="604"/>
      <c r="J178" s="604"/>
      <c r="K178" s="604"/>
    </row>
    <row r="179" spans="1:11" x14ac:dyDescent="0.5">
      <c r="A179" s="604"/>
      <c r="B179" s="606"/>
      <c r="C179" s="18" t="s">
        <v>918</v>
      </c>
      <c r="D179" s="614"/>
      <c r="E179" s="22"/>
      <c r="F179" s="604"/>
      <c r="G179" s="604"/>
      <c r="H179" s="604"/>
      <c r="I179" s="604"/>
      <c r="J179" s="604"/>
      <c r="K179" s="604"/>
    </row>
    <row r="180" spans="1:11" x14ac:dyDescent="0.5">
      <c r="A180" s="604"/>
      <c r="B180" s="606"/>
      <c r="C180" s="18" t="s">
        <v>919</v>
      </c>
      <c r="D180" s="614"/>
      <c r="E180" s="22"/>
      <c r="F180" s="604"/>
      <c r="G180" s="604"/>
      <c r="H180" s="604"/>
      <c r="I180" s="604"/>
      <c r="J180" s="604"/>
      <c r="K180" s="604"/>
    </row>
    <row r="181" spans="1:11" x14ac:dyDescent="0.5">
      <c r="A181" s="604"/>
      <c r="B181" s="606"/>
      <c r="C181" s="18" t="s">
        <v>920</v>
      </c>
      <c r="D181" s="614"/>
      <c r="E181" s="22"/>
      <c r="F181" s="604"/>
      <c r="G181" s="604"/>
      <c r="H181" s="604"/>
      <c r="I181" s="604"/>
      <c r="J181" s="604"/>
      <c r="K181" s="604"/>
    </row>
    <row r="182" spans="1:11" x14ac:dyDescent="0.5">
      <c r="A182" s="604"/>
      <c r="B182" s="606"/>
      <c r="C182" s="18" t="s">
        <v>921</v>
      </c>
      <c r="D182" s="614"/>
      <c r="E182" s="22"/>
      <c r="F182" s="604"/>
      <c r="G182" s="604"/>
      <c r="H182" s="604"/>
      <c r="I182" s="604"/>
      <c r="J182" s="604"/>
      <c r="K182" s="604"/>
    </row>
    <row r="183" spans="1:11" x14ac:dyDescent="0.5">
      <c r="A183" s="604"/>
      <c r="B183" s="606"/>
      <c r="C183" s="18" t="s">
        <v>586</v>
      </c>
      <c r="D183" s="614"/>
      <c r="E183" s="22"/>
      <c r="F183" s="604"/>
      <c r="G183" s="604"/>
      <c r="H183" s="604"/>
      <c r="I183" s="604"/>
      <c r="J183" s="604"/>
      <c r="K183" s="604"/>
    </row>
    <row r="184" spans="1:11" x14ac:dyDescent="0.5">
      <c r="A184" s="604"/>
      <c r="B184" s="606" t="s">
        <v>914</v>
      </c>
      <c r="C184" s="17" t="s">
        <v>915</v>
      </c>
      <c r="D184" s="614" t="s">
        <v>33</v>
      </c>
      <c r="E184" s="22" t="s">
        <v>1108</v>
      </c>
      <c r="F184" s="604" t="s">
        <v>23</v>
      </c>
      <c r="G184" s="604" t="s">
        <v>924</v>
      </c>
      <c r="H184" s="604" t="s">
        <v>925</v>
      </c>
      <c r="I184" s="604" t="s">
        <v>39</v>
      </c>
      <c r="J184" s="604" t="s">
        <v>22</v>
      </c>
      <c r="K184" s="604"/>
    </row>
    <row r="185" spans="1:11" ht="63.75" x14ac:dyDescent="0.5">
      <c r="A185" s="604"/>
      <c r="B185" s="606"/>
      <c r="C185" s="19" t="s">
        <v>923</v>
      </c>
      <c r="D185" s="614"/>
      <c r="E185" s="22" t="s">
        <v>789</v>
      </c>
      <c r="F185" s="604"/>
      <c r="G185" s="604"/>
      <c r="H185" s="604"/>
      <c r="I185" s="604"/>
      <c r="J185" s="604"/>
      <c r="K185" s="604"/>
    </row>
    <row r="186" spans="1:11" x14ac:dyDescent="0.5">
      <c r="A186" s="604"/>
      <c r="B186" s="606"/>
      <c r="C186" s="18" t="s">
        <v>172</v>
      </c>
      <c r="D186" s="614"/>
      <c r="E186" s="22" t="s">
        <v>1109</v>
      </c>
      <c r="F186" s="604"/>
      <c r="G186" s="604"/>
      <c r="H186" s="604"/>
      <c r="I186" s="604"/>
      <c r="J186" s="604"/>
      <c r="K186" s="604"/>
    </row>
    <row r="187" spans="1:11" x14ac:dyDescent="0.5">
      <c r="A187" s="604"/>
      <c r="B187" s="606"/>
      <c r="C187" s="18" t="s">
        <v>65</v>
      </c>
      <c r="D187" s="614"/>
      <c r="E187" s="22"/>
      <c r="F187" s="604"/>
      <c r="G187" s="604"/>
      <c r="H187" s="604"/>
      <c r="I187" s="604"/>
      <c r="J187" s="604"/>
      <c r="K187" s="604"/>
    </row>
    <row r="188" spans="1:11" ht="42.75" x14ac:dyDescent="0.5">
      <c r="A188" s="604"/>
      <c r="B188" s="606"/>
      <c r="C188" s="18" t="s">
        <v>917</v>
      </c>
      <c r="D188" s="614"/>
      <c r="E188" s="22"/>
      <c r="F188" s="604"/>
      <c r="G188" s="604"/>
      <c r="H188" s="604"/>
      <c r="I188" s="604"/>
      <c r="J188" s="604"/>
      <c r="K188" s="604"/>
    </row>
    <row r="189" spans="1:11" x14ac:dyDescent="0.5">
      <c r="A189" s="604"/>
      <c r="B189" s="606"/>
      <c r="C189" s="18" t="s">
        <v>918</v>
      </c>
      <c r="D189" s="614"/>
      <c r="E189" s="22"/>
      <c r="F189" s="604"/>
      <c r="G189" s="604"/>
      <c r="H189" s="604"/>
      <c r="I189" s="604"/>
      <c r="J189" s="604"/>
      <c r="K189" s="604"/>
    </row>
    <row r="190" spans="1:11" x14ac:dyDescent="0.5">
      <c r="A190" s="604"/>
      <c r="B190" s="606"/>
      <c r="C190" s="18" t="s">
        <v>919</v>
      </c>
      <c r="D190" s="614"/>
      <c r="E190" s="22"/>
      <c r="F190" s="604"/>
      <c r="G190" s="604"/>
      <c r="H190" s="604"/>
      <c r="I190" s="604"/>
      <c r="J190" s="604"/>
      <c r="K190" s="604"/>
    </row>
    <row r="191" spans="1:11" x14ac:dyDescent="0.5">
      <c r="A191" s="604"/>
      <c r="B191" s="606"/>
      <c r="C191" s="18" t="s">
        <v>920</v>
      </c>
      <c r="D191" s="614"/>
      <c r="E191" s="22"/>
      <c r="F191" s="604"/>
      <c r="G191" s="604"/>
      <c r="H191" s="604"/>
      <c r="I191" s="604"/>
      <c r="J191" s="604"/>
      <c r="K191" s="604"/>
    </row>
    <row r="192" spans="1:11" x14ac:dyDescent="0.5">
      <c r="A192" s="604"/>
      <c r="B192" s="606"/>
      <c r="C192" s="18" t="s">
        <v>921</v>
      </c>
      <c r="D192" s="614"/>
      <c r="E192" s="22"/>
      <c r="F192" s="604"/>
      <c r="G192" s="604"/>
      <c r="H192" s="604"/>
      <c r="I192" s="604"/>
      <c r="J192" s="604"/>
      <c r="K192" s="604"/>
    </row>
    <row r="193" spans="1:11" x14ac:dyDescent="0.5">
      <c r="A193" s="604"/>
      <c r="B193" s="606"/>
      <c r="C193" s="18" t="s">
        <v>586</v>
      </c>
      <c r="D193" s="614"/>
      <c r="E193" s="22"/>
      <c r="F193" s="604"/>
      <c r="G193" s="604"/>
      <c r="H193" s="604"/>
      <c r="I193" s="604"/>
      <c r="J193" s="604"/>
      <c r="K193" s="604"/>
    </row>
    <row r="194" spans="1:11" x14ac:dyDescent="0.5">
      <c r="A194" s="604"/>
      <c r="B194" s="606" t="s">
        <v>62</v>
      </c>
      <c r="C194" s="17" t="s">
        <v>63</v>
      </c>
      <c r="D194" s="614" t="s">
        <v>53</v>
      </c>
      <c r="E194" s="620" t="s">
        <v>1110</v>
      </c>
      <c r="F194" s="604" t="s">
        <v>20</v>
      </c>
      <c r="G194" s="604" t="s">
        <v>534</v>
      </c>
      <c r="H194" s="604" t="s">
        <v>110</v>
      </c>
      <c r="I194" s="604" t="s">
        <v>25</v>
      </c>
      <c r="J194" s="604" t="s">
        <v>22</v>
      </c>
      <c r="K194" s="604"/>
    </row>
    <row r="195" spans="1:11" ht="42.75" x14ac:dyDescent="0.5">
      <c r="A195" s="604"/>
      <c r="B195" s="606"/>
      <c r="C195" s="19" t="s">
        <v>926</v>
      </c>
      <c r="D195" s="614"/>
      <c r="E195" s="620"/>
      <c r="F195" s="604"/>
      <c r="G195" s="604"/>
      <c r="H195" s="604"/>
      <c r="I195" s="604"/>
      <c r="J195" s="604"/>
      <c r="K195" s="604"/>
    </row>
    <row r="196" spans="1:11" x14ac:dyDescent="0.5">
      <c r="A196" s="604"/>
      <c r="B196" s="606"/>
      <c r="C196" s="18" t="s">
        <v>172</v>
      </c>
      <c r="D196" s="614"/>
      <c r="E196" s="620"/>
      <c r="F196" s="604"/>
      <c r="G196" s="604"/>
      <c r="H196" s="604"/>
      <c r="I196" s="604"/>
      <c r="J196" s="604"/>
      <c r="K196" s="604"/>
    </row>
    <row r="197" spans="1:11" x14ac:dyDescent="0.5">
      <c r="A197" s="604"/>
      <c r="B197" s="606"/>
      <c r="C197" s="18" t="s">
        <v>65</v>
      </c>
      <c r="D197" s="614"/>
      <c r="E197" s="620"/>
      <c r="F197" s="604"/>
      <c r="G197" s="604"/>
      <c r="H197" s="604"/>
      <c r="I197" s="604"/>
      <c r="J197" s="604"/>
      <c r="K197" s="604"/>
    </row>
    <row r="198" spans="1:11" x14ac:dyDescent="0.5">
      <c r="A198" s="604"/>
      <c r="B198" s="606"/>
      <c r="C198" s="18" t="s">
        <v>38</v>
      </c>
      <c r="D198" s="614"/>
      <c r="E198" s="620"/>
      <c r="F198" s="604"/>
      <c r="G198" s="604"/>
      <c r="H198" s="604"/>
      <c r="I198" s="604"/>
      <c r="J198" s="604"/>
      <c r="K198" s="604"/>
    </row>
    <row r="199" spans="1:11" x14ac:dyDescent="0.5">
      <c r="A199" s="604"/>
      <c r="B199" s="606"/>
      <c r="C199" s="18" t="s">
        <v>11</v>
      </c>
      <c r="D199" s="614"/>
      <c r="E199" s="620"/>
      <c r="F199" s="604"/>
      <c r="G199" s="604"/>
      <c r="H199" s="604"/>
      <c r="I199" s="604"/>
      <c r="J199" s="604"/>
      <c r="K199" s="604"/>
    </row>
    <row r="200" spans="1:11" ht="42.75" x14ac:dyDescent="0.5">
      <c r="A200" s="604"/>
      <c r="B200" s="606" t="s">
        <v>927</v>
      </c>
      <c r="C200" s="17" t="s">
        <v>928</v>
      </c>
      <c r="D200" s="614" t="s">
        <v>33</v>
      </c>
      <c r="E200" s="22" t="s">
        <v>1111</v>
      </c>
      <c r="F200" s="604" t="s">
        <v>20</v>
      </c>
      <c r="G200" s="604" t="s">
        <v>534</v>
      </c>
      <c r="H200" s="604" t="s">
        <v>159</v>
      </c>
      <c r="I200" s="604" t="s">
        <v>23</v>
      </c>
      <c r="J200" s="604" t="s">
        <v>22</v>
      </c>
      <c r="K200" s="604"/>
    </row>
    <row r="201" spans="1:11" x14ac:dyDescent="0.5">
      <c r="A201" s="604"/>
      <c r="B201" s="606"/>
      <c r="C201" s="20" t="s">
        <v>199</v>
      </c>
      <c r="D201" s="614"/>
      <c r="E201" s="22" t="s">
        <v>1112</v>
      </c>
      <c r="F201" s="604"/>
      <c r="G201" s="604"/>
      <c r="H201" s="604"/>
      <c r="I201" s="604"/>
      <c r="J201" s="604"/>
      <c r="K201" s="604"/>
    </row>
    <row r="202" spans="1:11" ht="42.75" x14ac:dyDescent="0.5">
      <c r="A202" s="604"/>
      <c r="B202" s="606" t="s">
        <v>927</v>
      </c>
      <c r="C202" s="17" t="s">
        <v>928</v>
      </c>
      <c r="D202" s="614" t="s">
        <v>33</v>
      </c>
      <c r="E202" s="22" t="s">
        <v>1111</v>
      </c>
      <c r="F202" s="604" t="s">
        <v>23</v>
      </c>
      <c r="G202" s="604" t="s">
        <v>182</v>
      </c>
      <c r="H202" s="604" t="s">
        <v>125</v>
      </c>
      <c r="I202" s="604" t="s">
        <v>20</v>
      </c>
      <c r="J202" s="604" t="s">
        <v>22</v>
      </c>
      <c r="K202" s="604"/>
    </row>
    <row r="203" spans="1:11" x14ac:dyDescent="0.5">
      <c r="A203" s="604"/>
      <c r="B203" s="606"/>
      <c r="C203" s="20" t="s">
        <v>199</v>
      </c>
      <c r="D203" s="614"/>
      <c r="E203" s="22" t="s">
        <v>419</v>
      </c>
      <c r="F203" s="604"/>
      <c r="G203" s="604"/>
      <c r="H203" s="604"/>
      <c r="I203" s="604"/>
      <c r="J203" s="604"/>
      <c r="K203" s="604"/>
    </row>
    <row r="204" spans="1:11" x14ac:dyDescent="0.5">
      <c r="A204" s="604"/>
      <c r="B204" s="606"/>
      <c r="C204" s="18" t="s">
        <v>336</v>
      </c>
      <c r="D204" s="614"/>
      <c r="E204" s="22"/>
      <c r="F204" s="604"/>
      <c r="G204" s="604"/>
      <c r="H204" s="604"/>
      <c r="I204" s="604"/>
      <c r="J204" s="604"/>
      <c r="K204" s="604"/>
    </row>
    <row r="205" spans="1:11" ht="42.75" x14ac:dyDescent="0.5">
      <c r="A205" s="604"/>
      <c r="B205" s="606" t="s">
        <v>927</v>
      </c>
      <c r="C205" s="17" t="s">
        <v>928</v>
      </c>
      <c r="D205" s="614" t="s">
        <v>33</v>
      </c>
      <c r="E205" s="22" t="s">
        <v>1111</v>
      </c>
      <c r="F205" s="604" t="s">
        <v>21</v>
      </c>
      <c r="G205" s="604" t="s">
        <v>182</v>
      </c>
      <c r="H205" s="604" t="s">
        <v>182</v>
      </c>
      <c r="I205" s="604" t="s">
        <v>73</v>
      </c>
      <c r="J205" s="604" t="s">
        <v>22</v>
      </c>
      <c r="K205" s="604"/>
    </row>
    <row r="206" spans="1:11" x14ac:dyDescent="0.5">
      <c r="A206" s="604"/>
      <c r="B206" s="606"/>
      <c r="C206" s="20" t="s">
        <v>199</v>
      </c>
      <c r="D206" s="614"/>
      <c r="E206" s="22" t="s">
        <v>1113</v>
      </c>
      <c r="F206" s="604"/>
      <c r="G206" s="604"/>
      <c r="H206" s="604"/>
      <c r="I206" s="604"/>
      <c r="J206" s="604"/>
      <c r="K206" s="604"/>
    </row>
    <row r="207" spans="1:11" ht="42.75" x14ac:dyDescent="0.5">
      <c r="A207" s="604"/>
      <c r="B207" s="606" t="s">
        <v>927</v>
      </c>
      <c r="C207" s="17" t="s">
        <v>928</v>
      </c>
      <c r="D207" s="614" t="s">
        <v>33</v>
      </c>
      <c r="E207" s="22" t="s">
        <v>1114</v>
      </c>
      <c r="F207" s="604" t="s">
        <v>25</v>
      </c>
      <c r="G207" s="604" t="s">
        <v>182</v>
      </c>
      <c r="H207" s="604" t="s">
        <v>182</v>
      </c>
      <c r="I207" s="604" t="s">
        <v>73</v>
      </c>
      <c r="J207" s="604" t="s">
        <v>22</v>
      </c>
      <c r="K207" s="604"/>
    </row>
    <row r="208" spans="1:11" x14ac:dyDescent="0.5">
      <c r="A208" s="604"/>
      <c r="B208" s="606"/>
      <c r="C208" s="18" t="s">
        <v>201</v>
      </c>
      <c r="D208" s="614"/>
      <c r="E208" s="22" t="s">
        <v>1115</v>
      </c>
      <c r="F208" s="604"/>
      <c r="G208" s="604"/>
      <c r="H208" s="604"/>
      <c r="I208" s="604"/>
      <c r="J208" s="604"/>
      <c r="K208" s="604"/>
    </row>
    <row r="209" spans="1:11" ht="42.75" x14ac:dyDescent="0.5">
      <c r="A209" s="604"/>
      <c r="B209" s="606" t="s">
        <v>927</v>
      </c>
      <c r="C209" s="17" t="s">
        <v>928</v>
      </c>
      <c r="D209" s="614" t="s">
        <v>33</v>
      </c>
      <c r="E209" s="22" t="s">
        <v>1114</v>
      </c>
      <c r="F209" s="604" t="s">
        <v>26</v>
      </c>
      <c r="G209" s="604" t="s">
        <v>124</v>
      </c>
      <c r="H209" s="604" t="s">
        <v>237</v>
      </c>
      <c r="I209" s="604" t="s">
        <v>76</v>
      </c>
      <c r="J209" s="604" t="s">
        <v>22</v>
      </c>
      <c r="K209" s="604"/>
    </row>
    <row r="210" spans="1:11" x14ac:dyDescent="0.5">
      <c r="A210" s="604"/>
      <c r="B210" s="606"/>
      <c r="C210" s="18" t="s">
        <v>201</v>
      </c>
      <c r="D210" s="614"/>
      <c r="E210" s="22" t="s">
        <v>1116</v>
      </c>
      <c r="F210" s="604"/>
      <c r="G210" s="604"/>
      <c r="H210" s="604"/>
      <c r="I210" s="604"/>
      <c r="J210" s="604"/>
      <c r="K210" s="604"/>
    </row>
    <row r="211" spans="1:11" x14ac:dyDescent="0.5">
      <c r="A211" s="604"/>
      <c r="B211" s="606"/>
      <c r="C211" s="18" t="s">
        <v>7</v>
      </c>
      <c r="D211" s="614"/>
      <c r="E211" s="22"/>
      <c r="F211" s="604"/>
      <c r="G211" s="604"/>
      <c r="H211" s="604"/>
      <c r="I211" s="604"/>
      <c r="J211" s="604"/>
      <c r="K211" s="604"/>
    </row>
    <row r="212" spans="1:11" ht="42.75" x14ac:dyDescent="0.5">
      <c r="A212" s="604"/>
      <c r="B212" s="606" t="s">
        <v>927</v>
      </c>
      <c r="C212" s="17" t="s">
        <v>928</v>
      </c>
      <c r="D212" s="614" t="s">
        <v>33</v>
      </c>
      <c r="E212" s="22" t="s">
        <v>414</v>
      </c>
      <c r="F212" s="604" t="s">
        <v>28</v>
      </c>
      <c r="G212" s="604" t="s">
        <v>124</v>
      </c>
      <c r="H212" s="604" t="s">
        <v>24</v>
      </c>
      <c r="I212" s="604" t="s">
        <v>127</v>
      </c>
      <c r="J212" s="604" t="s">
        <v>22</v>
      </c>
      <c r="K212" s="604"/>
    </row>
    <row r="213" spans="1:11" x14ac:dyDescent="0.5">
      <c r="A213" s="604"/>
      <c r="B213" s="606"/>
      <c r="C213" s="18" t="s">
        <v>201</v>
      </c>
      <c r="D213" s="614"/>
      <c r="E213" s="22" t="s">
        <v>1114</v>
      </c>
      <c r="F213" s="604"/>
      <c r="G213" s="604"/>
      <c r="H213" s="604"/>
      <c r="I213" s="604"/>
      <c r="J213" s="604"/>
      <c r="K213" s="604"/>
    </row>
    <row r="214" spans="1:11" x14ac:dyDescent="0.5">
      <c r="A214" s="604"/>
      <c r="B214" s="606"/>
      <c r="C214" s="18" t="s">
        <v>65</v>
      </c>
      <c r="D214" s="614"/>
      <c r="E214" s="22"/>
      <c r="F214" s="604"/>
      <c r="G214" s="604"/>
      <c r="H214" s="604"/>
      <c r="I214" s="604"/>
      <c r="J214" s="604"/>
      <c r="K214" s="604"/>
    </row>
    <row r="215" spans="1:11" x14ac:dyDescent="0.5">
      <c r="A215" s="604"/>
      <c r="B215" s="606" t="s">
        <v>557</v>
      </c>
      <c r="C215" s="17" t="s">
        <v>558</v>
      </c>
      <c r="D215" s="614" t="s">
        <v>33</v>
      </c>
      <c r="E215" s="22" t="s">
        <v>837</v>
      </c>
      <c r="F215" s="604" t="s">
        <v>20</v>
      </c>
      <c r="G215" s="604" t="s">
        <v>534</v>
      </c>
      <c r="H215" s="604" t="s">
        <v>110</v>
      </c>
      <c r="I215" s="604" t="s">
        <v>25</v>
      </c>
      <c r="J215" s="604" t="s">
        <v>22</v>
      </c>
      <c r="K215" s="604"/>
    </row>
    <row r="216" spans="1:11" x14ac:dyDescent="0.5">
      <c r="A216" s="604"/>
      <c r="B216" s="606"/>
      <c r="C216" s="18" t="s">
        <v>117</v>
      </c>
      <c r="D216" s="614"/>
      <c r="E216" s="22" t="s">
        <v>463</v>
      </c>
      <c r="F216" s="604"/>
      <c r="G216" s="604"/>
      <c r="H216" s="604"/>
      <c r="I216" s="604"/>
      <c r="J216" s="604"/>
      <c r="K216" s="604"/>
    </row>
    <row r="217" spans="1:11" x14ac:dyDescent="0.5">
      <c r="A217" s="604"/>
      <c r="B217" s="606"/>
      <c r="C217" s="18" t="s">
        <v>320</v>
      </c>
      <c r="D217" s="614"/>
      <c r="E217" s="22"/>
      <c r="F217" s="604"/>
      <c r="G217" s="604"/>
      <c r="H217" s="604"/>
      <c r="I217" s="604"/>
      <c r="J217" s="604"/>
      <c r="K217" s="604"/>
    </row>
    <row r="218" spans="1:11" x14ac:dyDescent="0.5">
      <c r="A218" s="604"/>
      <c r="B218" s="606"/>
      <c r="C218" s="18" t="s">
        <v>123</v>
      </c>
      <c r="D218" s="614"/>
      <c r="E218" s="22"/>
      <c r="F218" s="604"/>
      <c r="G218" s="604"/>
      <c r="H218" s="604"/>
      <c r="I218" s="604"/>
      <c r="J218" s="604"/>
      <c r="K218" s="604"/>
    </row>
    <row r="219" spans="1:11" x14ac:dyDescent="0.5">
      <c r="A219" s="604"/>
      <c r="B219" s="606"/>
      <c r="C219" s="18" t="s">
        <v>97</v>
      </c>
      <c r="D219" s="614"/>
      <c r="E219" s="22"/>
      <c r="F219" s="604"/>
      <c r="G219" s="604"/>
      <c r="H219" s="604"/>
      <c r="I219" s="604"/>
      <c r="J219" s="604"/>
      <c r="K219" s="604"/>
    </row>
    <row r="220" spans="1:11" x14ac:dyDescent="0.5">
      <c r="A220" s="604"/>
      <c r="B220" s="606"/>
      <c r="C220" s="18" t="s">
        <v>174</v>
      </c>
      <c r="D220" s="614"/>
      <c r="E220" s="22"/>
      <c r="F220" s="604"/>
      <c r="G220" s="604"/>
      <c r="H220" s="604"/>
      <c r="I220" s="604"/>
      <c r="J220" s="604"/>
      <c r="K220" s="604"/>
    </row>
    <row r="221" spans="1:11" x14ac:dyDescent="0.5">
      <c r="A221" s="604"/>
      <c r="B221" s="606" t="s">
        <v>560</v>
      </c>
      <c r="C221" s="17" t="s">
        <v>561</v>
      </c>
      <c r="D221" s="614" t="s">
        <v>33</v>
      </c>
      <c r="E221" s="22" t="s">
        <v>1117</v>
      </c>
      <c r="F221" s="604" t="s">
        <v>20</v>
      </c>
      <c r="G221" s="604" t="s">
        <v>159</v>
      </c>
      <c r="H221" s="604" t="s">
        <v>203</v>
      </c>
      <c r="I221" s="604" t="s">
        <v>27</v>
      </c>
      <c r="J221" s="604" t="s">
        <v>22</v>
      </c>
      <c r="K221" s="604"/>
    </row>
    <row r="222" spans="1:11" x14ac:dyDescent="0.5">
      <c r="A222" s="604"/>
      <c r="B222" s="606"/>
      <c r="C222" s="18" t="s">
        <v>58</v>
      </c>
      <c r="D222" s="614"/>
      <c r="E222" s="22" t="s">
        <v>1118</v>
      </c>
      <c r="F222" s="604"/>
      <c r="G222" s="604"/>
      <c r="H222" s="604"/>
      <c r="I222" s="604"/>
      <c r="J222" s="604"/>
      <c r="K222" s="604"/>
    </row>
    <row r="223" spans="1:11" x14ac:dyDescent="0.5">
      <c r="A223" s="604"/>
      <c r="B223" s="606"/>
      <c r="C223" s="18" t="s">
        <v>68</v>
      </c>
      <c r="D223" s="614"/>
      <c r="E223" s="22" t="s">
        <v>1119</v>
      </c>
      <c r="F223" s="604"/>
      <c r="G223" s="604"/>
      <c r="H223" s="604"/>
      <c r="I223" s="604"/>
      <c r="J223" s="604"/>
      <c r="K223" s="604"/>
    </row>
    <row r="224" spans="1:11" x14ac:dyDescent="0.5">
      <c r="A224" s="604"/>
      <c r="B224" s="606"/>
      <c r="C224" s="18" t="s">
        <v>66</v>
      </c>
      <c r="D224" s="614"/>
      <c r="E224" s="22"/>
      <c r="F224" s="604"/>
      <c r="G224" s="604"/>
      <c r="H224" s="604"/>
      <c r="I224" s="604"/>
      <c r="J224" s="604"/>
      <c r="K224" s="604"/>
    </row>
    <row r="225" spans="1:11" x14ac:dyDescent="0.5">
      <c r="A225" s="604"/>
      <c r="B225" s="606"/>
      <c r="C225" s="18" t="s">
        <v>67</v>
      </c>
      <c r="D225" s="614"/>
      <c r="E225" s="22"/>
      <c r="F225" s="604"/>
      <c r="G225" s="604"/>
      <c r="H225" s="604"/>
      <c r="I225" s="604"/>
      <c r="J225" s="604"/>
      <c r="K225" s="604"/>
    </row>
    <row r="226" spans="1:11" x14ac:dyDescent="0.5">
      <c r="A226" s="604"/>
      <c r="B226" s="606"/>
      <c r="C226" s="18" t="s">
        <v>69</v>
      </c>
      <c r="D226" s="614"/>
      <c r="E226" s="22"/>
      <c r="F226" s="604"/>
      <c r="G226" s="604"/>
      <c r="H226" s="604"/>
      <c r="I226" s="604"/>
      <c r="J226" s="604"/>
      <c r="K226" s="604"/>
    </row>
    <row r="227" spans="1:11" x14ac:dyDescent="0.5">
      <c r="A227" s="604"/>
      <c r="B227" s="606"/>
      <c r="C227" s="18" t="s">
        <v>11</v>
      </c>
      <c r="D227" s="614"/>
      <c r="E227" s="22"/>
      <c r="F227" s="604"/>
      <c r="G227" s="604"/>
      <c r="H227" s="604"/>
      <c r="I227" s="604"/>
      <c r="J227" s="604"/>
      <c r="K227" s="604"/>
    </row>
    <row r="228" spans="1:11" x14ac:dyDescent="0.5">
      <c r="A228" s="604"/>
      <c r="B228" s="606"/>
      <c r="C228" s="18" t="s">
        <v>87</v>
      </c>
      <c r="D228" s="614"/>
      <c r="E228" s="22"/>
      <c r="F228" s="604"/>
      <c r="G228" s="604"/>
      <c r="H228" s="604"/>
      <c r="I228" s="604"/>
      <c r="J228" s="604"/>
      <c r="K228" s="604"/>
    </row>
    <row r="229" spans="1:11" x14ac:dyDescent="0.5">
      <c r="A229" s="604"/>
      <c r="B229" s="606" t="s">
        <v>560</v>
      </c>
      <c r="C229" s="17" t="s">
        <v>561</v>
      </c>
      <c r="D229" s="614" t="s">
        <v>33</v>
      </c>
      <c r="E229" s="22" t="s">
        <v>1117</v>
      </c>
      <c r="F229" s="604" t="s">
        <v>23</v>
      </c>
      <c r="G229" s="604" t="s">
        <v>159</v>
      </c>
      <c r="H229" s="604" t="s">
        <v>159</v>
      </c>
      <c r="I229" s="604" t="s">
        <v>73</v>
      </c>
      <c r="J229" s="604" t="s">
        <v>22</v>
      </c>
      <c r="K229" s="604"/>
    </row>
    <row r="230" spans="1:11" x14ac:dyDescent="0.5">
      <c r="A230" s="604"/>
      <c r="B230" s="606"/>
      <c r="C230" s="18" t="s">
        <v>58</v>
      </c>
      <c r="D230" s="614"/>
      <c r="E230" s="22" t="s">
        <v>405</v>
      </c>
      <c r="F230" s="604"/>
      <c r="G230" s="604"/>
      <c r="H230" s="604"/>
      <c r="I230" s="604"/>
      <c r="J230" s="604"/>
      <c r="K230" s="604"/>
    </row>
    <row r="231" spans="1:11" x14ac:dyDescent="0.5">
      <c r="A231" s="604"/>
      <c r="B231" s="606"/>
      <c r="C231" s="18" t="s">
        <v>68</v>
      </c>
      <c r="D231" s="614"/>
      <c r="E231" s="22" t="s">
        <v>1118</v>
      </c>
      <c r="F231" s="604"/>
      <c r="G231" s="604"/>
      <c r="H231" s="604"/>
      <c r="I231" s="604"/>
      <c r="J231" s="604"/>
      <c r="K231" s="604"/>
    </row>
    <row r="232" spans="1:11" x14ac:dyDescent="0.5">
      <c r="A232" s="604"/>
      <c r="B232" s="606"/>
      <c r="C232" s="18" t="s">
        <v>66</v>
      </c>
      <c r="D232" s="614"/>
      <c r="E232" s="22"/>
      <c r="F232" s="604"/>
      <c r="G232" s="604"/>
      <c r="H232" s="604"/>
      <c r="I232" s="604"/>
      <c r="J232" s="604"/>
      <c r="K232" s="604"/>
    </row>
    <row r="233" spans="1:11" x14ac:dyDescent="0.5">
      <c r="A233" s="604"/>
      <c r="B233" s="606"/>
      <c r="C233" s="18" t="s">
        <v>67</v>
      </c>
      <c r="D233" s="614"/>
      <c r="E233" s="22"/>
      <c r="F233" s="604"/>
      <c r="G233" s="604"/>
      <c r="H233" s="604"/>
      <c r="I233" s="604"/>
      <c r="J233" s="604"/>
      <c r="K233" s="604"/>
    </row>
    <row r="234" spans="1:11" x14ac:dyDescent="0.5">
      <c r="A234" s="604"/>
      <c r="B234" s="606"/>
      <c r="C234" s="18" t="s">
        <v>69</v>
      </c>
      <c r="D234" s="614"/>
      <c r="E234" s="22"/>
      <c r="F234" s="604"/>
      <c r="G234" s="604"/>
      <c r="H234" s="604"/>
      <c r="I234" s="604"/>
      <c r="J234" s="604"/>
      <c r="K234" s="604"/>
    </row>
    <row r="235" spans="1:11" x14ac:dyDescent="0.5">
      <c r="A235" s="604"/>
      <c r="B235" s="606"/>
      <c r="C235" s="18" t="s">
        <v>11</v>
      </c>
      <c r="D235" s="614"/>
      <c r="E235" s="22"/>
      <c r="F235" s="604"/>
      <c r="G235" s="604"/>
      <c r="H235" s="604"/>
      <c r="I235" s="604"/>
      <c r="J235" s="604"/>
      <c r="K235" s="604"/>
    </row>
    <row r="236" spans="1:11" x14ac:dyDescent="0.5">
      <c r="A236" s="604"/>
      <c r="B236" s="606"/>
      <c r="C236" s="18" t="s">
        <v>87</v>
      </c>
      <c r="D236" s="614"/>
      <c r="E236" s="22"/>
      <c r="F236" s="604"/>
      <c r="G236" s="604"/>
      <c r="H236" s="604"/>
      <c r="I236" s="604"/>
      <c r="J236" s="604"/>
      <c r="K236" s="604"/>
    </row>
    <row r="237" spans="1:11" x14ac:dyDescent="0.5">
      <c r="A237" s="604"/>
      <c r="B237" s="606" t="s">
        <v>560</v>
      </c>
      <c r="C237" s="17" t="s">
        <v>561</v>
      </c>
      <c r="D237" s="614" t="s">
        <v>33</v>
      </c>
      <c r="E237" s="22" t="s">
        <v>1117</v>
      </c>
      <c r="F237" s="604" t="s">
        <v>21</v>
      </c>
      <c r="G237" s="604" t="s">
        <v>159</v>
      </c>
      <c r="H237" s="604" t="s">
        <v>361</v>
      </c>
      <c r="I237" s="604" t="s">
        <v>20</v>
      </c>
      <c r="J237" s="604" t="s">
        <v>22</v>
      </c>
      <c r="K237" s="604"/>
    </row>
    <row r="238" spans="1:11" x14ac:dyDescent="0.5">
      <c r="A238" s="604"/>
      <c r="B238" s="606"/>
      <c r="C238" s="18" t="s">
        <v>58</v>
      </c>
      <c r="D238" s="614"/>
      <c r="E238" s="22" t="s">
        <v>1118</v>
      </c>
      <c r="F238" s="604"/>
      <c r="G238" s="604"/>
      <c r="H238" s="604"/>
      <c r="I238" s="604"/>
      <c r="J238" s="604"/>
      <c r="K238" s="604"/>
    </row>
    <row r="239" spans="1:11" x14ac:dyDescent="0.5">
      <c r="A239" s="604"/>
      <c r="B239" s="606"/>
      <c r="C239" s="18" t="s">
        <v>68</v>
      </c>
      <c r="D239" s="614"/>
      <c r="E239" s="22" t="s">
        <v>1120</v>
      </c>
      <c r="F239" s="604"/>
      <c r="G239" s="604"/>
      <c r="H239" s="604"/>
      <c r="I239" s="604"/>
      <c r="J239" s="604"/>
      <c r="K239" s="604"/>
    </row>
    <row r="240" spans="1:11" x14ac:dyDescent="0.5">
      <c r="A240" s="604"/>
      <c r="B240" s="606"/>
      <c r="C240" s="18" t="s">
        <v>66</v>
      </c>
      <c r="D240" s="614"/>
      <c r="E240" s="22"/>
      <c r="F240" s="604"/>
      <c r="G240" s="604"/>
      <c r="H240" s="604"/>
      <c r="I240" s="604"/>
      <c r="J240" s="604"/>
      <c r="K240" s="604"/>
    </row>
    <row r="241" spans="1:11" x14ac:dyDescent="0.5">
      <c r="A241" s="604"/>
      <c r="B241" s="606"/>
      <c r="C241" s="18" t="s">
        <v>67</v>
      </c>
      <c r="D241" s="614"/>
      <c r="E241" s="22"/>
      <c r="F241" s="604"/>
      <c r="G241" s="604"/>
      <c r="H241" s="604"/>
      <c r="I241" s="604"/>
      <c r="J241" s="604"/>
      <c r="K241" s="604"/>
    </row>
    <row r="242" spans="1:11" x14ac:dyDescent="0.5">
      <c r="A242" s="604"/>
      <c r="B242" s="606"/>
      <c r="C242" s="18" t="s">
        <v>69</v>
      </c>
      <c r="D242" s="614"/>
      <c r="E242" s="22"/>
      <c r="F242" s="604"/>
      <c r="G242" s="604"/>
      <c r="H242" s="604"/>
      <c r="I242" s="604"/>
      <c r="J242" s="604"/>
      <c r="K242" s="604"/>
    </row>
    <row r="243" spans="1:11" x14ac:dyDescent="0.5">
      <c r="A243" s="604"/>
      <c r="B243" s="606"/>
      <c r="C243" s="18" t="s">
        <v>11</v>
      </c>
      <c r="D243" s="614"/>
      <c r="E243" s="22"/>
      <c r="F243" s="604"/>
      <c r="G243" s="604"/>
      <c r="H243" s="604"/>
      <c r="I243" s="604"/>
      <c r="J243" s="604"/>
      <c r="K243" s="604"/>
    </row>
    <row r="244" spans="1:11" x14ac:dyDescent="0.5">
      <c r="A244" s="604"/>
      <c r="B244" s="606"/>
      <c r="C244" s="18" t="s">
        <v>87</v>
      </c>
      <c r="D244" s="614"/>
      <c r="E244" s="22"/>
      <c r="F244" s="604"/>
      <c r="G244" s="604"/>
      <c r="H244" s="604"/>
      <c r="I244" s="604"/>
      <c r="J244" s="604"/>
      <c r="K244" s="604"/>
    </row>
    <row r="245" spans="1:11" x14ac:dyDescent="0.5">
      <c r="A245" s="604"/>
      <c r="B245" s="606" t="s">
        <v>560</v>
      </c>
      <c r="C245" s="17" t="s">
        <v>561</v>
      </c>
      <c r="D245" s="614" t="s">
        <v>33</v>
      </c>
      <c r="E245" s="22" t="s">
        <v>1117</v>
      </c>
      <c r="F245" s="604" t="s">
        <v>25</v>
      </c>
      <c r="G245" s="604" t="s">
        <v>159</v>
      </c>
      <c r="H245" s="604" t="s">
        <v>361</v>
      </c>
      <c r="I245" s="604" t="s">
        <v>20</v>
      </c>
      <c r="J245" s="604" t="s">
        <v>22</v>
      </c>
      <c r="K245" s="604"/>
    </row>
    <row r="246" spans="1:11" x14ac:dyDescent="0.5">
      <c r="A246" s="604"/>
      <c r="B246" s="606"/>
      <c r="C246" s="18" t="s">
        <v>58</v>
      </c>
      <c r="D246" s="614"/>
      <c r="E246" s="22" t="s">
        <v>1118</v>
      </c>
      <c r="F246" s="604"/>
      <c r="G246" s="604"/>
      <c r="H246" s="604"/>
      <c r="I246" s="604"/>
      <c r="J246" s="604"/>
      <c r="K246" s="604"/>
    </row>
    <row r="247" spans="1:11" x14ac:dyDescent="0.5">
      <c r="A247" s="604"/>
      <c r="B247" s="606"/>
      <c r="C247" s="18" t="s">
        <v>68</v>
      </c>
      <c r="D247" s="614"/>
      <c r="E247" s="22" t="s">
        <v>404</v>
      </c>
      <c r="F247" s="604"/>
      <c r="G247" s="604"/>
      <c r="H247" s="604"/>
      <c r="I247" s="604"/>
      <c r="J247" s="604"/>
      <c r="K247" s="604"/>
    </row>
    <row r="248" spans="1:11" x14ac:dyDescent="0.5">
      <c r="A248" s="604"/>
      <c r="B248" s="606"/>
      <c r="C248" s="18" t="s">
        <v>66</v>
      </c>
      <c r="D248" s="614"/>
      <c r="E248" s="22"/>
      <c r="F248" s="604"/>
      <c r="G248" s="604"/>
      <c r="H248" s="604"/>
      <c r="I248" s="604"/>
      <c r="J248" s="604"/>
      <c r="K248" s="604"/>
    </row>
    <row r="249" spans="1:11" x14ac:dyDescent="0.5">
      <c r="A249" s="604"/>
      <c r="B249" s="606"/>
      <c r="C249" s="18" t="s">
        <v>67</v>
      </c>
      <c r="D249" s="614"/>
      <c r="E249" s="22"/>
      <c r="F249" s="604"/>
      <c r="G249" s="604"/>
      <c r="H249" s="604"/>
      <c r="I249" s="604"/>
      <c r="J249" s="604"/>
      <c r="K249" s="604"/>
    </row>
    <row r="250" spans="1:11" x14ac:dyDescent="0.5">
      <c r="A250" s="604"/>
      <c r="B250" s="606"/>
      <c r="C250" s="18" t="s">
        <v>69</v>
      </c>
      <c r="D250" s="614"/>
      <c r="E250" s="22"/>
      <c r="F250" s="604"/>
      <c r="G250" s="604"/>
      <c r="H250" s="604"/>
      <c r="I250" s="604"/>
      <c r="J250" s="604"/>
      <c r="K250" s="604"/>
    </row>
    <row r="251" spans="1:11" x14ac:dyDescent="0.5">
      <c r="A251" s="604"/>
      <c r="B251" s="606"/>
      <c r="C251" s="18" t="s">
        <v>11</v>
      </c>
      <c r="D251" s="614"/>
      <c r="E251" s="22"/>
      <c r="F251" s="604"/>
      <c r="G251" s="604"/>
      <c r="H251" s="604"/>
      <c r="I251" s="604"/>
      <c r="J251" s="604"/>
      <c r="K251" s="604"/>
    </row>
    <row r="252" spans="1:11" x14ac:dyDescent="0.5">
      <c r="A252" s="604"/>
      <c r="B252" s="606"/>
      <c r="C252" s="18" t="s">
        <v>87</v>
      </c>
      <c r="D252" s="614"/>
      <c r="E252" s="22"/>
      <c r="F252" s="604"/>
      <c r="G252" s="604"/>
      <c r="H252" s="604"/>
      <c r="I252" s="604"/>
      <c r="J252" s="604"/>
      <c r="K252" s="604"/>
    </row>
    <row r="253" spans="1:11" x14ac:dyDescent="0.5">
      <c r="A253" s="604"/>
      <c r="B253" s="606" t="s">
        <v>560</v>
      </c>
      <c r="C253" s="17" t="s">
        <v>561</v>
      </c>
      <c r="D253" s="614" t="s">
        <v>33</v>
      </c>
      <c r="E253" s="22" t="s">
        <v>1117</v>
      </c>
      <c r="F253" s="604" t="s">
        <v>26</v>
      </c>
      <c r="G253" s="604" t="s">
        <v>159</v>
      </c>
      <c r="H253" s="604" t="s">
        <v>196</v>
      </c>
      <c r="I253" s="604" t="s">
        <v>72</v>
      </c>
      <c r="J253" s="604" t="s">
        <v>22</v>
      </c>
      <c r="K253" s="604"/>
    </row>
    <row r="254" spans="1:11" x14ac:dyDescent="0.5">
      <c r="A254" s="604"/>
      <c r="B254" s="606"/>
      <c r="C254" s="18" t="s">
        <v>58</v>
      </c>
      <c r="D254" s="614"/>
      <c r="E254" s="22" t="s">
        <v>1118</v>
      </c>
      <c r="F254" s="604"/>
      <c r="G254" s="604"/>
      <c r="H254" s="604"/>
      <c r="I254" s="604"/>
      <c r="J254" s="604"/>
      <c r="K254" s="604"/>
    </row>
    <row r="255" spans="1:11" x14ac:dyDescent="0.5">
      <c r="A255" s="604"/>
      <c r="B255" s="606"/>
      <c r="C255" s="18" t="s">
        <v>68</v>
      </c>
      <c r="D255" s="614"/>
      <c r="E255" s="22" t="s">
        <v>1121</v>
      </c>
      <c r="F255" s="604"/>
      <c r="G255" s="604"/>
      <c r="H255" s="604"/>
      <c r="I255" s="604"/>
      <c r="J255" s="604"/>
      <c r="K255" s="604"/>
    </row>
    <row r="256" spans="1:11" x14ac:dyDescent="0.5">
      <c r="A256" s="604"/>
      <c r="B256" s="606"/>
      <c r="C256" s="18" t="s">
        <v>66</v>
      </c>
      <c r="D256" s="614"/>
      <c r="E256" s="22"/>
      <c r="F256" s="604"/>
      <c r="G256" s="604"/>
      <c r="H256" s="604"/>
      <c r="I256" s="604"/>
      <c r="J256" s="604"/>
      <c r="K256" s="604"/>
    </row>
    <row r="257" spans="1:11" x14ac:dyDescent="0.5">
      <c r="A257" s="604"/>
      <c r="B257" s="606"/>
      <c r="C257" s="18" t="s">
        <v>67</v>
      </c>
      <c r="D257" s="614"/>
      <c r="E257" s="22"/>
      <c r="F257" s="604"/>
      <c r="G257" s="604"/>
      <c r="H257" s="604"/>
      <c r="I257" s="604"/>
      <c r="J257" s="604"/>
      <c r="K257" s="604"/>
    </row>
    <row r="258" spans="1:11" x14ac:dyDescent="0.5">
      <c r="A258" s="604"/>
      <c r="B258" s="606"/>
      <c r="C258" s="18" t="s">
        <v>69</v>
      </c>
      <c r="D258" s="614"/>
      <c r="E258" s="22"/>
      <c r="F258" s="604"/>
      <c r="G258" s="604"/>
      <c r="H258" s="604"/>
      <c r="I258" s="604"/>
      <c r="J258" s="604"/>
      <c r="K258" s="604"/>
    </row>
    <row r="259" spans="1:11" x14ac:dyDescent="0.5">
      <c r="A259" s="604"/>
      <c r="B259" s="606"/>
      <c r="C259" s="18" t="s">
        <v>11</v>
      </c>
      <c r="D259" s="614"/>
      <c r="E259" s="22"/>
      <c r="F259" s="604"/>
      <c r="G259" s="604"/>
      <c r="H259" s="604"/>
      <c r="I259" s="604"/>
      <c r="J259" s="604"/>
      <c r="K259" s="604"/>
    </row>
    <row r="260" spans="1:11" x14ac:dyDescent="0.5">
      <c r="A260" s="604"/>
      <c r="B260" s="606"/>
      <c r="C260" s="18" t="s">
        <v>87</v>
      </c>
      <c r="D260" s="614"/>
      <c r="E260" s="22"/>
      <c r="F260" s="604"/>
      <c r="G260" s="604"/>
      <c r="H260" s="604"/>
      <c r="I260" s="604"/>
      <c r="J260" s="604"/>
      <c r="K260" s="604"/>
    </row>
    <row r="261" spans="1:11" x14ac:dyDescent="0.5">
      <c r="A261" s="604"/>
      <c r="B261" s="606" t="s">
        <v>929</v>
      </c>
      <c r="C261" s="17" t="s">
        <v>930</v>
      </c>
      <c r="D261" s="614" t="s">
        <v>304</v>
      </c>
      <c r="E261" s="619" t="s">
        <v>1122</v>
      </c>
      <c r="F261" s="604" t="s">
        <v>20</v>
      </c>
      <c r="G261" s="604" t="s">
        <v>931</v>
      </c>
      <c r="H261" s="604" t="s">
        <v>932</v>
      </c>
      <c r="I261" s="604" t="s">
        <v>114</v>
      </c>
      <c r="J261" s="604" t="s">
        <v>22</v>
      </c>
      <c r="K261" s="604"/>
    </row>
    <row r="262" spans="1:11" x14ac:dyDescent="0.5">
      <c r="A262" s="604"/>
      <c r="B262" s="606"/>
      <c r="C262" s="18" t="s">
        <v>96</v>
      </c>
      <c r="D262" s="614"/>
      <c r="E262" s="619"/>
      <c r="F262" s="604"/>
      <c r="G262" s="604"/>
      <c r="H262" s="604"/>
      <c r="I262" s="604"/>
      <c r="J262" s="604"/>
      <c r="K262" s="604"/>
    </row>
    <row r="263" spans="1:11" ht="42.75" x14ac:dyDescent="0.5">
      <c r="A263" s="604"/>
      <c r="B263" s="606" t="s">
        <v>933</v>
      </c>
      <c r="C263" s="17" t="s">
        <v>934</v>
      </c>
      <c r="D263" s="614" t="s">
        <v>33</v>
      </c>
      <c r="E263" s="22" t="s">
        <v>1123</v>
      </c>
      <c r="F263" s="604" t="s">
        <v>20</v>
      </c>
      <c r="G263" s="604" t="s">
        <v>936</v>
      </c>
      <c r="H263" s="604" t="s">
        <v>937</v>
      </c>
      <c r="I263" s="604" t="s">
        <v>133</v>
      </c>
      <c r="J263" s="604" t="s">
        <v>22</v>
      </c>
      <c r="K263" s="604"/>
    </row>
    <row r="264" spans="1:11" ht="63.75" x14ac:dyDescent="0.5">
      <c r="A264" s="604"/>
      <c r="B264" s="606"/>
      <c r="C264" s="19" t="s">
        <v>935</v>
      </c>
      <c r="D264" s="614"/>
      <c r="E264" s="22" t="s">
        <v>1124</v>
      </c>
      <c r="F264" s="604"/>
      <c r="G264" s="604"/>
      <c r="H264" s="604"/>
      <c r="I264" s="604"/>
      <c r="J264" s="604"/>
      <c r="K264" s="604"/>
    </row>
    <row r="265" spans="1:11" x14ac:dyDescent="0.5">
      <c r="A265" s="604"/>
      <c r="B265" s="606"/>
      <c r="C265" s="18" t="s">
        <v>45</v>
      </c>
      <c r="D265" s="614"/>
      <c r="E265" s="22"/>
      <c r="F265" s="604"/>
      <c r="G265" s="604"/>
      <c r="H265" s="604"/>
      <c r="I265" s="604"/>
      <c r="J265" s="604"/>
      <c r="K265" s="604"/>
    </row>
    <row r="266" spans="1:11" x14ac:dyDescent="0.5">
      <c r="A266" s="604"/>
      <c r="B266" s="606"/>
      <c r="C266" s="18" t="s">
        <v>57</v>
      </c>
      <c r="D266" s="614"/>
      <c r="E266" s="22"/>
      <c r="F266" s="604"/>
      <c r="G266" s="604"/>
      <c r="H266" s="604"/>
      <c r="I266" s="604"/>
      <c r="J266" s="604"/>
      <c r="K266" s="604"/>
    </row>
    <row r="267" spans="1:11" x14ac:dyDescent="0.5">
      <c r="A267" s="604"/>
      <c r="B267" s="606"/>
      <c r="C267" s="18" t="s">
        <v>67</v>
      </c>
      <c r="D267" s="614"/>
      <c r="E267" s="22"/>
      <c r="F267" s="604"/>
      <c r="G267" s="604"/>
      <c r="H267" s="604"/>
      <c r="I267" s="604"/>
      <c r="J267" s="604"/>
      <c r="K267" s="604"/>
    </row>
    <row r="268" spans="1:11" x14ac:dyDescent="0.5">
      <c r="A268" s="604"/>
      <c r="B268" s="606"/>
      <c r="C268" s="18" t="s">
        <v>58</v>
      </c>
      <c r="D268" s="614"/>
      <c r="E268" s="22"/>
      <c r="F268" s="604"/>
      <c r="G268" s="604"/>
      <c r="H268" s="604"/>
      <c r="I268" s="604"/>
      <c r="J268" s="604"/>
      <c r="K268" s="604"/>
    </row>
    <row r="269" spans="1:11" ht="42.75" x14ac:dyDescent="0.5">
      <c r="A269" s="604"/>
      <c r="B269" s="606" t="s">
        <v>938</v>
      </c>
      <c r="C269" s="17" t="s">
        <v>939</v>
      </c>
      <c r="D269" s="614" t="s">
        <v>19</v>
      </c>
      <c r="E269" s="619" t="s">
        <v>1125</v>
      </c>
      <c r="F269" s="604" t="s">
        <v>20</v>
      </c>
      <c r="G269" s="604" t="s">
        <v>936</v>
      </c>
      <c r="H269" s="604" t="s">
        <v>937</v>
      </c>
      <c r="I269" s="604" t="s">
        <v>133</v>
      </c>
      <c r="J269" s="604" t="s">
        <v>22</v>
      </c>
      <c r="K269" s="604"/>
    </row>
    <row r="270" spans="1:11" ht="63.75" x14ac:dyDescent="0.5">
      <c r="A270" s="604"/>
      <c r="B270" s="606"/>
      <c r="C270" s="19" t="s">
        <v>935</v>
      </c>
      <c r="D270" s="614"/>
      <c r="E270" s="619"/>
      <c r="F270" s="604"/>
      <c r="G270" s="604"/>
      <c r="H270" s="604"/>
      <c r="I270" s="604"/>
      <c r="J270" s="604"/>
      <c r="K270" s="604"/>
    </row>
    <row r="271" spans="1:11" x14ac:dyDescent="0.5">
      <c r="A271" s="604"/>
      <c r="B271" s="606"/>
      <c r="C271" s="18" t="s">
        <v>184</v>
      </c>
      <c r="D271" s="614"/>
      <c r="E271" s="619"/>
      <c r="F271" s="604"/>
      <c r="G271" s="604"/>
      <c r="H271" s="604"/>
      <c r="I271" s="604"/>
      <c r="J271" s="604"/>
      <c r="K271" s="604"/>
    </row>
    <row r="272" spans="1:11" x14ac:dyDescent="0.5">
      <c r="A272" s="604"/>
      <c r="B272" s="606"/>
      <c r="C272" s="18" t="s">
        <v>123</v>
      </c>
      <c r="D272" s="614"/>
      <c r="E272" s="619"/>
      <c r="F272" s="604"/>
      <c r="G272" s="604"/>
      <c r="H272" s="604"/>
      <c r="I272" s="604"/>
      <c r="J272" s="604"/>
      <c r="K272" s="604"/>
    </row>
    <row r="273" spans="1:11" x14ac:dyDescent="0.5">
      <c r="A273" s="604"/>
      <c r="B273" s="606"/>
      <c r="C273" s="18" t="s">
        <v>97</v>
      </c>
      <c r="D273" s="614"/>
      <c r="E273" s="619"/>
      <c r="F273" s="604"/>
      <c r="G273" s="604"/>
      <c r="H273" s="604"/>
      <c r="I273" s="604"/>
      <c r="J273" s="604"/>
      <c r="K273" s="604"/>
    </row>
    <row r="274" spans="1:11" x14ac:dyDescent="0.5">
      <c r="A274" s="604"/>
      <c r="B274" s="606"/>
      <c r="C274" s="18" t="s">
        <v>940</v>
      </c>
      <c r="D274" s="614"/>
      <c r="E274" s="619"/>
      <c r="F274" s="604"/>
      <c r="G274" s="604"/>
      <c r="H274" s="604"/>
      <c r="I274" s="604"/>
      <c r="J274" s="604"/>
      <c r="K274" s="604"/>
    </row>
    <row r="275" spans="1:11" x14ac:dyDescent="0.5">
      <c r="A275" s="604"/>
      <c r="B275" s="606"/>
      <c r="C275" s="18" t="s">
        <v>46</v>
      </c>
      <c r="D275" s="614"/>
      <c r="E275" s="619"/>
      <c r="F275" s="604"/>
      <c r="G275" s="604"/>
      <c r="H275" s="604"/>
      <c r="I275" s="604"/>
      <c r="J275" s="604"/>
      <c r="K275" s="604"/>
    </row>
    <row r="276" spans="1:11" ht="42.75" x14ac:dyDescent="0.5">
      <c r="A276" s="604"/>
      <c r="B276" s="606" t="s">
        <v>941</v>
      </c>
      <c r="C276" s="17" t="s">
        <v>942</v>
      </c>
      <c r="D276" s="614" t="s">
        <v>304</v>
      </c>
      <c r="E276" s="619" t="s">
        <v>1126</v>
      </c>
      <c r="F276" s="604" t="s">
        <v>20</v>
      </c>
      <c r="G276" s="604" t="s">
        <v>931</v>
      </c>
      <c r="H276" s="604" t="s">
        <v>943</v>
      </c>
      <c r="I276" s="604" t="s">
        <v>39</v>
      </c>
      <c r="J276" s="604" t="s">
        <v>22</v>
      </c>
      <c r="K276" s="604"/>
    </row>
    <row r="277" spans="1:11" x14ac:dyDescent="0.5">
      <c r="A277" s="604"/>
      <c r="B277" s="606"/>
      <c r="C277" s="18" t="s">
        <v>368</v>
      </c>
      <c r="D277" s="614"/>
      <c r="E277" s="619"/>
      <c r="F277" s="604"/>
      <c r="G277" s="604"/>
      <c r="H277" s="604"/>
      <c r="I277" s="604"/>
      <c r="J277" s="604"/>
      <c r="K277" s="604"/>
    </row>
    <row r="278" spans="1:11" x14ac:dyDescent="0.5">
      <c r="A278" s="604"/>
      <c r="B278" s="606" t="s">
        <v>944</v>
      </c>
      <c r="C278" s="17" t="s">
        <v>181</v>
      </c>
      <c r="D278" s="614" t="s">
        <v>33</v>
      </c>
      <c r="E278" s="22" t="s">
        <v>421</v>
      </c>
      <c r="F278" s="604" t="s">
        <v>20</v>
      </c>
      <c r="G278" s="604" t="s">
        <v>234</v>
      </c>
      <c r="H278" s="604" t="s">
        <v>93</v>
      </c>
      <c r="I278" s="604" t="s">
        <v>20</v>
      </c>
      <c r="J278" s="604" t="s">
        <v>22</v>
      </c>
      <c r="K278" s="604"/>
    </row>
    <row r="279" spans="1:11" x14ac:dyDescent="0.5">
      <c r="A279" s="604"/>
      <c r="B279" s="606"/>
      <c r="C279" s="18" t="s">
        <v>172</v>
      </c>
      <c r="D279" s="614"/>
      <c r="E279" s="22" t="s">
        <v>1127</v>
      </c>
      <c r="F279" s="604"/>
      <c r="G279" s="604"/>
      <c r="H279" s="604"/>
      <c r="I279" s="604"/>
      <c r="J279" s="604"/>
      <c r="K279" s="604"/>
    </row>
    <row r="280" spans="1:11" x14ac:dyDescent="0.5">
      <c r="A280" s="604"/>
      <c r="B280" s="606" t="s">
        <v>566</v>
      </c>
      <c r="C280" s="17" t="s">
        <v>205</v>
      </c>
      <c r="D280" s="614" t="s">
        <v>19</v>
      </c>
      <c r="E280" s="22" t="s">
        <v>1128</v>
      </c>
      <c r="F280" s="604" t="s">
        <v>20</v>
      </c>
      <c r="G280" s="604" t="s">
        <v>76</v>
      </c>
      <c r="H280" s="604" t="s">
        <v>73</v>
      </c>
      <c r="I280" s="604" t="s">
        <v>76</v>
      </c>
      <c r="J280" s="604" t="s">
        <v>22</v>
      </c>
      <c r="K280" s="604"/>
    </row>
    <row r="281" spans="1:11" x14ac:dyDescent="0.5">
      <c r="A281" s="604"/>
      <c r="B281" s="606"/>
      <c r="C281" s="18" t="s">
        <v>200</v>
      </c>
      <c r="D281" s="614"/>
      <c r="E281" s="22" t="s">
        <v>1129</v>
      </c>
      <c r="F281" s="604"/>
      <c r="G281" s="604"/>
      <c r="H281" s="604"/>
      <c r="I281" s="604"/>
      <c r="J281" s="604"/>
      <c r="K281" s="604"/>
    </row>
    <row r="282" spans="1:11" x14ac:dyDescent="0.5">
      <c r="A282" s="604"/>
      <c r="B282" s="606" t="s">
        <v>945</v>
      </c>
      <c r="C282" s="17" t="s">
        <v>946</v>
      </c>
      <c r="D282" s="614" t="s">
        <v>33</v>
      </c>
      <c r="E282" s="22" t="s">
        <v>408</v>
      </c>
      <c r="F282" s="604" t="s">
        <v>20</v>
      </c>
      <c r="G282" s="604" t="s">
        <v>196</v>
      </c>
      <c r="H282" s="604" t="s">
        <v>196</v>
      </c>
      <c r="I282" s="604" t="s">
        <v>73</v>
      </c>
      <c r="J282" s="604" t="s">
        <v>22</v>
      </c>
      <c r="K282" s="604"/>
    </row>
    <row r="283" spans="1:11" x14ac:dyDescent="0.5">
      <c r="A283" s="604"/>
      <c r="B283" s="606"/>
      <c r="C283" s="19" t="s">
        <v>898</v>
      </c>
      <c r="D283" s="614"/>
      <c r="E283" s="22" t="s">
        <v>420</v>
      </c>
      <c r="F283" s="604"/>
      <c r="G283" s="604"/>
      <c r="H283" s="604"/>
      <c r="I283" s="604"/>
      <c r="J283" s="604"/>
      <c r="K283" s="604"/>
    </row>
    <row r="284" spans="1:11" x14ac:dyDescent="0.5">
      <c r="A284" s="604"/>
      <c r="B284" s="606"/>
      <c r="C284" s="18" t="s">
        <v>211</v>
      </c>
      <c r="D284" s="614"/>
      <c r="E284" s="22"/>
      <c r="F284" s="604"/>
      <c r="G284" s="604"/>
      <c r="H284" s="604"/>
      <c r="I284" s="604"/>
      <c r="J284" s="604"/>
      <c r="K284" s="604"/>
    </row>
    <row r="285" spans="1:11" x14ac:dyDescent="0.5">
      <c r="A285" s="604"/>
      <c r="B285" s="606" t="s">
        <v>947</v>
      </c>
      <c r="C285" s="17" t="s">
        <v>217</v>
      </c>
      <c r="D285" s="614" t="s">
        <v>33</v>
      </c>
      <c r="E285" s="22" t="s">
        <v>1130</v>
      </c>
      <c r="F285" s="604" t="s">
        <v>20</v>
      </c>
      <c r="G285" s="604" t="s">
        <v>196</v>
      </c>
      <c r="H285" s="604" t="s">
        <v>196</v>
      </c>
      <c r="I285" s="604" t="s">
        <v>73</v>
      </c>
      <c r="J285" s="604" t="s">
        <v>22</v>
      </c>
      <c r="K285" s="604"/>
    </row>
    <row r="286" spans="1:11" x14ac:dyDescent="0.5">
      <c r="A286" s="604"/>
      <c r="B286" s="606"/>
      <c r="C286" s="19" t="s">
        <v>898</v>
      </c>
      <c r="D286" s="614"/>
      <c r="E286" s="22" t="s">
        <v>1131</v>
      </c>
      <c r="F286" s="604"/>
      <c r="G286" s="604"/>
      <c r="H286" s="604"/>
      <c r="I286" s="604"/>
      <c r="J286" s="604"/>
      <c r="K286" s="604"/>
    </row>
    <row r="287" spans="1:11" x14ac:dyDescent="0.5">
      <c r="A287" s="604"/>
      <c r="B287" s="606"/>
      <c r="C287" s="18" t="s">
        <v>43</v>
      </c>
      <c r="D287" s="614"/>
      <c r="E287" s="22"/>
      <c r="F287" s="604"/>
      <c r="G287" s="604"/>
      <c r="H287" s="604"/>
      <c r="I287" s="604"/>
      <c r="J287" s="604"/>
      <c r="K287" s="604"/>
    </row>
    <row r="288" spans="1:11" x14ac:dyDescent="0.5">
      <c r="A288" s="604"/>
      <c r="B288" s="606" t="s">
        <v>948</v>
      </c>
      <c r="C288" s="17" t="s">
        <v>949</v>
      </c>
      <c r="D288" s="614" t="s">
        <v>33</v>
      </c>
      <c r="E288" s="23" t="s">
        <v>1132</v>
      </c>
      <c r="F288" s="604" t="s">
        <v>20</v>
      </c>
      <c r="G288" s="604" t="s">
        <v>27</v>
      </c>
      <c r="H288" s="604" t="s">
        <v>60</v>
      </c>
      <c r="I288" s="604" t="s">
        <v>23</v>
      </c>
      <c r="J288" s="604" t="s">
        <v>22</v>
      </c>
      <c r="K288" s="604"/>
    </row>
    <row r="289" spans="1:11" ht="42.75" x14ac:dyDescent="0.5">
      <c r="A289" s="604"/>
      <c r="B289" s="606"/>
      <c r="C289" s="19" t="s">
        <v>950</v>
      </c>
      <c r="D289" s="614"/>
      <c r="E289" s="23" t="s">
        <v>1133</v>
      </c>
      <c r="F289" s="604"/>
      <c r="G289" s="604"/>
      <c r="H289" s="604"/>
      <c r="I289" s="604"/>
      <c r="J289" s="604"/>
      <c r="K289" s="604"/>
    </row>
    <row r="290" spans="1:11" x14ac:dyDescent="0.5">
      <c r="A290" s="604"/>
      <c r="B290" s="606"/>
      <c r="C290" s="18" t="s">
        <v>43</v>
      </c>
      <c r="D290" s="614"/>
      <c r="E290" s="23"/>
      <c r="F290" s="604"/>
      <c r="G290" s="604"/>
      <c r="H290" s="604"/>
      <c r="I290" s="604"/>
      <c r="J290" s="604"/>
      <c r="K290" s="604"/>
    </row>
    <row r="291" spans="1:11" x14ac:dyDescent="0.5">
      <c r="A291" s="604"/>
      <c r="B291" s="606" t="s">
        <v>951</v>
      </c>
      <c r="C291" s="17" t="s">
        <v>202</v>
      </c>
      <c r="D291" s="614" t="s">
        <v>19</v>
      </c>
      <c r="E291" s="618"/>
      <c r="F291" s="604" t="s">
        <v>20</v>
      </c>
      <c r="G291" s="604" t="s">
        <v>39</v>
      </c>
      <c r="H291" s="604" t="s">
        <v>73</v>
      </c>
      <c r="I291" s="604" t="s">
        <v>39</v>
      </c>
      <c r="J291" s="604" t="s">
        <v>74</v>
      </c>
      <c r="K291" s="604"/>
    </row>
    <row r="292" spans="1:11" x14ac:dyDescent="0.5">
      <c r="A292" s="604"/>
      <c r="B292" s="606"/>
      <c r="C292" s="19" t="s">
        <v>952</v>
      </c>
      <c r="D292" s="614"/>
      <c r="E292" s="618"/>
      <c r="F292" s="604"/>
      <c r="G292" s="604"/>
      <c r="H292" s="604"/>
      <c r="I292" s="604"/>
      <c r="J292" s="604"/>
      <c r="K292" s="604"/>
    </row>
    <row r="293" spans="1:11" x14ac:dyDescent="0.5">
      <c r="A293" s="604"/>
      <c r="B293" s="606" t="s">
        <v>572</v>
      </c>
      <c r="C293" s="17" t="s">
        <v>573</v>
      </c>
      <c r="D293" s="614" t="s">
        <v>157</v>
      </c>
      <c r="E293" s="618"/>
      <c r="F293" s="604" t="s">
        <v>20</v>
      </c>
      <c r="G293" s="604" t="s">
        <v>76</v>
      </c>
      <c r="H293" s="604" t="s">
        <v>76</v>
      </c>
      <c r="I293" s="604" t="s">
        <v>73</v>
      </c>
      <c r="J293" s="604" t="s">
        <v>22</v>
      </c>
      <c r="K293" s="604"/>
    </row>
    <row r="294" spans="1:11" x14ac:dyDescent="0.5">
      <c r="A294" s="604"/>
      <c r="B294" s="606"/>
      <c r="C294" s="19" t="s">
        <v>953</v>
      </c>
      <c r="D294" s="614"/>
      <c r="E294" s="618"/>
      <c r="F294" s="604"/>
      <c r="G294" s="604"/>
      <c r="H294" s="604"/>
      <c r="I294" s="604"/>
      <c r="J294" s="604"/>
      <c r="K294" s="604"/>
    </row>
    <row r="295" spans="1:11" x14ac:dyDescent="0.5">
      <c r="A295" s="604"/>
      <c r="B295" s="606"/>
      <c r="C295" s="18" t="s">
        <v>201</v>
      </c>
      <c r="D295" s="614"/>
      <c r="E295" s="618"/>
      <c r="F295" s="604"/>
      <c r="G295" s="604"/>
      <c r="H295" s="604"/>
      <c r="I295" s="604"/>
      <c r="J295" s="604"/>
      <c r="K295" s="604"/>
    </row>
    <row r="296" spans="1:11" x14ac:dyDescent="0.5">
      <c r="A296" s="604"/>
      <c r="B296" s="606" t="s">
        <v>572</v>
      </c>
      <c r="C296" s="17" t="s">
        <v>573</v>
      </c>
      <c r="D296" s="614" t="s">
        <v>157</v>
      </c>
      <c r="E296" s="618"/>
      <c r="F296" s="604" t="s">
        <v>23</v>
      </c>
      <c r="G296" s="604" t="s">
        <v>23</v>
      </c>
      <c r="H296" s="604" t="s">
        <v>23</v>
      </c>
      <c r="I296" s="604" t="s">
        <v>73</v>
      </c>
      <c r="J296" s="604" t="s">
        <v>22</v>
      </c>
      <c r="K296" s="604"/>
    </row>
    <row r="297" spans="1:11" x14ac:dyDescent="0.5">
      <c r="A297" s="604"/>
      <c r="B297" s="606"/>
      <c r="C297" s="19" t="s">
        <v>953</v>
      </c>
      <c r="D297" s="614"/>
      <c r="E297" s="618"/>
      <c r="F297" s="604"/>
      <c r="G297" s="604"/>
      <c r="H297" s="604"/>
      <c r="I297" s="604"/>
      <c r="J297" s="604"/>
      <c r="K297" s="604"/>
    </row>
    <row r="298" spans="1:11" x14ac:dyDescent="0.5">
      <c r="A298" s="604"/>
      <c r="B298" s="606"/>
      <c r="C298" s="18" t="s">
        <v>200</v>
      </c>
      <c r="D298" s="614"/>
      <c r="E298" s="618"/>
      <c r="F298" s="604"/>
      <c r="G298" s="604"/>
      <c r="H298" s="604"/>
      <c r="I298" s="604"/>
      <c r="J298" s="604"/>
      <c r="K298" s="604"/>
    </row>
    <row r="299" spans="1:11" x14ac:dyDescent="0.5">
      <c r="A299" s="604"/>
      <c r="B299" s="606" t="s">
        <v>572</v>
      </c>
      <c r="C299" s="17" t="s">
        <v>573</v>
      </c>
      <c r="D299" s="614" t="s">
        <v>157</v>
      </c>
      <c r="E299" s="618"/>
      <c r="F299" s="604" t="s">
        <v>21</v>
      </c>
      <c r="G299" s="604" t="s">
        <v>25</v>
      </c>
      <c r="H299" s="604" t="s">
        <v>25</v>
      </c>
      <c r="I299" s="604" t="s">
        <v>73</v>
      </c>
      <c r="J299" s="604" t="s">
        <v>22</v>
      </c>
      <c r="K299" s="604"/>
    </row>
    <row r="300" spans="1:11" x14ac:dyDescent="0.5">
      <c r="A300" s="604"/>
      <c r="B300" s="606"/>
      <c r="C300" s="19" t="s">
        <v>952</v>
      </c>
      <c r="D300" s="614"/>
      <c r="E300" s="618"/>
      <c r="F300" s="604"/>
      <c r="G300" s="604"/>
      <c r="H300" s="604"/>
      <c r="I300" s="604"/>
      <c r="J300" s="604"/>
      <c r="K300" s="604"/>
    </row>
    <row r="301" spans="1:11" x14ac:dyDescent="0.5">
      <c r="A301" s="604"/>
      <c r="B301" s="606"/>
      <c r="C301" s="18" t="s">
        <v>178</v>
      </c>
      <c r="D301" s="614"/>
      <c r="E301" s="618"/>
      <c r="F301" s="604"/>
      <c r="G301" s="604"/>
      <c r="H301" s="604"/>
      <c r="I301" s="604"/>
      <c r="J301" s="604"/>
      <c r="K301" s="604"/>
    </row>
    <row r="302" spans="1:11" x14ac:dyDescent="0.5">
      <c r="A302" s="604"/>
      <c r="B302" s="606" t="s">
        <v>572</v>
      </c>
      <c r="C302" s="17" t="s">
        <v>573</v>
      </c>
      <c r="D302" s="614" t="s">
        <v>157</v>
      </c>
      <c r="E302" s="618"/>
      <c r="F302" s="604" t="s">
        <v>25</v>
      </c>
      <c r="G302" s="604" t="s">
        <v>26</v>
      </c>
      <c r="H302" s="604" t="s">
        <v>26</v>
      </c>
      <c r="I302" s="604" t="s">
        <v>73</v>
      </c>
      <c r="J302" s="604" t="s">
        <v>22</v>
      </c>
      <c r="K302" s="604"/>
    </row>
    <row r="303" spans="1:11" x14ac:dyDescent="0.5">
      <c r="A303" s="604"/>
      <c r="B303" s="606"/>
      <c r="C303" s="19" t="s">
        <v>952</v>
      </c>
      <c r="D303" s="614"/>
      <c r="E303" s="618"/>
      <c r="F303" s="604"/>
      <c r="G303" s="604"/>
      <c r="H303" s="604"/>
      <c r="I303" s="604"/>
      <c r="J303" s="604"/>
      <c r="K303" s="604"/>
    </row>
    <row r="304" spans="1:11" x14ac:dyDescent="0.5">
      <c r="A304" s="604"/>
      <c r="B304" s="606"/>
      <c r="C304" s="18" t="s">
        <v>199</v>
      </c>
      <c r="D304" s="614"/>
      <c r="E304" s="618"/>
      <c r="F304" s="604"/>
      <c r="G304" s="604"/>
      <c r="H304" s="604"/>
      <c r="I304" s="604"/>
      <c r="J304" s="604"/>
      <c r="K304" s="604"/>
    </row>
    <row r="305" spans="1:11" x14ac:dyDescent="0.5">
      <c r="A305" s="604"/>
      <c r="B305" s="606" t="s">
        <v>572</v>
      </c>
      <c r="C305" s="17" t="s">
        <v>573</v>
      </c>
      <c r="D305" s="614" t="s">
        <v>157</v>
      </c>
      <c r="E305" s="618"/>
      <c r="F305" s="604" t="s">
        <v>26</v>
      </c>
      <c r="G305" s="604" t="s">
        <v>23</v>
      </c>
      <c r="H305" s="604" t="s">
        <v>23</v>
      </c>
      <c r="I305" s="604" t="s">
        <v>73</v>
      </c>
      <c r="J305" s="604" t="s">
        <v>22</v>
      </c>
      <c r="K305" s="604"/>
    </row>
    <row r="306" spans="1:11" x14ac:dyDescent="0.5">
      <c r="A306" s="604"/>
      <c r="B306" s="606"/>
      <c r="C306" s="18" t="s">
        <v>172</v>
      </c>
      <c r="D306" s="614"/>
      <c r="E306" s="618"/>
      <c r="F306" s="604"/>
      <c r="G306" s="604"/>
      <c r="H306" s="604"/>
      <c r="I306" s="604"/>
      <c r="J306" s="604"/>
      <c r="K306" s="604"/>
    </row>
    <row r="307" spans="1:11" x14ac:dyDescent="0.5">
      <c r="A307" s="604"/>
      <c r="B307" s="606" t="s">
        <v>954</v>
      </c>
      <c r="C307" s="17" t="s">
        <v>955</v>
      </c>
      <c r="D307" s="614" t="s">
        <v>227</v>
      </c>
      <c r="E307" s="618"/>
      <c r="F307" s="604" t="s">
        <v>20</v>
      </c>
      <c r="G307" s="604" t="s">
        <v>196</v>
      </c>
      <c r="H307" s="604" t="s">
        <v>196</v>
      </c>
      <c r="I307" s="604" t="s">
        <v>73</v>
      </c>
      <c r="J307" s="604" t="s">
        <v>22</v>
      </c>
      <c r="K307" s="604"/>
    </row>
    <row r="308" spans="1:11" x14ac:dyDescent="0.5">
      <c r="A308" s="604"/>
      <c r="B308" s="606"/>
      <c r="C308" s="19" t="s">
        <v>952</v>
      </c>
      <c r="D308" s="614"/>
      <c r="E308" s="618"/>
      <c r="F308" s="604"/>
      <c r="G308" s="604"/>
      <c r="H308" s="604"/>
      <c r="I308" s="604"/>
      <c r="J308" s="604"/>
      <c r="K308" s="604"/>
    </row>
    <row r="309" spans="1:11" x14ac:dyDescent="0.5">
      <c r="A309" s="604"/>
      <c r="B309" s="606"/>
      <c r="C309" s="18" t="s">
        <v>172</v>
      </c>
      <c r="D309" s="614"/>
      <c r="E309" s="618"/>
      <c r="F309" s="604"/>
      <c r="G309" s="604"/>
      <c r="H309" s="604"/>
      <c r="I309" s="604"/>
      <c r="J309" s="604"/>
      <c r="K309" s="604"/>
    </row>
    <row r="310" spans="1:11" x14ac:dyDescent="0.5">
      <c r="A310" s="604"/>
      <c r="B310" s="606" t="s">
        <v>956</v>
      </c>
      <c r="C310" s="17" t="s">
        <v>957</v>
      </c>
      <c r="D310" s="614" t="s">
        <v>33</v>
      </c>
      <c r="E310" s="22" t="s">
        <v>1134</v>
      </c>
      <c r="F310" s="604" t="s">
        <v>20</v>
      </c>
      <c r="G310" s="604" t="s">
        <v>21</v>
      </c>
      <c r="H310" s="604" t="s">
        <v>21</v>
      </c>
      <c r="I310" s="604" t="s">
        <v>73</v>
      </c>
      <c r="J310" s="604" t="s">
        <v>22</v>
      </c>
      <c r="K310" s="604"/>
    </row>
    <row r="311" spans="1:11" ht="42.75" x14ac:dyDescent="0.5">
      <c r="A311" s="604"/>
      <c r="B311" s="606"/>
      <c r="C311" s="19" t="s">
        <v>958</v>
      </c>
      <c r="D311" s="614"/>
      <c r="E311" s="22" t="s">
        <v>1135</v>
      </c>
      <c r="F311" s="604"/>
      <c r="G311" s="604"/>
      <c r="H311" s="604"/>
      <c r="I311" s="604"/>
      <c r="J311" s="604"/>
      <c r="K311" s="604"/>
    </row>
    <row r="312" spans="1:11" x14ac:dyDescent="0.5">
      <c r="A312" s="604"/>
      <c r="B312" s="606"/>
      <c r="C312" s="18" t="s">
        <v>336</v>
      </c>
      <c r="D312" s="614"/>
      <c r="E312" s="22"/>
      <c r="F312" s="604"/>
      <c r="G312" s="604"/>
      <c r="H312" s="604"/>
      <c r="I312" s="604"/>
      <c r="J312" s="604"/>
      <c r="K312" s="604"/>
    </row>
    <row r="313" spans="1:11" x14ac:dyDescent="0.5">
      <c r="A313" s="604"/>
      <c r="B313" s="606" t="s">
        <v>959</v>
      </c>
      <c r="C313" s="17" t="s">
        <v>960</v>
      </c>
      <c r="D313" s="614" t="s">
        <v>33</v>
      </c>
      <c r="E313" s="22" t="s">
        <v>1136</v>
      </c>
      <c r="F313" s="604" t="s">
        <v>20</v>
      </c>
      <c r="G313" s="604" t="s">
        <v>21</v>
      </c>
      <c r="H313" s="604" t="s">
        <v>21</v>
      </c>
      <c r="I313" s="604" t="s">
        <v>73</v>
      </c>
      <c r="J313" s="604" t="s">
        <v>22</v>
      </c>
      <c r="K313" s="604"/>
    </row>
    <row r="314" spans="1:11" ht="42.75" x14ac:dyDescent="0.5">
      <c r="A314" s="604"/>
      <c r="B314" s="606"/>
      <c r="C314" s="19" t="s">
        <v>958</v>
      </c>
      <c r="D314" s="614"/>
      <c r="E314" s="22" t="s">
        <v>1137</v>
      </c>
      <c r="F314" s="604"/>
      <c r="G314" s="604"/>
      <c r="H314" s="604"/>
      <c r="I314" s="604"/>
      <c r="J314" s="604"/>
      <c r="K314" s="604"/>
    </row>
    <row r="315" spans="1:11" x14ac:dyDescent="0.5">
      <c r="A315" s="604"/>
      <c r="B315" s="606"/>
      <c r="C315" s="18" t="s">
        <v>64</v>
      </c>
      <c r="D315" s="614"/>
      <c r="E315" s="22"/>
      <c r="F315" s="604"/>
      <c r="G315" s="604"/>
      <c r="H315" s="604"/>
      <c r="I315" s="604"/>
      <c r="J315" s="604"/>
      <c r="K315" s="604"/>
    </row>
    <row r="316" spans="1:11" x14ac:dyDescent="0.5">
      <c r="A316" s="604"/>
      <c r="B316" s="606" t="s">
        <v>961</v>
      </c>
      <c r="C316" s="17" t="s">
        <v>962</v>
      </c>
      <c r="D316" s="614" t="s">
        <v>157</v>
      </c>
      <c r="E316" s="618"/>
      <c r="F316" s="604" t="s">
        <v>20</v>
      </c>
      <c r="G316" s="604" t="s">
        <v>21</v>
      </c>
      <c r="H316" s="604" t="s">
        <v>21</v>
      </c>
      <c r="I316" s="604" t="s">
        <v>73</v>
      </c>
      <c r="J316" s="604" t="s">
        <v>22</v>
      </c>
      <c r="K316" s="604"/>
    </row>
    <row r="317" spans="1:11" ht="42.75" x14ac:dyDescent="0.5">
      <c r="A317" s="604"/>
      <c r="B317" s="606"/>
      <c r="C317" s="19" t="s">
        <v>958</v>
      </c>
      <c r="D317" s="614"/>
      <c r="E317" s="618"/>
      <c r="F317" s="604"/>
      <c r="G317" s="604"/>
      <c r="H317" s="604"/>
      <c r="I317" s="604"/>
      <c r="J317" s="604"/>
      <c r="K317" s="604"/>
    </row>
    <row r="318" spans="1:11" x14ac:dyDescent="0.5">
      <c r="A318" s="604"/>
      <c r="B318" s="606"/>
      <c r="C318" s="18" t="s">
        <v>64</v>
      </c>
      <c r="D318" s="614"/>
      <c r="E318" s="618"/>
      <c r="F318" s="604"/>
      <c r="G318" s="604"/>
      <c r="H318" s="604"/>
      <c r="I318" s="604"/>
      <c r="J318" s="604"/>
      <c r="K318" s="604"/>
    </row>
    <row r="319" spans="1:11" x14ac:dyDescent="0.5">
      <c r="A319" s="604"/>
      <c r="B319" s="606" t="s">
        <v>963</v>
      </c>
      <c r="C319" s="17" t="s">
        <v>964</v>
      </c>
      <c r="D319" s="614" t="s">
        <v>227</v>
      </c>
      <c r="E319" s="618"/>
      <c r="F319" s="604" t="s">
        <v>20</v>
      </c>
      <c r="G319" s="604" t="s">
        <v>21</v>
      </c>
      <c r="H319" s="604" t="s">
        <v>21</v>
      </c>
      <c r="I319" s="604" t="s">
        <v>73</v>
      </c>
      <c r="J319" s="604" t="s">
        <v>22</v>
      </c>
      <c r="K319" s="604"/>
    </row>
    <row r="320" spans="1:11" ht="42.75" x14ac:dyDescent="0.5">
      <c r="A320" s="604"/>
      <c r="B320" s="606"/>
      <c r="C320" s="19" t="s">
        <v>958</v>
      </c>
      <c r="D320" s="614"/>
      <c r="E320" s="618"/>
      <c r="F320" s="604"/>
      <c r="G320" s="604"/>
      <c r="H320" s="604"/>
      <c r="I320" s="604"/>
      <c r="J320" s="604"/>
      <c r="K320" s="604"/>
    </row>
    <row r="321" spans="1:11" x14ac:dyDescent="0.5">
      <c r="A321" s="604"/>
      <c r="B321" s="606"/>
      <c r="C321" s="18" t="s">
        <v>336</v>
      </c>
      <c r="D321" s="614"/>
      <c r="E321" s="618"/>
      <c r="F321" s="604"/>
      <c r="G321" s="604"/>
      <c r="H321" s="604"/>
      <c r="I321" s="604"/>
      <c r="J321" s="604"/>
      <c r="K321" s="604"/>
    </row>
    <row r="322" spans="1:11" x14ac:dyDescent="0.5">
      <c r="A322" s="604"/>
      <c r="B322" s="606" t="s">
        <v>965</v>
      </c>
      <c r="C322" s="17" t="s">
        <v>966</v>
      </c>
      <c r="D322" s="614" t="s">
        <v>33</v>
      </c>
      <c r="E322" s="22" t="s">
        <v>1138</v>
      </c>
      <c r="F322" s="604" t="s">
        <v>20</v>
      </c>
      <c r="G322" s="604" t="s">
        <v>80</v>
      </c>
      <c r="H322" s="604" t="s">
        <v>80</v>
      </c>
      <c r="I322" s="604" t="s">
        <v>73</v>
      </c>
      <c r="J322" s="604" t="s">
        <v>22</v>
      </c>
      <c r="K322" s="604"/>
    </row>
    <row r="323" spans="1:11" x14ac:dyDescent="0.5">
      <c r="A323" s="604"/>
      <c r="B323" s="606"/>
      <c r="C323" s="18" t="s">
        <v>967</v>
      </c>
      <c r="D323" s="614"/>
      <c r="E323" s="22" t="s">
        <v>1139</v>
      </c>
      <c r="F323" s="604"/>
      <c r="G323" s="604"/>
      <c r="H323" s="604"/>
      <c r="I323" s="604"/>
      <c r="J323" s="604"/>
      <c r="K323" s="604"/>
    </row>
    <row r="324" spans="1:11" x14ac:dyDescent="0.5">
      <c r="A324" s="604"/>
      <c r="B324" s="606" t="s">
        <v>968</v>
      </c>
      <c r="C324" s="17" t="s">
        <v>969</v>
      </c>
      <c r="D324" s="614" t="s">
        <v>33</v>
      </c>
      <c r="E324" s="22" t="s">
        <v>1140</v>
      </c>
      <c r="F324" s="604" t="s">
        <v>20</v>
      </c>
      <c r="G324" s="604" t="s">
        <v>80</v>
      </c>
      <c r="H324" s="604" t="s">
        <v>80</v>
      </c>
      <c r="I324" s="604" t="s">
        <v>73</v>
      </c>
      <c r="J324" s="604" t="s">
        <v>22</v>
      </c>
      <c r="K324" s="604"/>
    </row>
    <row r="325" spans="1:11" x14ac:dyDescent="0.5">
      <c r="A325" s="604"/>
      <c r="B325" s="606"/>
      <c r="C325" s="18" t="s">
        <v>15</v>
      </c>
      <c r="D325" s="614"/>
      <c r="E325" s="22" t="s">
        <v>1141</v>
      </c>
      <c r="F325" s="604"/>
      <c r="G325" s="604"/>
      <c r="H325" s="604"/>
      <c r="I325" s="604"/>
      <c r="J325" s="604"/>
      <c r="K325" s="604"/>
    </row>
    <row r="326" spans="1:11" x14ac:dyDescent="0.5">
      <c r="A326" s="604"/>
      <c r="B326" s="606" t="s">
        <v>593</v>
      </c>
      <c r="C326" s="17" t="s">
        <v>594</v>
      </c>
      <c r="D326" s="614" t="s">
        <v>157</v>
      </c>
      <c r="E326" s="618"/>
      <c r="F326" s="604" t="s">
        <v>20</v>
      </c>
      <c r="G326" s="604" t="s">
        <v>28</v>
      </c>
      <c r="H326" s="604" t="s">
        <v>28</v>
      </c>
      <c r="I326" s="604" t="s">
        <v>73</v>
      </c>
      <c r="J326" s="604" t="s">
        <v>22</v>
      </c>
      <c r="K326" s="604"/>
    </row>
    <row r="327" spans="1:11" x14ac:dyDescent="0.5">
      <c r="A327" s="604"/>
      <c r="B327" s="606"/>
      <c r="C327" s="18" t="s">
        <v>38</v>
      </c>
      <c r="D327" s="614"/>
      <c r="E327" s="618"/>
      <c r="F327" s="604"/>
      <c r="G327" s="604"/>
      <c r="H327" s="604"/>
      <c r="I327" s="604"/>
      <c r="J327" s="604"/>
      <c r="K327" s="604"/>
    </row>
    <row r="328" spans="1:11" x14ac:dyDescent="0.5">
      <c r="A328" s="604"/>
      <c r="B328" s="606"/>
      <c r="C328" s="18" t="s">
        <v>11</v>
      </c>
      <c r="D328" s="614"/>
      <c r="E328" s="618"/>
      <c r="F328" s="604"/>
      <c r="G328" s="604"/>
      <c r="H328" s="604"/>
      <c r="I328" s="604"/>
      <c r="J328" s="604"/>
      <c r="K328" s="604"/>
    </row>
    <row r="329" spans="1:11" x14ac:dyDescent="0.5">
      <c r="A329" s="604"/>
      <c r="B329" s="606"/>
      <c r="C329" s="18" t="s">
        <v>15</v>
      </c>
      <c r="D329" s="614"/>
      <c r="E329" s="618"/>
      <c r="F329" s="604"/>
      <c r="G329" s="604"/>
      <c r="H329" s="604"/>
      <c r="I329" s="604"/>
      <c r="J329" s="604"/>
      <c r="K329" s="604"/>
    </row>
    <row r="330" spans="1:11" x14ac:dyDescent="0.5">
      <c r="A330" s="604"/>
      <c r="B330" s="606"/>
      <c r="C330" s="18" t="s">
        <v>7</v>
      </c>
      <c r="D330" s="614"/>
      <c r="E330" s="618"/>
      <c r="F330" s="604"/>
      <c r="G330" s="604"/>
      <c r="H330" s="604"/>
      <c r="I330" s="604"/>
      <c r="J330" s="604"/>
      <c r="K330" s="604"/>
    </row>
    <row r="331" spans="1:11" x14ac:dyDescent="0.5">
      <c r="A331" s="604"/>
      <c r="B331" s="606" t="s">
        <v>595</v>
      </c>
      <c r="C331" s="17" t="s">
        <v>596</v>
      </c>
      <c r="D331" s="614" t="s">
        <v>227</v>
      </c>
      <c r="E331" s="620" t="s">
        <v>1142</v>
      </c>
      <c r="F331" s="604" t="s">
        <v>20</v>
      </c>
      <c r="G331" s="604" t="s">
        <v>23</v>
      </c>
      <c r="H331" s="604" t="s">
        <v>20</v>
      </c>
      <c r="I331" s="604" t="s">
        <v>20</v>
      </c>
      <c r="J331" s="604" t="s">
        <v>22</v>
      </c>
      <c r="K331" s="604"/>
    </row>
    <row r="332" spans="1:11" x14ac:dyDescent="0.5">
      <c r="A332" s="604"/>
      <c r="B332" s="606"/>
      <c r="C332" s="18" t="s">
        <v>38</v>
      </c>
      <c r="D332" s="614"/>
      <c r="E332" s="620"/>
      <c r="F332" s="604"/>
      <c r="G332" s="604"/>
      <c r="H332" s="604"/>
      <c r="I332" s="604"/>
      <c r="J332" s="604"/>
      <c r="K332" s="604"/>
    </row>
    <row r="333" spans="1:11" x14ac:dyDescent="0.5">
      <c r="A333" s="604"/>
      <c r="B333" s="606" t="s">
        <v>970</v>
      </c>
      <c r="C333" s="17" t="s">
        <v>971</v>
      </c>
      <c r="D333" s="614" t="s">
        <v>53</v>
      </c>
      <c r="E333" s="619" t="s">
        <v>1143</v>
      </c>
      <c r="F333" s="604" t="s">
        <v>20</v>
      </c>
      <c r="G333" s="604" t="s">
        <v>72</v>
      </c>
      <c r="H333" s="604" t="s">
        <v>72</v>
      </c>
      <c r="I333" s="604" t="s">
        <v>73</v>
      </c>
      <c r="J333" s="604" t="s">
        <v>22</v>
      </c>
      <c r="K333" s="604"/>
    </row>
    <row r="334" spans="1:11" x14ac:dyDescent="0.5">
      <c r="A334" s="604"/>
      <c r="B334" s="606"/>
      <c r="C334" s="19" t="s">
        <v>607</v>
      </c>
      <c r="D334" s="614"/>
      <c r="E334" s="619"/>
      <c r="F334" s="604"/>
      <c r="G334" s="604"/>
      <c r="H334" s="604"/>
      <c r="I334" s="604"/>
      <c r="J334" s="604"/>
      <c r="K334" s="604"/>
    </row>
    <row r="335" spans="1:11" x14ac:dyDescent="0.5">
      <c r="A335" s="604"/>
      <c r="B335" s="606"/>
      <c r="C335" s="18" t="s">
        <v>96</v>
      </c>
      <c r="D335" s="614"/>
      <c r="E335" s="619"/>
      <c r="F335" s="604"/>
      <c r="G335" s="604"/>
      <c r="H335" s="604"/>
      <c r="I335" s="604"/>
      <c r="J335" s="604"/>
      <c r="K335" s="604"/>
    </row>
    <row r="336" spans="1:11" x14ac:dyDescent="0.5">
      <c r="A336" s="604"/>
      <c r="B336" s="606" t="s">
        <v>972</v>
      </c>
      <c r="C336" s="17" t="s">
        <v>973</v>
      </c>
      <c r="D336" s="614" t="s">
        <v>19</v>
      </c>
      <c r="E336" s="619" t="s">
        <v>1144</v>
      </c>
      <c r="F336" s="604" t="s">
        <v>20</v>
      </c>
      <c r="G336" s="604" t="s">
        <v>72</v>
      </c>
      <c r="H336" s="604" t="s">
        <v>72</v>
      </c>
      <c r="I336" s="604" t="s">
        <v>73</v>
      </c>
      <c r="J336" s="604" t="s">
        <v>22</v>
      </c>
      <c r="K336" s="604"/>
    </row>
    <row r="337" spans="1:11" x14ac:dyDescent="0.5">
      <c r="A337" s="604"/>
      <c r="B337" s="606"/>
      <c r="C337" s="19" t="s">
        <v>607</v>
      </c>
      <c r="D337" s="614"/>
      <c r="E337" s="619"/>
      <c r="F337" s="604"/>
      <c r="G337" s="604"/>
      <c r="H337" s="604"/>
      <c r="I337" s="604"/>
      <c r="J337" s="604"/>
      <c r="K337" s="604"/>
    </row>
    <row r="338" spans="1:11" x14ac:dyDescent="0.5">
      <c r="A338" s="604"/>
      <c r="B338" s="606"/>
      <c r="C338" s="18" t="s">
        <v>96</v>
      </c>
      <c r="D338" s="614"/>
      <c r="E338" s="619"/>
      <c r="F338" s="604"/>
      <c r="G338" s="604"/>
      <c r="H338" s="604"/>
      <c r="I338" s="604"/>
      <c r="J338" s="604"/>
      <c r="K338" s="604"/>
    </row>
    <row r="339" spans="1:11" x14ac:dyDescent="0.5">
      <c r="A339" s="604"/>
      <c r="B339" s="606" t="s">
        <v>974</v>
      </c>
      <c r="C339" s="17" t="s">
        <v>975</v>
      </c>
      <c r="D339" s="614" t="s">
        <v>19</v>
      </c>
      <c r="E339" s="619" t="s">
        <v>1145</v>
      </c>
      <c r="F339" s="604" t="s">
        <v>20</v>
      </c>
      <c r="G339" s="604" t="s">
        <v>133</v>
      </c>
      <c r="H339" s="604" t="s">
        <v>60</v>
      </c>
      <c r="I339" s="604" t="s">
        <v>21</v>
      </c>
      <c r="J339" s="604" t="s">
        <v>22</v>
      </c>
      <c r="K339" s="604"/>
    </row>
    <row r="340" spans="1:11" x14ac:dyDescent="0.5">
      <c r="A340" s="604"/>
      <c r="B340" s="606"/>
      <c r="C340" s="18" t="s">
        <v>96</v>
      </c>
      <c r="D340" s="614"/>
      <c r="E340" s="619"/>
      <c r="F340" s="604"/>
      <c r="G340" s="604"/>
      <c r="H340" s="604"/>
      <c r="I340" s="604"/>
      <c r="J340" s="604"/>
      <c r="K340" s="604"/>
    </row>
    <row r="341" spans="1:11" x14ac:dyDescent="0.5">
      <c r="A341" s="604"/>
      <c r="B341" s="606" t="s">
        <v>974</v>
      </c>
      <c r="C341" s="17" t="s">
        <v>975</v>
      </c>
      <c r="D341" s="614" t="s">
        <v>19</v>
      </c>
      <c r="E341" s="619" t="s">
        <v>1146</v>
      </c>
      <c r="F341" s="604" t="s">
        <v>23</v>
      </c>
      <c r="G341" s="604" t="s">
        <v>21</v>
      </c>
      <c r="H341" s="604" t="s">
        <v>20</v>
      </c>
      <c r="I341" s="604" t="s">
        <v>23</v>
      </c>
      <c r="J341" s="604" t="s">
        <v>22</v>
      </c>
      <c r="K341" s="604"/>
    </row>
    <row r="342" spans="1:11" x14ac:dyDescent="0.5">
      <c r="A342" s="604"/>
      <c r="B342" s="606"/>
      <c r="C342" s="18" t="s">
        <v>96</v>
      </c>
      <c r="D342" s="614"/>
      <c r="E342" s="619"/>
      <c r="F342" s="604"/>
      <c r="G342" s="604"/>
      <c r="H342" s="604"/>
      <c r="I342" s="604"/>
      <c r="J342" s="604"/>
      <c r="K342" s="604"/>
    </row>
    <row r="343" spans="1:11" x14ac:dyDescent="0.5">
      <c r="A343" s="604"/>
      <c r="B343" s="606" t="s">
        <v>976</v>
      </c>
      <c r="C343" s="17" t="s">
        <v>156</v>
      </c>
      <c r="D343" s="614" t="s">
        <v>977</v>
      </c>
      <c r="E343" s="618"/>
      <c r="F343" s="604" t="s">
        <v>20</v>
      </c>
      <c r="G343" s="604" t="s">
        <v>80</v>
      </c>
      <c r="H343" s="604" t="s">
        <v>25</v>
      </c>
      <c r="I343" s="604" t="s">
        <v>21</v>
      </c>
      <c r="J343" s="604" t="s">
        <v>22</v>
      </c>
      <c r="K343" s="604"/>
    </row>
    <row r="344" spans="1:11" x14ac:dyDescent="0.5">
      <c r="A344" s="604"/>
      <c r="B344" s="606"/>
      <c r="C344" s="19" t="s">
        <v>607</v>
      </c>
      <c r="D344" s="614"/>
      <c r="E344" s="618"/>
      <c r="F344" s="604"/>
      <c r="G344" s="604"/>
      <c r="H344" s="604"/>
      <c r="I344" s="604"/>
      <c r="J344" s="604"/>
      <c r="K344" s="604"/>
    </row>
    <row r="345" spans="1:11" x14ac:dyDescent="0.5">
      <c r="A345" s="604"/>
      <c r="B345" s="606"/>
      <c r="C345" s="18" t="s">
        <v>96</v>
      </c>
      <c r="D345" s="614"/>
      <c r="E345" s="618"/>
      <c r="F345" s="604"/>
      <c r="G345" s="604"/>
      <c r="H345" s="604"/>
      <c r="I345" s="604"/>
      <c r="J345" s="604"/>
      <c r="K345" s="604"/>
    </row>
    <row r="346" spans="1:11" x14ac:dyDescent="0.5">
      <c r="A346" s="604"/>
      <c r="B346" s="606" t="s">
        <v>978</v>
      </c>
      <c r="C346" s="17" t="s">
        <v>154</v>
      </c>
      <c r="D346" s="614" t="s">
        <v>82</v>
      </c>
      <c r="E346" s="619" t="s">
        <v>1147</v>
      </c>
      <c r="F346" s="604" t="s">
        <v>20</v>
      </c>
      <c r="G346" s="604" t="s">
        <v>47</v>
      </c>
      <c r="H346" s="604" t="s">
        <v>47</v>
      </c>
      <c r="I346" s="604" t="s">
        <v>73</v>
      </c>
      <c r="J346" s="604" t="s">
        <v>22</v>
      </c>
      <c r="K346" s="604"/>
    </row>
    <row r="347" spans="1:11" x14ac:dyDescent="0.5">
      <c r="A347" s="604"/>
      <c r="B347" s="606"/>
      <c r="C347" s="19" t="s">
        <v>607</v>
      </c>
      <c r="D347" s="614"/>
      <c r="E347" s="619"/>
      <c r="F347" s="604"/>
      <c r="G347" s="604"/>
      <c r="H347" s="604"/>
      <c r="I347" s="604"/>
      <c r="J347" s="604"/>
      <c r="K347" s="604"/>
    </row>
    <row r="348" spans="1:11" x14ac:dyDescent="0.5">
      <c r="A348" s="604"/>
      <c r="B348" s="606"/>
      <c r="C348" s="18" t="s">
        <v>96</v>
      </c>
      <c r="D348" s="614"/>
      <c r="E348" s="619"/>
      <c r="F348" s="604"/>
      <c r="G348" s="604"/>
      <c r="H348" s="604"/>
      <c r="I348" s="604"/>
      <c r="J348" s="604"/>
      <c r="K348" s="604"/>
    </row>
    <row r="349" spans="1:11" x14ac:dyDescent="0.5">
      <c r="A349" s="604"/>
      <c r="B349" s="606" t="s">
        <v>107</v>
      </c>
      <c r="C349" s="17" t="s">
        <v>108</v>
      </c>
      <c r="D349" s="614" t="s">
        <v>19</v>
      </c>
      <c r="E349" s="619" t="s">
        <v>399</v>
      </c>
      <c r="F349" s="604" t="s">
        <v>20</v>
      </c>
      <c r="G349" s="604" t="s">
        <v>599</v>
      </c>
      <c r="H349" s="604" t="s">
        <v>20</v>
      </c>
      <c r="I349" s="604" t="s">
        <v>627</v>
      </c>
      <c r="J349" s="604" t="s">
        <v>22</v>
      </c>
      <c r="K349" s="604"/>
    </row>
    <row r="350" spans="1:11" x14ac:dyDescent="0.5">
      <c r="A350" s="604"/>
      <c r="B350" s="606"/>
      <c r="C350" s="18" t="s">
        <v>12</v>
      </c>
      <c r="D350" s="614"/>
      <c r="E350" s="619"/>
      <c r="F350" s="604"/>
      <c r="G350" s="604"/>
      <c r="H350" s="604"/>
      <c r="I350" s="604"/>
      <c r="J350" s="604"/>
      <c r="K350" s="604"/>
    </row>
    <row r="351" spans="1:11" x14ac:dyDescent="0.5">
      <c r="A351" s="604"/>
      <c r="B351" s="606" t="s">
        <v>107</v>
      </c>
      <c r="C351" s="17" t="s">
        <v>108</v>
      </c>
      <c r="D351" s="614" t="s">
        <v>19</v>
      </c>
      <c r="E351" s="619" t="s">
        <v>710</v>
      </c>
      <c r="F351" s="604" t="s">
        <v>23</v>
      </c>
      <c r="G351" s="604" t="s">
        <v>599</v>
      </c>
      <c r="H351" s="604" t="s">
        <v>47</v>
      </c>
      <c r="I351" s="604" t="s">
        <v>600</v>
      </c>
      <c r="J351" s="604" t="s">
        <v>22</v>
      </c>
      <c r="K351" s="604"/>
    </row>
    <row r="352" spans="1:11" x14ac:dyDescent="0.5">
      <c r="A352" s="604"/>
      <c r="B352" s="606"/>
      <c r="C352" s="18" t="s">
        <v>12</v>
      </c>
      <c r="D352" s="614"/>
      <c r="E352" s="619"/>
      <c r="F352" s="604"/>
      <c r="G352" s="604"/>
      <c r="H352" s="604"/>
      <c r="I352" s="604"/>
      <c r="J352" s="604"/>
      <c r="K352" s="604"/>
    </row>
    <row r="353" spans="1:11" x14ac:dyDescent="0.5">
      <c r="A353" s="604"/>
      <c r="B353" s="606" t="s">
        <v>979</v>
      </c>
      <c r="C353" s="17" t="s">
        <v>980</v>
      </c>
      <c r="D353" s="614" t="s">
        <v>33</v>
      </c>
      <c r="E353" s="22" t="s">
        <v>1148</v>
      </c>
      <c r="F353" s="604" t="s">
        <v>20</v>
      </c>
      <c r="G353" s="604" t="s">
        <v>212</v>
      </c>
      <c r="H353" s="604" t="s">
        <v>72</v>
      </c>
      <c r="I353" s="604" t="s">
        <v>76</v>
      </c>
      <c r="J353" s="604" t="s">
        <v>22</v>
      </c>
      <c r="K353" s="604"/>
    </row>
    <row r="354" spans="1:11" x14ac:dyDescent="0.5">
      <c r="A354" s="604"/>
      <c r="B354" s="606"/>
      <c r="C354" s="18" t="s">
        <v>117</v>
      </c>
      <c r="D354" s="614"/>
      <c r="E354" s="22" t="s">
        <v>716</v>
      </c>
      <c r="F354" s="604"/>
      <c r="G354" s="604"/>
      <c r="H354" s="604"/>
      <c r="I354" s="604"/>
      <c r="J354" s="604"/>
      <c r="K354" s="604"/>
    </row>
    <row r="355" spans="1:11" x14ac:dyDescent="0.5">
      <c r="A355" s="604"/>
      <c r="B355" s="606" t="s">
        <v>979</v>
      </c>
      <c r="C355" s="17" t="s">
        <v>980</v>
      </c>
      <c r="D355" s="614" t="s">
        <v>33</v>
      </c>
      <c r="E355" s="22" t="s">
        <v>1148</v>
      </c>
      <c r="F355" s="604" t="s">
        <v>23</v>
      </c>
      <c r="G355" s="604" t="s">
        <v>185</v>
      </c>
      <c r="H355" s="604" t="s">
        <v>189</v>
      </c>
      <c r="I355" s="604" t="s">
        <v>20</v>
      </c>
      <c r="J355" s="604" t="s">
        <v>22</v>
      </c>
      <c r="K355" s="604"/>
    </row>
    <row r="356" spans="1:11" x14ac:dyDescent="0.5">
      <c r="A356" s="604"/>
      <c r="B356" s="606"/>
      <c r="C356" s="18" t="s">
        <v>117</v>
      </c>
      <c r="D356" s="614"/>
      <c r="E356" s="22" t="s">
        <v>716</v>
      </c>
      <c r="F356" s="604"/>
      <c r="G356" s="604"/>
      <c r="H356" s="604"/>
      <c r="I356" s="604"/>
      <c r="J356" s="604"/>
      <c r="K356" s="604"/>
    </row>
    <row r="357" spans="1:11" x14ac:dyDescent="0.5">
      <c r="A357" s="604"/>
      <c r="B357" s="606"/>
      <c r="C357" s="18" t="s">
        <v>118</v>
      </c>
      <c r="D357" s="614"/>
      <c r="E357" s="22"/>
      <c r="F357" s="604"/>
      <c r="G357" s="604"/>
      <c r="H357" s="604"/>
      <c r="I357" s="604"/>
      <c r="J357" s="604"/>
      <c r="K357" s="604"/>
    </row>
    <row r="358" spans="1:11" x14ac:dyDescent="0.5">
      <c r="A358" s="604"/>
      <c r="B358" s="606" t="s">
        <v>981</v>
      </c>
      <c r="C358" s="17" t="s">
        <v>982</v>
      </c>
      <c r="D358" s="614" t="s">
        <v>33</v>
      </c>
      <c r="E358" s="22" t="s">
        <v>1149</v>
      </c>
      <c r="F358" s="604" t="s">
        <v>20</v>
      </c>
      <c r="G358" s="604" t="s">
        <v>80</v>
      </c>
      <c r="H358" s="604" t="s">
        <v>80</v>
      </c>
      <c r="I358" s="604" t="s">
        <v>73</v>
      </c>
      <c r="J358" s="604" t="s">
        <v>22</v>
      </c>
      <c r="K358" s="604"/>
    </row>
    <row r="359" spans="1:11" x14ac:dyDescent="0.5">
      <c r="A359" s="604"/>
      <c r="B359" s="606"/>
      <c r="C359" s="19" t="s">
        <v>983</v>
      </c>
      <c r="D359" s="614"/>
      <c r="E359" s="22" t="s">
        <v>1150</v>
      </c>
      <c r="F359" s="604"/>
      <c r="G359" s="604"/>
      <c r="H359" s="604"/>
      <c r="I359" s="604"/>
      <c r="J359" s="604"/>
      <c r="K359" s="604"/>
    </row>
    <row r="360" spans="1:11" x14ac:dyDescent="0.5">
      <c r="A360" s="604"/>
      <c r="B360" s="606"/>
      <c r="C360" s="18" t="s">
        <v>38</v>
      </c>
      <c r="D360" s="614"/>
      <c r="E360" s="22"/>
      <c r="F360" s="604"/>
      <c r="G360" s="604"/>
      <c r="H360" s="604"/>
      <c r="I360" s="604"/>
      <c r="J360" s="604"/>
      <c r="K360" s="604"/>
    </row>
    <row r="361" spans="1:11" x14ac:dyDescent="0.5">
      <c r="A361" s="604"/>
      <c r="B361" s="606"/>
      <c r="C361" s="18" t="s">
        <v>118</v>
      </c>
      <c r="D361" s="614"/>
      <c r="E361" s="22"/>
      <c r="F361" s="604"/>
      <c r="G361" s="604"/>
      <c r="H361" s="604"/>
      <c r="I361" s="604"/>
      <c r="J361" s="604"/>
      <c r="K361" s="604"/>
    </row>
    <row r="362" spans="1:11" x14ac:dyDescent="0.5">
      <c r="A362" s="604"/>
      <c r="B362" s="606" t="s">
        <v>984</v>
      </c>
      <c r="C362" s="17" t="s">
        <v>985</v>
      </c>
      <c r="D362" s="614" t="s">
        <v>33</v>
      </c>
      <c r="E362" s="22" t="s">
        <v>1151</v>
      </c>
      <c r="F362" s="604" t="s">
        <v>20</v>
      </c>
      <c r="G362" s="604" t="s">
        <v>80</v>
      </c>
      <c r="H362" s="604" t="s">
        <v>80</v>
      </c>
      <c r="I362" s="604" t="s">
        <v>73</v>
      </c>
      <c r="J362" s="604" t="s">
        <v>22</v>
      </c>
      <c r="K362" s="604"/>
    </row>
    <row r="363" spans="1:11" x14ac:dyDescent="0.5">
      <c r="A363" s="604"/>
      <c r="B363" s="606"/>
      <c r="C363" s="19" t="s">
        <v>983</v>
      </c>
      <c r="D363" s="614"/>
      <c r="E363" s="22" t="s">
        <v>1152</v>
      </c>
      <c r="F363" s="604"/>
      <c r="G363" s="604"/>
      <c r="H363" s="604"/>
      <c r="I363" s="604"/>
      <c r="J363" s="604"/>
      <c r="K363" s="604"/>
    </row>
    <row r="364" spans="1:11" x14ac:dyDescent="0.5">
      <c r="A364" s="604"/>
      <c r="B364" s="606"/>
      <c r="C364" s="18" t="s">
        <v>12</v>
      </c>
      <c r="D364" s="614"/>
      <c r="E364" s="22"/>
      <c r="F364" s="604"/>
      <c r="G364" s="604"/>
      <c r="H364" s="604"/>
      <c r="I364" s="604"/>
      <c r="J364" s="604"/>
      <c r="K364" s="604"/>
    </row>
    <row r="365" spans="1:11" x14ac:dyDescent="0.5">
      <c r="A365" s="604"/>
      <c r="B365" s="606"/>
      <c r="C365" s="18" t="s">
        <v>70</v>
      </c>
      <c r="D365" s="614"/>
      <c r="E365" s="22"/>
      <c r="F365" s="604"/>
      <c r="G365" s="604"/>
      <c r="H365" s="604"/>
      <c r="I365" s="604"/>
      <c r="J365" s="604"/>
      <c r="K365" s="604"/>
    </row>
    <row r="366" spans="1:11" x14ac:dyDescent="0.5">
      <c r="A366" s="604"/>
      <c r="B366" s="606" t="s">
        <v>121</v>
      </c>
      <c r="C366" s="17" t="s">
        <v>122</v>
      </c>
      <c r="D366" s="614" t="s">
        <v>876</v>
      </c>
      <c r="E366" s="22" t="s">
        <v>1153</v>
      </c>
      <c r="F366" s="604" t="s">
        <v>20</v>
      </c>
      <c r="G366" s="604" t="s">
        <v>40</v>
      </c>
      <c r="H366" s="604" t="s">
        <v>95</v>
      </c>
      <c r="I366" s="604" t="s">
        <v>99</v>
      </c>
      <c r="J366" s="604" t="s">
        <v>22</v>
      </c>
      <c r="K366" s="604"/>
    </row>
    <row r="367" spans="1:11" x14ac:dyDescent="0.5">
      <c r="A367" s="604"/>
      <c r="B367" s="606"/>
      <c r="C367" s="18" t="s">
        <v>117</v>
      </c>
      <c r="D367" s="614"/>
      <c r="E367" s="22" t="s">
        <v>491</v>
      </c>
      <c r="F367" s="604"/>
      <c r="G367" s="604"/>
      <c r="H367" s="604"/>
      <c r="I367" s="604"/>
      <c r="J367" s="604"/>
      <c r="K367" s="604"/>
    </row>
    <row r="368" spans="1:11" x14ac:dyDescent="0.5">
      <c r="A368" s="604"/>
      <c r="B368" s="606"/>
      <c r="C368" s="18" t="s">
        <v>320</v>
      </c>
      <c r="D368" s="614"/>
      <c r="E368" s="22" t="s">
        <v>441</v>
      </c>
      <c r="F368" s="604"/>
      <c r="G368" s="604"/>
      <c r="H368" s="604"/>
      <c r="I368" s="604"/>
      <c r="J368" s="604"/>
      <c r="K368" s="604"/>
    </row>
    <row r="369" spans="1:11" x14ac:dyDescent="0.5">
      <c r="A369" s="604"/>
      <c r="B369" s="606"/>
      <c r="C369" s="18" t="s">
        <v>123</v>
      </c>
      <c r="D369" s="614"/>
      <c r="E369" s="22"/>
      <c r="F369" s="604"/>
      <c r="G369" s="604"/>
      <c r="H369" s="604"/>
      <c r="I369" s="604"/>
      <c r="J369" s="604"/>
      <c r="K369" s="604"/>
    </row>
    <row r="370" spans="1:11" x14ac:dyDescent="0.5">
      <c r="A370" s="604"/>
      <c r="B370" s="606"/>
      <c r="C370" s="18" t="s">
        <v>97</v>
      </c>
      <c r="D370" s="614"/>
      <c r="E370" s="22"/>
      <c r="F370" s="604"/>
      <c r="G370" s="604"/>
      <c r="H370" s="604"/>
      <c r="I370" s="604"/>
      <c r="J370" s="604"/>
      <c r="K370" s="604"/>
    </row>
    <row r="371" spans="1:11" x14ac:dyDescent="0.5">
      <c r="A371" s="604"/>
      <c r="B371" s="606"/>
      <c r="C371" s="18" t="s">
        <v>118</v>
      </c>
      <c r="D371" s="614"/>
      <c r="E371" s="22"/>
      <c r="F371" s="604"/>
      <c r="G371" s="604"/>
      <c r="H371" s="604"/>
      <c r="I371" s="604"/>
      <c r="J371" s="604"/>
      <c r="K371" s="604"/>
    </row>
    <row r="372" spans="1:11" x14ac:dyDescent="0.5">
      <c r="A372" s="604"/>
      <c r="B372" s="606" t="s">
        <v>130</v>
      </c>
      <c r="C372" s="17" t="s">
        <v>131</v>
      </c>
      <c r="D372" s="614" t="s">
        <v>59</v>
      </c>
      <c r="E372" s="22" t="s">
        <v>1154</v>
      </c>
      <c r="F372" s="604" t="s">
        <v>20</v>
      </c>
      <c r="G372" s="604" t="s">
        <v>83</v>
      </c>
      <c r="H372" s="604" t="s">
        <v>83</v>
      </c>
      <c r="I372" s="604" t="s">
        <v>73</v>
      </c>
      <c r="J372" s="604" t="s">
        <v>22</v>
      </c>
      <c r="K372" s="604"/>
    </row>
    <row r="373" spans="1:11" x14ac:dyDescent="0.5">
      <c r="A373" s="604"/>
      <c r="B373" s="606"/>
      <c r="C373" s="18" t="s">
        <v>58</v>
      </c>
      <c r="D373" s="614"/>
      <c r="E373" s="22" t="s">
        <v>1155</v>
      </c>
      <c r="F373" s="604"/>
      <c r="G373" s="604"/>
      <c r="H373" s="604"/>
      <c r="I373" s="604"/>
      <c r="J373" s="604"/>
      <c r="K373" s="604"/>
    </row>
    <row r="374" spans="1:11" x14ac:dyDescent="0.5">
      <c r="A374" s="604"/>
      <c r="B374" s="606"/>
      <c r="C374" s="18" t="s">
        <v>66</v>
      </c>
      <c r="D374" s="614"/>
      <c r="E374" s="22" t="s">
        <v>406</v>
      </c>
      <c r="F374" s="604"/>
      <c r="G374" s="604"/>
      <c r="H374" s="604"/>
      <c r="I374" s="604"/>
      <c r="J374" s="604"/>
      <c r="K374" s="604"/>
    </row>
    <row r="375" spans="1:11" x14ac:dyDescent="0.5">
      <c r="A375" s="604"/>
      <c r="B375" s="606"/>
      <c r="C375" s="18" t="s">
        <v>68</v>
      </c>
      <c r="D375" s="614"/>
      <c r="E375" s="22"/>
      <c r="F375" s="604"/>
      <c r="G375" s="604"/>
      <c r="H375" s="604"/>
      <c r="I375" s="604"/>
      <c r="J375" s="604"/>
      <c r="K375" s="604"/>
    </row>
    <row r="376" spans="1:11" x14ac:dyDescent="0.5">
      <c r="A376" s="604"/>
      <c r="B376" s="606"/>
      <c r="C376" s="18" t="s">
        <v>67</v>
      </c>
      <c r="D376" s="614"/>
      <c r="E376" s="22"/>
      <c r="F376" s="604"/>
      <c r="G376" s="604"/>
      <c r="H376" s="604"/>
      <c r="I376" s="604"/>
      <c r="J376" s="604"/>
      <c r="K376" s="604"/>
    </row>
    <row r="377" spans="1:11" x14ac:dyDescent="0.5">
      <c r="A377" s="604"/>
      <c r="B377" s="606"/>
      <c r="C377" s="18" t="s">
        <v>69</v>
      </c>
      <c r="D377" s="614"/>
      <c r="E377" s="22"/>
      <c r="F377" s="604"/>
      <c r="G377" s="604"/>
      <c r="H377" s="604"/>
      <c r="I377" s="604"/>
      <c r="J377" s="604"/>
      <c r="K377" s="604"/>
    </row>
    <row r="378" spans="1:11" x14ac:dyDescent="0.5">
      <c r="A378" s="604"/>
      <c r="B378" s="606"/>
      <c r="C378" s="18" t="s">
        <v>11</v>
      </c>
      <c r="D378" s="614"/>
      <c r="E378" s="22"/>
      <c r="F378" s="604"/>
      <c r="G378" s="604"/>
      <c r="H378" s="604"/>
      <c r="I378" s="604"/>
      <c r="J378" s="604"/>
      <c r="K378" s="604"/>
    </row>
    <row r="379" spans="1:11" x14ac:dyDescent="0.5">
      <c r="A379" s="604"/>
      <c r="B379" s="606"/>
      <c r="C379" s="18" t="s">
        <v>87</v>
      </c>
      <c r="D379" s="614"/>
      <c r="E379" s="22"/>
      <c r="F379" s="604"/>
      <c r="G379" s="604"/>
      <c r="H379" s="604"/>
      <c r="I379" s="604"/>
      <c r="J379" s="604"/>
      <c r="K379" s="604"/>
    </row>
    <row r="380" spans="1:11" x14ac:dyDescent="0.5">
      <c r="A380" s="604"/>
      <c r="B380" s="606" t="s">
        <v>986</v>
      </c>
      <c r="C380" s="17" t="s">
        <v>987</v>
      </c>
      <c r="D380" s="614" t="s">
        <v>33</v>
      </c>
      <c r="E380" s="22" t="s">
        <v>728</v>
      </c>
      <c r="F380" s="604" t="s">
        <v>20</v>
      </c>
      <c r="G380" s="604" t="s">
        <v>72</v>
      </c>
      <c r="H380" s="604" t="s">
        <v>127</v>
      </c>
      <c r="I380" s="604" t="s">
        <v>20</v>
      </c>
      <c r="J380" s="604" t="s">
        <v>22</v>
      </c>
      <c r="K380" s="604"/>
    </row>
    <row r="381" spans="1:11" x14ac:dyDescent="0.5">
      <c r="A381" s="604"/>
      <c r="B381" s="606"/>
      <c r="C381" s="18" t="s">
        <v>68</v>
      </c>
      <c r="D381" s="614"/>
      <c r="E381" s="22" t="s">
        <v>1156</v>
      </c>
      <c r="F381" s="604"/>
      <c r="G381" s="604"/>
      <c r="H381" s="604"/>
      <c r="I381" s="604"/>
      <c r="J381" s="604"/>
      <c r="K381" s="604"/>
    </row>
    <row r="382" spans="1:11" x14ac:dyDescent="0.5">
      <c r="A382" s="604"/>
      <c r="B382" s="606" t="s">
        <v>988</v>
      </c>
      <c r="C382" s="17" t="s">
        <v>989</v>
      </c>
      <c r="D382" s="614" t="s">
        <v>33</v>
      </c>
      <c r="E382" s="22" t="s">
        <v>1157</v>
      </c>
      <c r="F382" s="604" t="s">
        <v>20</v>
      </c>
      <c r="G382" s="604" t="s">
        <v>72</v>
      </c>
      <c r="H382" s="604" t="s">
        <v>127</v>
      </c>
      <c r="I382" s="604" t="s">
        <v>20</v>
      </c>
      <c r="J382" s="604" t="s">
        <v>22</v>
      </c>
      <c r="K382" s="604"/>
    </row>
    <row r="383" spans="1:11" x14ac:dyDescent="0.5">
      <c r="A383" s="604"/>
      <c r="B383" s="606"/>
      <c r="C383" s="18" t="s">
        <v>58</v>
      </c>
      <c r="D383" s="614"/>
      <c r="E383" s="22" t="s">
        <v>1158</v>
      </c>
      <c r="F383" s="604"/>
      <c r="G383" s="604"/>
      <c r="H383" s="604"/>
      <c r="I383" s="604"/>
      <c r="J383" s="604"/>
      <c r="K383" s="604"/>
    </row>
    <row r="384" spans="1:11" x14ac:dyDescent="0.5">
      <c r="A384" s="604"/>
      <c r="B384" s="606" t="s">
        <v>144</v>
      </c>
      <c r="C384" s="17" t="s">
        <v>145</v>
      </c>
      <c r="D384" s="614" t="s">
        <v>33</v>
      </c>
      <c r="E384" s="22" t="s">
        <v>1159</v>
      </c>
      <c r="F384" s="604" t="s">
        <v>20</v>
      </c>
      <c r="G384" s="604" t="s">
        <v>212</v>
      </c>
      <c r="H384" s="604" t="s">
        <v>60</v>
      </c>
      <c r="I384" s="604" t="s">
        <v>26</v>
      </c>
      <c r="J384" s="604" t="s">
        <v>22</v>
      </c>
      <c r="K384" s="604"/>
    </row>
    <row r="385" spans="1:11" x14ac:dyDescent="0.5">
      <c r="A385" s="604"/>
      <c r="B385" s="606"/>
      <c r="C385" s="18" t="s">
        <v>67</v>
      </c>
      <c r="D385" s="614"/>
      <c r="E385" s="22" t="s">
        <v>1160</v>
      </c>
      <c r="F385" s="604"/>
      <c r="G385" s="604"/>
      <c r="H385" s="604"/>
      <c r="I385" s="604"/>
      <c r="J385" s="604"/>
      <c r="K385" s="604"/>
    </row>
    <row r="386" spans="1:11" x14ac:dyDescent="0.5">
      <c r="A386" s="604"/>
      <c r="B386" s="606" t="s">
        <v>990</v>
      </c>
      <c r="C386" s="17" t="s">
        <v>991</v>
      </c>
      <c r="D386" s="614" t="s">
        <v>33</v>
      </c>
      <c r="E386" s="22" t="s">
        <v>1161</v>
      </c>
      <c r="F386" s="604" t="s">
        <v>20</v>
      </c>
      <c r="G386" s="604" t="s">
        <v>72</v>
      </c>
      <c r="H386" s="604" t="s">
        <v>127</v>
      </c>
      <c r="I386" s="604" t="s">
        <v>20</v>
      </c>
      <c r="J386" s="604" t="s">
        <v>22</v>
      </c>
      <c r="K386" s="604"/>
    </row>
    <row r="387" spans="1:11" x14ac:dyDescent="0.5">
      <c r="A387" s="604"/>
      <c r="B387" s="606"/>
      <c r="C387" s="18" t="s">
        <v>87</v>
      </c>
      <c r="D387" s="614"/>
      <c r="E387" s="22" t="s">
        <v>1162</v>
      </c>
      <c r="F387" s="604"/>
      <c r="G387" s="604"/>
      <c r="H387" s="604"/>
      <c r="I387" s="604"/>
      <c r="J387" s="604"/>
      <c r="K387" s="604"/>
    </row>
    <row r="388" spans="1:11" x14ac:dyDescent="0.5">
      <c r="A388" s="604"/>
      <c r="B388" s="606"/>
      <c r="C388" s="18" t="s">
        <v>69</v>
      </c>
      <c r="D388" s="614"/>
      <c r="E388" s="22"/>
      <c r="F388" s="604"/>
      <c r="G388" s="604"/>
      <c r="H388" s="604"/>
      <c r="I388" s="604"/>
      <c r="J388" s="604"/>
      <c r="K388" s="604"/>
    </row>
    <row r="389" spans="1:11" x14ac:dyDescent="0.15">
      <c r="A389" s="604"/>
      <c r="B389" s="606" t="s">
        <v>992</v>
      </c>
      <c r="C389" s="621" t="s">
        <v>592</v>
      </c>
      <c r="D389" s="614" t="s">
        <v>33</v>
      </c>
      <c r="E389" s="22" t="s">
        <v>1163</v>
      </c>
      <c r="F389" s="604" t="s">
        <v>20</v>
      </c>
      <c r="G389" s="604" t="s">
        <v>34</v>
      </c>
      <c r="H389" s="604" t="s">
        <v>73</v>
      </c>
      <c r="I389" s="604" t="s">
        <v>34</v>
      </c>
      <c r="J389" s="604" t="s">
        <v>74</v>
      </c>
      <c r="K389" s="604"/>
    </row>
    <row r="390" spans="1:11" x14ac:dyDescent="0.15">
      <c r="A390" s="604"/>
      <c r="B390" s="606"/>
      <c r="C390" s="621"/>
      <c r="D390" s="614"/>
      <c r="E390" s="22" t="s">
        <v>1164</v>
      </c>
      <c r="F390" s="604"/>
      <c r="G390" s="604"/>
      <c r="H390" s="604"/>
      <c r="I390" s="604"/>
      <c r="J390" s="604"/>
      <c r="K390" s="604"/>
    </row>
    <row r="391" spans="1:11" x14ac:dyDescent="0.5">
      <c r="A391" s="604"/>
      <c r="B391" s="606" t="s">
        <v>153</v>
      </c>
      <c r="C391" s="17" t="s">
        <v>154</v>
      </c>
      <c r="D391" s="614" t="s">
        <v>82</v>
      </c>
      <c r="E391" s="619" t="s">
        <v>1165</v>
      </c>
      <c r="F391" s="604" t="s">
        <v>20</v>
      </c>
      <c r="G391" s="604" t="s">
        <v>76</v>
      </c>
      <c r="H391" s="604" t="s">
        <v>28</v>
      </c>
      <c r="I391" s="604" t="s">
        <v>25</v>
      </c>
      <c r="J391" s="604" t="s">
        <v>22</v>
      </c>
      <c r="K391" s="604"/>
    </row>
    <row r="392" spans="1:11" x14ac:dyDescent="0.5">
      <c r="A392" s="604"/>
      <c r="B392" s="606"/>
      <c r="C392" s="18" t="s">
        <v>58</v>
      </c>
      <c r="D392" s="614"/>
      <c r="E392" s="619"/>
      <c r="F392" s="604"/>
      <c r="G392" s="604"/>
      <c r="H392" s="604"/>
      <c r="I392" s="604"/>
      <c r="J392" s="604"/>
      <c r="K392" s="604"/>
    </row>
    <row r="393" spans="1:11" x14ac:dyDescent="0.5">
      <c r="A393" s="604"/>
      <c r="B393" s="606"/>
      <c r="C393" s="18" t="s">
        <v>66</v>
      </c>
      <c r="D393" s="614"/>
      <c r="E393" s="619"/>
      <c r="F393" s="604"/>
      <c r="G393" s="604"/>
      <c r="H393" s="604"/>
      <c r="I393" s="604"/>
      <c r="J393" s="604"/>
      <c r="K393" s="604"/>
    </row>
    <row r="394" spans="1:11" x14ac:dyDescent="0.5">
      <c r="A394" s="604"/>
      <c r="B394" s="606"/>
      <c r="C394" s="18" t="s">
        <v>68</v>
      </c>
      <c r="D394" s="614"/>
      <c r="E394" s="619"/>
      <c r="F394" s="604"/>
      <c r="G394" s="604"/>
      <c r="H394" s="604"/>
      <c r="I394" s="604"/>
      <c r="J394" s="604"/>
      <c r="K394" s="604"/>
    </row>
    <row r="395" spans="1:11" x14ac:dyDescent="0.5">
      <c r="A395" s="604"/>
      <c r="B395" s="606"/>
      <c r="C395" s="18" t="s">
        <v>67</v>
      </c>
      <c r="D395" s="614"/>
      <c r="E395" s="619"/>
      <c r="F395" s="604"/>
      <c r="G395" s="604"/>
      <c r="H395" s="604"/>
      <c r="I395" s="604"/>
      <c r="J395" s="604"/>
      <c r="K395" s="604"/>
    </row>
    <row r="396" spans="1:11" x14ac:dyDescent="0.5">
      <c r="A396" s="604"/>
      <c r="B396" s="606"/>
      <c r="C396" s="18" t="s">
        <v>69</v>
      </c>
      <c r="D396" s="614"/>
      <c r="E396" s="619"/>
      <c r="F396" s="604"/>
      <c r="G396" s="604"/>
      <c r="H396" s="604"/>
      <c r="I396" s="604"/>
      <c r="J396" s="604"/>
      <c r="K396" s="604"/>
    </row>
    <row r="397" spans="1:11" x14ac:dyDescent="0.5">
      <c r="A397" s="604"/>
      <c r="B397" s="606"/>
      <c r="C397" s="18" t="s">
        <v>11</v>
      </c>
      <c r="D397" s="614"/>
      <c r="E397" s="619"/>
      <c r="F397" s="604"/>
      <c r="G397" s="604"/>
      <c r="H397" s="604"/>
      <c r="I397" s="604"/>
      <c r="J397" s="604"/>
      <c r="K397" s="604"/>
    </row>
    <row r="398" spans="1:11" x14ac:dyDescent="0.5">
      <c r="A398" s="604"/>
      <c r="B398" s="606"/>
      <c r="C398" s="18" t="s">
        <v>87</v>
      </c>
      <c r="D398" s="614"/>
      <c r="E398" s="619"/>
      <c r="F398" s="604"/>
      <c r="G398" s="604"/>
      <c r="H398" s="604"/>
      <c r="I398" s="604"/>
      <c r="J398" s="604"/>
      <c r="K398" s="604"/>
    </row>
    <row r="399" spans="1:11" x14ac:dyDescent="0.5">
      <c r="A399" s="604"/>
      <c r="B399" s="606" t="s">
        <v>155</v>
      </c>
      <c r="C399" s="17" t="s">
        <v>156</v>
      </c>
      <c r="D399" s="614" t="s">
        <v>157</v>
      </c>
      <c r="E399" s="618"/>
      <c r="F399" s="604" t="s">
        <v>20</v>
      </c>
      <c r="G399" s="604" t="s">
        <v>76</v>
      </c>
      <c r="H399" s="604" t="s">
        <v>28</v>
      </c>
      <c r="I399" s="604" t="s">
        <v>25</v>
      </c>
      <c r="J399" s="604" t="s">
        <v>22</v>
      </c>
      <c r="K399" s="604"/>
    </row>
    <row r="400" spans="1:11" x14ac:dyDescent="0.5">
      <c r="A400" s="604"/>
      <c r="B400" s="606"/>
      <c r="C400" s="18" t="s">
        <v>66</v>
      </c>
      <c r="D400" s="614"/>
      <c r="E400" s="618"/>
      <c r="F400" s="604"/>
      <c r="G400" s="604"/>
      <c r="H400" s="604"/>
      <c r="I400" s="604"/>
      <c r="J400" s="604"/>
      <c r="K400" s="604"/>
    </row>
    <row r="401" spans="1:11" x14ac:dyDescent="0.5">
      <c r="A401" s="604"/>
      <c r="B401" s="606"/>
      <c r="C401" s="18" t="s">
        <v>58</v>
      </c>
      <c r="D401" s="614"/>
      <c r="E401" s="618"/>
      <c r="F401" s="604"/>
      <c r="G401" s="604"/>
      <c r="H401" s="604"/>
      <c r="I401" s="604"/>
      <c r="J401" s="604"/>
      <c r="K401" s="604"/>
    </row>
    <row r="402" spans="1:11" x14ac:dyDescent="0.5">
      <c r="A402" s="604"/>
      <c r="B402" s="606"/>
      <c r="C402" s="18" t="s">
        <v>68</v>
      </c>
      <c r="D402" s="614"/>
      <c r="E402" s="618"/>
      <c r="F402" s="604"/>
      <c r="G402" s="604"/>
      <c r="H402" s="604"/>
      <c r="I402" s="604"/>
      <c r="J402" s="604"/>
      <c r="K402" s="604"/>
    </row>
    <row r="403" spans="1:11" x14ac:dyDescent="0.5">
      <c r="A403" s="604"/>
      <c r="B403" s="606"/>
      <c r="C403" s="18" t="s">
        <v>69</v>
      </c>
      <c r="D403" s="614"/>
      <c r="E403" s="618"/>
      <c r="F403" s="604"/>
      <c r="G403" s="604"/>
      <c r="H403" s="604"/>
      <c r="I403" s="604"/>
      <c r="J403" s="604"/>
      <c r="K403" s="604"/>
    </row>
    <row r="404" spans="1:11" x14ac:dyDescent="0.5">
      <c r="A404" s="604"/>
      <c r="B404" s="606"/>
      <c r="C404" s="18" t="s">
        <v>67</v>
      </c>
      <c r="D404" s="614"/>
      <c r="E404" s="618"/>
      <c r="F404" s="604"/>
      <c r="G404" s="604"/>
      <c r="H404" s="604"/>
      <c r="I404" s="604"/>
      <c r="J404" s="604"/>
      <c r="K404" s="604"/>
    </row>
    <row r="405" spans="1:11" x14ac:dyDescent="0.5">
      <c r="A405" s="604"/>
      <c r="B405" s="606" t="s">
        <v>158</v>
      </c>
      <c r="C405" s="17" t="s">
        <v>6</v>
      </c>
      <c r="D405" s="614" t="s">
        <v>19</v>
      </c>
      <c r="E405" s="619" t="s">
        <v>1092</v>
      </c>
      <c r="F405" s="604" t="s">
        <v>20</v>
      </c>
      <c r="G405" s="604" t="s">
        <v>535</v>
      </c>
      <c r="H405" s="604" t="s">
        <v>264</v>
      </c>
      <c r="I405" s="604" t="s">
        <v>993</v>
      </c>
      <c r="J405" s="604" t="s">
        <v>22</v>
      </c>
      <c r="K405" s="604"/>
    </row>
    <row r="406" spans="1:11" x14ac:dyDescent="0.5">
      <c r="A406" s="604"/>
      <c r="B406" s="606"/>
      <c r="C406" s="18" t="s">
        <v>65</v>
      </c>
      <c r="D406" s="614"/>
      <c r="E406" s="619"/>
      <c r="F406" s="604"/>
      <c r="G406" s="604"/>
      <c r="H406" s="604"/>
      <c r="I406" s="604"/>
      <c r="J406" s="604"/>
      <c r="K406" s="604"/>
    </row>
    <row r="407" spans="1:11" x14ac:dyDescent="0.5">
      <c r="A407" s="604"/>
      <c r="B407" s="606"/>
      <c r="C407" s="18" t="s">
        <v>499</v>
      </c>
      <c r="D407" s="614"/>
      <c r="E407" s="619"/>
      <c r="F407" s="604"/>
      <c r="G407" s="604"/>
      <c r="H407" s="604"/>
      <c r="I407" s="604"/>
      <c r="J407" s="604"/>
      <c r="K407" s="604"/>
    </row>
    <row r="408" spans="1:11" x14ac:dyDescent="0.5">
      <c r="A408" s="604"/>
      <c r="B408" s="606"/>
      <c r="C408" s="18" t="s">
        <v>75</v>
      </c>
      <c r="D408" s="614"/>
      <c r="E408" s="619"/>
      <c r="F408" s="604"/>
      <c r="G408" s="604"/>
      <c r="H408" s="604"/>
      <c r="I408" s="604"/>
      <c r="J408" s="604"/>
      <c r="K408" s="604"/>
    </row>
    <row r="409" spans="1:11" x14ac:dyDescent="0.5">
      <c r="A409" s="604"/>
      <c r="B409" s="606"/>
      <c r="C409" s="18" t="s">
        <v>50</v>
      </c>
      <c r="D409" s="614"/>
      <c r="E409" s="619"/>
      <c r="F409" s="604"/>
      <c r="G409" s="604"/>
      <c r="H409" s="604"/>
      <c r="I409" s="604"/>
      <c r="J409" s="604"/>
      <c r="K409" s="604"/>
    </row>
    <row r="410" spans="1:11" x14ac:dyDescent="0.5">
      <c r="A410" s="604"/>
      <c r="B410" s="606"/>
      <c r="C410" s="18" t="s">
        <v>240</v>
      </c>
      <c r="D410" s="614"/>
      <c r="E410" s="619"/>
      <c r="F410" s="604"/>
      <c r="G410" s="604"/>
      <c r="H410" s="604"/>
      <c r="I410" s="604"/>
      <c r="J410" s="604"/>
      <c r="K410" s="604"/>
    </row>
    <row r="411" spans="1:11" x14ac:dyDescent="0.5">
      <c r="A411" s="604"/>
      <c r="B411" s="606"/>
      <c r="C411" s="18" t="s">
        <v>15</v>
      </c>
      <c r="D411" s="614"/>
      <c r="E411" s="619"/>
      <c r="F411" s="604"/>
      <c r="G411" s="604"/>
      <c r="H411" s="604"/>
      <c r="I411" s="604"/>
      <c r="J411" s="604"/>
      <c r="K411" s="604"/>
    </row>
    <row r="412" spans="1:11" x14ac:dyDescent="0.5">
      <c r="A412" s="604"/>
      <c r="B412" s="606"/>
      <c r="C412" s="18" t="s">
        <v>77</v>
      </c>
      <c r="D412" s="614"/>
      <c r="E412" s="619"/>
      <c r="F412" s="604"/>
      <c r="G412" s="604"/>
      <c r="H412" s="604"/>
      <c r="I412" s="604"/>
      <c r="J412" s="604"/>
      <c r="K412" s="604"/>
    </row>
    <row r="413" spans="1:11" x14ac:dyDescent="0.5">
      <c r="A413" s="604"/>
      <c r="B413" s="606"/>
      <c r="C413" s="18" t="s">
        <v>52</v>
      </c>
      <c r="D413" s="614"/>
      <c r="E413" s="619"/>
      <c r="F413" s="604"/>
      <c r="G413" s="604"/>
      <c r="H413" s="604"/>
      <c r="I413" s="604"/>
      <c r="J413" s="604"/>
      <c r="K413" s="604"/>
    </row>
    <row r="414" spans="1:11" x14ac:dyDescent="0.5">
      <c r="A414" s="604"/>
      <c r="B414" s="606"/>
      <c r="C414" s="18" t="s">
        <v>10</v>
      </c>
      <c r="D414" s="614"/>
      <c r="E414" s="619"/>
      <c r="F414" s="604"/>
      <c r="G414" s="604"/>
      <c r="H414" s="604"/>
      <c r="I414" s="604"/>
      <c r="J414" s="604"/>
      <c r="K414" s="604"/>
    </row>
    <row r="415" spans="1:11" x14ac:dyDescent="0.5">
      <c r="A415" s="604"/>
      <c r="B415" s="606"/>
      <c r="C415" s="18" t="s">
        <v>11</v>
      </c>
      <c r="D415" s="614"/>
      <c r="E415" s="619"/>
      <c r="F415" s="604"/>
      <c r="G415" s="604"/>
      <c r="H415" s="604"/>
      <c r="I415" s="604"/>
      <c r="J415" s="604"/>
      <c r="K415" s="604"/>
    </row>
    <row r="416" spans="1:11" x14ac:dyDescent="0.5">
      <c r="A416" s="604"/>
      <c r="B416" s="606"/>
      <c r="C416" s="18" t="s">
        <v>12</v>
      </c>
      <c r="D416" s="614"/>
      <c r="E416" s="619"/>
      <c r="F416" s="604"/>
      <c r="G416" s="604"/>
      <c r="H416" s="604"/>
      <c r="I416" s="604"/>
      <c r="J416" s="604"/>
      <c r="K416" s="604"/>
    </row>
    <row r="417" spans="1:11" x14ac:dyDescent="0.5">
      <c r="A417" s="604"/>
      <c r="B417" s="606"/>
      <c r="C417" s="18" t="s">
        <v>14</v>
      </c>
      <c r="D417" s="614"/>
      <c r="E417" s="619"/>
      <c r="F417" s="604"/>
      <c r="G417" s="604"/>
      <c r="H417" s="604"/>
      <c r="I417" s="604"/>
      <c r="J417" s="604"/>
      <c r="K417" s="604"/>
    </row>
    <row r="418" spans="1:11" x14ac:dyDescent="0.5">
      <c r="A418" s="604"/>
      <c r="B418" s="606"/>
      <c r="C418" s="18" t="s">
        <v>13</v>
      </c>
      <c r="D418" s="614"/>
      <c r="E418" s="619"/>
      <c r="F418" s="604"/>
      <c r="G418" s="604"/>
      <c r="H418" s="604"/>
      <c r="I418" s="604"/>
      <c r="J418" s="604"/>
      <c r="K418" s="604"/>
    </row>
    <row r="419" spans="1:11" x14ac:dyDescent="0.5">
      <c r="A419" s="604"/>
      <c r="B419" s="606"/>
      <c r="C419" s="18" t="s">
        <v>500</v>
      </c>
      <c r="D419" s="614"/>
      <c r="E419" s="619"/>
      <c r="F419" s="604"/>
      <c r="G419" s="604"/>
      <c r="H419" s="604"/>
      <c r="I419" s="604"/>
      <c r="J419" s="604"/>
      <c r="K419" s="604"/>
    </row>
    <row r="420" spans="1:11" x14ac:dyDescent="0.5">
      <c r="A420" s="604"/>
      <c r="B420" s="606"/>
      <c r="C420" s="18" t="s">
        <v>16</v>
      </c>
      <c r="D420" s="614"/>
      <c r="E420" s="619"/>
      <c r="F420" s="604"/>
      <c r="G420" s="604"/>
      <c r="H420" s="604"/>
      <c r="I420" s="604"/>
      <c r="J420" s="604"/>
      <c r="K420" s="604"/>
    </row>
    <row r="421" spans="1:11" x14ac:dyDescent="0.5">
      <c r="A421" s="604"/>
      <c r="B421" s="606"/>
      <c r="C421" s="18" t="s">
        <v>18</v>
      </c>
      <c r="D421" s="614"/>
      <c r="E421" s="619"/>
      <c r="F421" s="604"/>
      <c r="G421" s="604"/>
      <c r="H421" s="604"/>
      <c r="I421" s="604"/>
      <c r="J421" s="604"/>
      <c r="K421" s="604"/>
    </row>
    <row r="422" spans="1:11" x14ac:dyDescent="0.5">
      <c r="A422" s="604"/>
      <c r="B422" s="606"/>
      <c r="C422" s="18" t="s">
        <v>242</v>
      </c>
      <c r="D422" s="614"/>
      <c r="E422" s="619"/>
      <c r="F422" s="604"/>
      <c r="G422" s="604"/>
      <c r="H422" s="604"/>
      <c r="I422" s="604"/>
      <c r="J422" s="604"/>
      <c r="K422" s="604"/>
    </row>
    <row r="423" spans="1:11" x14ac:dyDescent="0.5">
      <c r="A423" s="604"/>
      <c r="B423" s="606"/>
      <c r="C423" s="18" t="s">
        <v>497</v>
      </c>
      <c r="D423" s="614"/>
      <c r="E423" s="619"/>
      <c r="F423" s="604"/>
      <c r="G423" s="604"/>
      <c r="H423" s="604"/>
      <c r="I423" s="604"/>
      <c r="J423" s="604"/>
      <c r="K423" s="604"/>
    </row>
    <row r="424" spans="1:11" x14ac:dyDescent="0.5">
      <c r="A424" s="604"/>
      <c r="B424" s="606"/>
      <c r="C424" s="18" t="s">
        <v>17</v>
      </c>
      <c r="D424" s="614"/>
      <c r="E424" s="619"/>
      <c r="F424" s="604"/>
      <c r="G424" s="604"/>
      <c r="H424" s="604"/>
      <c r="I424" s="604"/>
      <c r="J424" s="604"/>
      <c r="K424" s="604"/>
    </row>
    <row r="425" spans="1:11" x14ac:dyDescent="0.5">
      <c r="A425" s="604"/>
      <c r="B425" s="606"/>
      <c r="C425" s="18" t="s">
        <v>498</v>
      </c>
      <c r="D425" s="614"/>
      <c r="E425" s="619"/>
      <c r="F425" s="604"/>
      <c r="G425" s="604"/>
      <c r="H425" s="604"/>
      <c r="I425" s="604"/>
      <c r="J425" s="604"/>
      <c r="K425" s="604"/>
    </row>
    <row r="426" spans="1:11" x14ac:dyDescent="0.5">
      <c r="A426" s="604"/>
      <c r="B426" s="606"/>
      <c r="C426" s="18" t="s">
        <v>495</v>
      </c>
      <c r="D426" s="614"/>
      <c r="E426" s="619"/>
      <c r="F426" s="604"/>
      <c r="G426" s="604"/>
      <c r="H426" s="604"/>
      <c r="I426" s="604"/>
      <c r="J426" s="604"/>
      <c r="K426" s="604"/>
    </row>
    <row r="427" spans="1:11" x14ac:dyDescent="0.5">
      <c r="A427" s="604"/>
      <c r="B427" s="606"/>
      <c r="C427" s="18" t="s">
        <v>887</v>
      </c>
      <c r="D427" s="614"/>
      <c r="E427" s="619"/>
      <c r="F427" s="604"/>
      <c r="G427" s="604"/>
      <c r="H427" s="604"/>
      <c r="I427" s="604"/>
      <c r="J427" s="604"/>
      <c r="K427" s="604"/>
    </row>
    <row r="428" spans="1:11" x14ac:dyDescent="0.5">
      <c r="A428" s="604"/>
      <c r="B428" s="606"/>
      <c r="C428" s="18" t="s">
        <v>888</v>
      </c>
      <c r="D428" s="614"/>
      <c r="E428" s="619"/>
      <c r="F428" s="604"/>
      <c r="G428" s="604"/>
      <c r="H428" s="604"/>
      <c r="I428" s="604"/>
      <c r="J428" s="604"/>
      <c r="K428" s="604"/>
    </row>
    <row r="429" spans="1:11" x14ac:dyDescent="0.5">
      <c r="A429" s="604"/>
      <c r="B429" s="606"/>
      <c r="C429" s="18" t="s">
        <v>889</v>
      </c>
      <c r="D429" s="614"/>
      <c r="E429" s="619"/>
      <c r="F429" s="604"/>
      <c r="G429" s="604"/>
      <c r="H429" s="604"/>
      <c r="I429" s="604"/>
      <c r="J429" s="604"/>
      <c r="K429" s="604"/>
    </row>
    <row r="430" spans="1:11" x14ac:dyDescent="0.5">
      <c r="A430" s="604"/>
      <c r="B430" s="606"/>
      <c r="C430" s="18" t="s">
        <v>496</v>
      </c>
      <c r="D430" s="614"/>
      <c r="E430" s="619"/>
      <c r="F430" s="604"/>
      <c r="G430" s="604"/>
      <c r="H430" s="604"/>
      <c r="I430" s="604"/>
      <c r="J430" s="604"/>
      <c r="K430" s="604"/>
    </row>
    <row r="431" spans="1:11" x14ac:dyDescent="0.5">
      <c r="A431" s="604"/>
      <c r="B431" s="606" t="s">
        <v>158</v>
      </c>
      <c r="C431" s="17" t="s">
        <v>6</v>
      </c>
      <c r="D431" s="614" t="s">
        <v>19</v>
      </c>
      <c r="E431" s="619" t="s">
        <v>395</v>
      </c>
      <c r="F431" s="604" t="s">
        <v>23</v>
      </c>
      <c r="G431" s="604" t="s">
        <v>994</v>
      </c>
      <c r="H431" s="604" t="s">
        <v>995</v>
      </c>
      <c r="I431" s="604" t="s">
        <v>903</v>
      </c>
      <c r="J431" s="604" t="s">
        <v>22</v>
      </c>
      <c r="K431" s="604"/>
    </row>
    <row r="432" spans="1:11" x14ac:dyDescent="0.5">
      <c r="A432" s="604"/>
      <c r="B432" s="606"/>
      <c r="C432" s="18" t="s">
        <v>65</v>
      </c>
      <c r="D432" s="614"/>
      <c r="E432" s="619"/>
      <c r="F432" s="604"/>
      <c r="G432" s="604"/>
      <c r="H432" s="604"/>
      <c r="I432" s="604"/>
      <c r="J432" s="604"/>
      <c r="K432" s="604"/>
    </row>
    <row r="433" spans="1:11" x14ac:dyDescent="0.5">
      <c r="A433" s="604"/>
      <c r="B433" s="606"/>
      <c r="C433" s="18" t="s">
        <v>499</v>
      </c>
      <c r="D433" s="614"/>
      <c r="E433" s="619"/>
      <c r="F433" s="604"/>
      <c r="G433" s="604"/>
      <c r="H433" s="604"/>
      <c r="I433" s="604"/>
      <c r="J433" s="604"/>
      <c r="K433" s="604"/>
    </row>
    <row r="434" spans="1:11" x14ac:dyDescent="0.5">
      <c r="A434" s="604"/>
      <c r="B434" s="606"/>
      <c r="C434" s="18" t="s">
        <v>75</v>
      </c>
      <c r="D434" s="614"/>
      <c r="E434" s="619"/>
      <c r="F434" s="604"/>
      <c r="G434" s="604"/>
      <c r="H434" s="604"/>
      <c r="I434" s="604"/>
      <c r="J434" s="604"/>
      <c r="K434" s="604"/>
    </row>
    <row r="435" spans="1:11" x14ac:dyDescent="0.5">
      <c r="A435" s="604"/>
      <c r="B435" s="606"/>
      <c r="C435" s="18" t="s">
        <v>50</v>
      </c>
      <c r="D435" s="614"/>
      <c r="E435" s="619"/>
      <c r="F435" s="604"/>
      <c r="G435" s="604"/>
      <c r="H435" s="604"/>
      <c r="I435" s="604"/>
      <c r="J435" s="604"/>
      <c r="K435" s="604"/>
    </row>
    <row r="436" spans="1:11" x14ac:dyDescent="0.5">
      <c r="A436" s="604"/>
      <c r="B436" s="606"/>
      <c r="C436" s="18" t="s">
        <v>240</v>
      </c>
      <c r="D436" s="614"/>
      <c r="E436" s="619"/>
      <c r="F436" s="604"/>
      <c r="G436" s="604"/>
      <c r="H436" s="604"/>
      <c r="I436" s="604"/>
      <c r="J436" s="604"/>
      <c r="K436" s="604"/>
    </row>
    <row r="437" spans="1:11" x14ac:dyDescent="0.5">
      <c r="A437" s="604"/>
      <c r="B437" s="606"/>
      <c r="C437" s="18" t="s">
        <v>15</v>
      </c>
      <c r="D437" s="614"/>
      <c r="E437" s="619"/>
      <c r="F437" s="604"/>
      <c r="G437" s="604"/>
      <c r="H437" s="604"/>
      <c r="I437" s="604"/>
      <c r="J437" s="604"/>
      <c r="K437" s="604"/>
    </row>
    <row r="438" spans="1:11" x14ac:dyDescent="0.5">
      <c r="A438" s="604"/>
      <c r="B438" s="606"/>
      <c r="C438" s="18" t="s">
        <v>77</v>
      </c>
      <c r="D438" s="614"/>
      <c r="E438" s="619"/>
      <c r="F438" s="604"/>
      <c r="G438" s="604"/>
      <c r="H438" s="604"/>
      <c r="I438" s="604"/>
      <c r="J438" s="604"/>
      <c r="K438" s="604"/>
    </row>
    <row r="439" spans="1:11" x14ac:dyDescent="0.5">
      <c r="A439" s="604"/>
      <c r="B439" s="606"/>
      <c r="C439" s="18" t="s">
        <v>52</v>
      </c>
      <c r="D439" s="614"/>
      <c r="E439" s="619"/>
      <c r="F439" s="604"/>
      <c r="G439" s="604"/>
      <c r="H439" s="604"/>
      <c r="I439" s="604"/>
      <c r="J439" s="604"/>
      <c r="K439" s="604"/>
    </row>
    <row r="440" spans="1:11" x14ac:dyDescent="0.5">
      <c r="A440" s="604"/>
      <c r="B440" s="606"/>
      <c r="C440" s="18" t="s">
        <v>10</v>
      </c>
      <c r="D440" s="614"/>
      <c r="E440" s="619"/>
      <c r="F440" s="604"/>
      <c r="G440" s="604"/>
      <c r="H440" s="604"/>
      <c r="I440" s="604"/>
      <c r="J440" s="604"/>
      <c r="K440" s="604"/>
    </row>
    <row r="441" spans="1:11" x14ac:dyDescent="0.5">
      <c r="A441" s="604"/>
      <c r="B441" s="606"/>
      <c r="C441" s="18" t="s">
        <v>11</v>
      </c>
      <c r="D441" s="614"/>
      <c r="E441" s="619"/>
      <c r="F441" s="604"/>
      <c r="G441" s="604"/>
      <c r="H441" s="604"/>
      <c r="I441" s="604"/>
      <c r="J441" s="604"/>
      <c r="K441" s="604"/>
    </row>
    <row r="442" spans="1:11" x14ac:dyDescent="0.5">
      <c r="A442" s="604"/>
      <c r="B442" s="606"/>
      <c r="C442" s="18" t="s">
        <v>12</v>
      </c>
      <c r="D442" s="614"/>
      <c r="E442" s="619"/>
      <c r="F442" s="604"/>
      <c r="G442" s="604"/>
      <c r="H442" s="604"/>
      <c r="I442" s="604"/>
      <c r="J442" s="604"/>
      <c r="K442" s="604"/>
    </row>
    <row r="443" spans="1:11" x14ac:dyDescent="0.5">
      <c r="A443" s="604"/>
      <c r="B443" s="606"/>
      <c r="C443" s="18" t="s">
        <v>14</v>
      </c>
      <c r="D443" s="614"/>
      <c r="E443" s="619"/>
      <c r="F443" s="604"/>
      <c r="G443" s="604"/>
      <c r="H443" s="604"/>
      <c r="I443" s="604"/>
      <c r="J443" s="604"/>
      <c r="K443" s="604"/>
    </row>
    <row r="444" spans="1:11" x14ac:dyDescent="0.5">
      <c r="A444" s="604"/>
      <c r="B444" s="606"/>
      <c r="C444" s="18" t="s">
        <v>13</v>
      </c>
      <c r="D444" s="614"/>
      <c r="E444" s="619"/>
      <c r="F444" s="604"/>
      <c r="G444" s="604"/>
      <c r="H444" s="604"/>
      <c r="I444" s="604"/>
      <c r="J444" s="604"/>
      <c r="K444" s="604"/>
    </row>
    <row r="445" spans="1:11" x14ac:dyDescent="0.5">
      <c r="A445" s="604"/>
      <c r="B445" s="606"/>
      <c r="C445" s="18" t="s">
        <v>500</v>
      </c>
      <c r="D445" s="614"/>
      <c r="E445" s="619"/>
      <c r="F445" s="604"/>
      <c r="G445" s="604"/>
      <c r="H445" s="604"/>
      <c r="I445" s="604"/>
      <c r="J445" s="604"/>
      <c r="K445" s="604"/>
    </row>
    <row r="446" spans="1:11" x14ac:dyDescent="0.5">
      <c r="A446" s="604"/>
      <c r="B446" s="606"/>
      <c r="C446" s="18" t="s">
        <v>16</v>
      </c>
      <c r="D446" s="614"/>
      <c r="E446" s="619"/>
      <c r="F446" s="604"/>
      <c r="G446" s="604"/>
      <c r="H446" s="604"/>
      <c r="I446" s="604"/>
      <c r="J446" s="604"/>
      <c r="K446" s="604"/>
    </row>
    <row r="447" spans="1:11" x14ac:dyDescent="0.5">
      <c r="A447" s="604"/>
      <c r="B447" s="606"/>
      <c r="C447" s="18" t="s">
        <v>18</v>
      </c>
      <c r="D447" s="614"/>
      <c r="E447" s="619"/>
      <c r="F447" s="604"/>
      <c r="G447" s="604"/>
      <c r="H447" s="604"/>
      <c r="I447" s="604"/>
      <c r="J447" s="604"/>
      <c r="K447" s="604"/>
    </row>
    <row r="448" spans="1:11" x14ac:dyDescent="0.5">
      <c r="A448" s="604"/>
      <c r="B448" s="606"/>
      <c r="C448" s="18" t="s">
        <v>242</v>
      </c>
      <c r="D448" s="614"/>
      <c r="E448" s="619"/>
      <c r="F448" s="604"/>
      <c r="G448" s="604"/>
      <c r="H448" s="604"/>
      <c r="I448" s="604"/>
      <c r="J448" s="604"/>
      <c r="K448" s="604"/>
    </row>
    <row r="449" spans="1:11" x14ac:dyDescent="0.5">
      <c r="A449" s="604"/>
      <c r="B449" s="606"/>
      <c r="C449" s="18" t="s">
        <v>497</v>
      </c>
      <c r="D449" s="614"/>
      <c r="E449" s="619"/>
      <c r="F449" s="604"/>
      <c r="G449" s="604"/>
      <c r="H449" s="604"/>
      <c r="I449" s="604"/>
      <c r="J449" s="604"/>
      <c r="K449" s="604"/>
    </row>
    <row r="450" spans="1:11" x14ac:dyDescent="0.5">
      <c r="A450" s="604"/>
      <c r="B450" s="606"/>
      <c r="C450" s="18" t="s">
        <v>17</v>
      </c>
      <c r="D450" s="614"/>
      <c r="E450" s="619"/>
      <c r="F450" s="604"/>
      <c r="G450" s="604"/>
      <c r="H450" s="604"/>
      <c r="I450" s="604"/>
      <c r="J450" s="604"/>
      <c r="K450" s="604"/>
    </row>
    <row r="451" spans="1:11" x14ac:dyDescent="0.5">
      <c r="A451" s="604"/>
      <c r="B451" s="606"/>
      <c r="C451" s="18" t="s">
        <v>498</v>
      </c>
      <c r="D451" s="614"/>
      <c r="E451" s="619"/>
      <c r="F451" s="604"/>
      <c r="G451" s="604"/>
      <c r="H451" s="604"/>
      <c r="I451" s="604"/>
      <c r="J451" s="604"/>
      <c r="K451" s="604"/>
    </row>
    <row r="452" spans="1:11" x14ac:dyDescent="0.5">
      <c r="A452" s="604"/>
      <c r="B452" s="606"/>
      <c r="C452" s="18" t="s">
        <v>495</v>
      </c>
      <c r="D452" s="614"/>
      <c r="E452" s="619"/>
      <c r="F452" s="604"/>
      <c r="G452" s="604"/>
      <c r="H452" s="604"/>
      <c r="I452" s="604"/>
      <c r="J452" s="604"/>
      <c r="K452" s="604"/>
    </row>
    <row r="453" spans="1:11" x14ac:dyDescent="0.5">
      <c r="A453" s="604"/>
      <c r="B453" s="606"/>
      <c r="C453" s="18" t="s">
        <v>887</v>
      </c>
      <c r="D453" s="614"/>
      <c r="E453" s="619"/>
      <c r="F453" s="604"/>
      <c r="G453" s="604"/>
      <c r="H453" s="604"/>
      <c r="I453" s="604"/>
      <c r="J453" s="604"/>
      <c r="K453" s="604"/>
    </row>
    <row r="454" spans="1:11" x14ac:dyDescent="0.5">
      <c r="A454" s="604"/>
      <c r="B454" s="606"/>
      <c r="C454" s="18" t="s">
        <v>888</v>
      </c>
      <c r="D454" s="614"/>
      <c r="E454" s="619"/>
      <c r="F454" s="604"/>
      <c r="G454" s="604"/>
      <c r="H454" s="604"/>
      <c r="I454" s="604"/>
      <c r="J454" s="604"/>
      <c r="K454" s="604"/>
    </row>
    <row r="455" spans="1:11" x14ac:dyDescent="0.5">
      <c r="A455" s="604"/>
      <c r="B455" s="606"/>
      <c r="C455" s="18" t="s">
        <v>889</v>
      </c>
      <c r="D455" s="614"/>
      <c r="E455" s="619"/>
      <c r="F455" s="604"/>
      <c r="G455" s="604"/>
      <c r="H455" s="604"/>
      <c r="I455" s="604"/>
      <c r="J455" s="604"/>
      <c r="K455" s="604"/>
    </row>
    <row r="456" spans="1:11" x14ac:dyDescent="0.5">
      <c r="A456" s="604"/>
      <c r="B456" s="606"/>
      <c r="C456" s="18" t="s">
        <v>496</v>
      </c>
      <c r="D456" s="614"/>
      <c r="E456" s="619"/>
      <c r="F456" s="604"/>
      <c r="G456" s="604"/>
      <c r="H456" s="604"/>
      <c r="I456" s="604"/>
      <c r="J456" s="604"/>
      <c r="K456" s="604"/>
    </row>
    <row r="457" spans="1:11" x14ac:dyDescent="0.5">
      <c r="A457" s="604"/>
      <c r="B457" s="606" t="s">
        <v>163</v>
      </c>
      <c r="C457" s="17" t="s">
        <v>164</v>
      </c>
      <c r="D457" s="614" t="s">
        <v>166</v>
      </c>
      <c r="E457" s="618"/>
      <c r="F457" s="604" t="s">
        <v>20</v>
      </c>
      <c r="G457" s="604" t="s">
        <v>190</v>
      </c>
      <c r="H457" s="604" t="s">
        <v>190</v>
      </c>
      <c r="I457" s="604" t="s">
        <v>73</v>
      </c>
      <c r="J457" s="604" t="s">
        <v>22</v>
      </c>
      <c r="K457" s="604"/>
    </row>
    <row r="458" spans="1:11" x14ac:dyDescent="0.5">
      <c r="A458" s="604"/>
      <c r="B458" s="606"/>
      <c r="C458" s="19" t="s">
        <v>996</v>
      </c>
      <c r="D458" s="614"/>
      <c r="E458" s="618"/>
      <c r="F458" s="604"/>
      <c r="G458" s="604"/>
      <c r="H458" s="604"/>
      <c r="I458" s="604"/>
      <c r="J458" s="604"/>
      <c r="K458" s="604"/>
    </row>
    <row r="459" spans="1:11" x14ac:dyDescent="0.5">
      <c r="A459" s="604"/>
      <c r="B459" s="606"/>
      <c r="C459" s="18" t="s">
        <v>200</v>
      </c>
      <c r="D459" s="614"/>
      <c r="E459" s="618"/>
      <c r="F459" s="604"/>
      <c r="G459" s="604"/>
      <c r="H459" s="604"/>
      <c r="I459" s="604"/>
      <c r="J459" s="604"/>
      <c r="K459" s="604"/>
    </row>
    <row r="460" spans="1:11" x14ac:dyDescent="0.5">
      <c r="A460" s="604"/>
      <c r="B460" s="606"/>
      <c r="C460" s="18" t="s">
        <v>65</v>
      </c>
      <c r="D460" s="614"/>
      <c r="E460" s="618"/>
      <c r="F460" s="604"/>
      <c r="G460" s="604"/>
      <c r="H460" s="604"/>
      <c r="I460" s="604"/>
      <c r="J460" s="604"/>
      <c r="K460" s="604"/>
    </row>
    <row r="461" spans="1:11" x14ac:dyDescent="0.5">
      <c r="A461" s="604"/>
      <c r="B461" s="606"/>
      <c r="C461" s="18" t="s">
        <v>184</v>
      </c>
      <c r="D461" s="614"/>
      <c r="E461" s="618"/>
      <c r="F461" s="604"/>
      <c r="G461" s="604"/>
      <c r="H461" s="604"/>
      <c r="I461" s="604"/>
      <c r="J461" s="604"/>
      <c r="K461" s="604"/>
    </row>
    <row r="462" spans="1:11" x14ac:dyDescent="0.5">
      <c r="A462" s="604"/>
      <c r="B462" s="606"/>
      <c r="C462" s="18" t="s">
        <v>172</v>
      </c>
      <c r="D462" s="614"/>
      <c r="E462" s="618"/>
      <c r="F462" s="604"/>
      <c r="G462" s="604"/>
      <c r="H462" s="604"/>
      <c r="I462" s="604"/>
      <c r="J462" s="604"/>
      <c r="K462" s="604"/>
    </row>
    <row r="463" spans="1:11" x14ac:dyDescent="0.5">
      <c r="A463" s="604"/>
      <c r="B463" s="606"/>
      <c r="C463" s="18" t="s">
        <v>43</v>
      </c>
      <c r="D463" s="614"/>
      <c r="E463" s="618"/>
      <c r="F463" s="604"/>
      <c r="G463" s="604"/>
      <c r="H463" s="604"/>
      <c r="I463" s="604"/>
      <c r="J463" s="604"/>
      <c r="K463" s="604"/>
    </row>
    <row r="464" spans="1:11" x14ac:dyDescent="0.5">
      <c r="A464" s="604"/>
      <c r="B464" s="606"/>
      <c r="C464" s="18" t="s">
        <v>201</v>
      </c>
      <c r="D464" s="614"/>
      <c r="E464" s="618"/>
      <c r="F464" s="604"/>
      <c r="G464" s="604"/>
      <c r="H464" s="604"/>
      <c r="I464" s="604"/>
      <c r="J464" s="604"/>
      <c r="K464" s="604"/>
    </row>
    <row r="465" spans="1:11" x14ac:dyDescent="0.5">
      <c r="A465" s="604"/>
      <c r="B465" s="606"/>
      <c r="C465" s="18" t="s">
        <v>199</v>
      </c>
      <c r="D465" s="614"/>
      <c r="E465" s="618"/>
      <c r="F465" s="604"/>
      <c r="G465" s="604"/>
      <c r="H465" s="604"/>
      <c r="I465" s="604"/>
      <c r="J465" s="604"/>
      <c r="K465" s="604"/>
    </row>
    <row r="466" spans="1:11" x14ac:dyDescent="0.5">
      <c r="A466" s="604"/>
      <c r="B466" s="606" t="s">
        <v>163</v>
      </c>
      <c r="C466" s="17" t="s">
        <v>164</v>
      </c>
      <c r="D466" s="614" t="s">
        <v>166</v>
      </c>
      <c r="E466" s="618"/>
      <c r="F466" s="604" t="s">
        <v>23</v>
      </c>
      <c r="G466" s="604" t="s">
        <v>220</v>
      </c>
      <c r="H466" s="604" t="s">
        <v>997</v>
      </c>
      <c r="I466" s="604" t="s">
        <v>23</v>
      </c>
      <c r="J466" s="604" t="s">
        <v>22</v>
      </c>
      <c r="K466" s="604"/>
    </row>
    <row r="467" spans="1:11" x14ac:dyDescent="0.5">
      <c r="A467" s="604"/>
      <c r="B467" s="606"/>
      <c r="C467" s="19" t="s">
        <v>241</v>
      </c>
      <c r="D467" s="614"/>
      <c r="E467" s="618"/>
      <c r="F467" s="604"/>
      <c r="G467" s="604"/>
      <c r="H467" s="604"/>
      <c r="I467" s="604"/>
      <c r="J467" s="604"/>
      <c r="K467" s="604"/>
    </row>
    <row r="468" spans="1:11" x14ac:dyDescent="0.5">
      <c r="A468" s="604"/>
      <c r="B468" s="606"/>
      <c r="C468" s="18" t="s">
        <v>77</v>
      </c>
      <c r="D468" s="614"/>
      <c r="E468" s="618"/>
      <c r="F468" s="604"/>
      <c r="G468" s="604"/>
      <c r="H468" s="604"/>
      <c r="I468" s="604"/>
      <c r="J468" s="604"/>
      <c r="K468" s="604"/>
    </row>
    <row r="469" spans="1:11" x14ac:dyDescent="0.5">
      <c r="A469" s="604"/>
      <c r="B469" s="606"/>
      <c r="C469" s="18" t="s">
        <v>45</v>
      </c>
      <c r="D469" s="614"/>
      <c r="E469" s="618"/>
      <c r="F469" s="604"/>
      <c r="G469" s="604"/>
      <c r="H469" s="604"/>
      <c r="I469" s="604"/>
      <c r="J469" s="604"/>
      <c r="K469" s="604"/>
    </row>
    <row r="470" spans="1:11" x14ac:dyDescent="0.5">
      <c r="A470" s="604"/>
      <c r="B470" s="606"/>
      <c r="C470" s="18" t="s">
        <v>52</v>
      </c>
      <c r="D470" s="614"/>
      <c r="E470" s="618"/>
      <c r="F470" s="604"/>
      <c r="G470" s="604"/>
      <c r="H470" s="604"/>
      <c r="I470" s="604"/>
      <c r="J470" s="604"/>
      <c r="K470" s="604"/>
    </row>
    <row r="471" spans="1:11" x14ac:dyDescent="0.5">
      <c r="A471" s="604"/>
      <c r="B471" s="606"/>
      <c r="C471" s="18" t="s">
        <v>15</v>
      </c>
      <c r="D471" s="614"/>
      <c r="E471" s="618"/>
      <c r="F471" s="604"/>
      <c r="G471" s="604"/>
      <c r="H471" s="604"/>
      <c r="I471" s="604"/>
      <c r="J471" s="604"/>
      <c r="K471" s="604"/>
    </row>
    <row r="472" spans="1:11" x14ac:dyDescent="0.5">
      <c r="A472" s="604"/>
      <c r="B472" s="606"/>
      <c r="C472" s="18" t="s">
        <v>57</v>
      </c>
      <c r="D472" s="614"/>
      <c r="E472" s="618"/>
      <c r="F472" s="604"/>
      <c r="G472" s="604"/>
      <c r="H472" s="604"/>
      <c r="I472" s="604"/>
      <c r="J472" s="604"/>
      <c r="K472" s="604"/>
    </row>
    <row r="473" spans="1:11" x14ac:dyDescent="0.5">
      <c r="A473" s="604"/>
      <c r="B473" s="606" t="s">
        <v>163</v>
      </c>
      <c r="C473" s="17" t="s">
        <v>164</v>
      </c>
      <c r="D473" s="614" t="s">
        <v>166</v>
      </c>
      <c r="E473" s="618"/>
      <c r="F473" s="604" t="s">
        <v>21</v>
      </c>
      <c r="G473" s="604" t="s">
        <v>72</v>
      </c>
      <c r="H473" s="604" t="s">
        <v>179</v>
      </c>
      <c r="I473" s="604" t="s">
        <v>25</v>
      </c>
      <c r="J473" s="604" t="s">
        <v>22</v>
      </c>
      <c r="K473" s="604"/>
    </row>
    <row r="474" spans="1:11" x14ac:dyDescent="0.5">
      <c r="A474" s="604"/>
      <c r="B474" s="606"/>
      <c r="C474" s="19" t="s">
        <v>171</v>
      </c>
      <c r="D474" s="614"/>
      <c r="E474" s="618"/>
      <c r="F474" s="604"/>
      <c r="G474" s="604"/>
      <c r="H474" s="604"/>
      <c r="I474" s="604"/>
      <c r="J474" s="604"/>
      <c r="K474" s="604"/>
    </row>
    <row r="475" spans="1:11" x14ac:dyDescent="0.5">
      <c r="A475" s="604"/>
      <c r="B475" s="606"/>
      <c r="C475" s="18" t="s">
        <v>75</v>
      </c>
      <c r="D475" s="614"/>
      <c r="E475" s="618"/>
      <c r="F475" s="604"/>
      <c r="G475" s="604"/>
      <c r="H475" s="604"/>
      <c r="I475" s="604"/>
      <c r="J475" s="604"/>
      <c r="K475" s="604"/>
    </row>
    <row r="476" spans="1:11" x14ac:dyDescent="0.5">
      <c r="A476" s="604"/>
      <c r="B476" s="606" t="s">
        <v>163</v>
      </c>
      <c r="C476" s="17" t="s">
        <v>164</v>
      </c>
      <c r="D476" s="614" t="s">
        <v>166</v>
      </c>
      <c r="E476" s="618"/>
      <c r="F476" s="604" t="s">
        <v>25</v>
      </c>
      <c r="G476" s="604" t="s">
        <v>125</v>
      </c>
      <c r="H476" s="604" t="s">
        <v>507</v>
      </c>
      <c r="I476" s="604" t="s">
        <v>21</v>
      </c>
      <c r="J476" s="604" t="s">
        <v>22</v>
      </c>
      <c r="K476" s="604"/>
    </row>
    <row r="477" spans="1:11" x14ac:dyDescent="0.5">
      <c r="A477" s="604"/>
      <c r="B477" s="606"/>
      <c r="C477" s="19" t="s">
        <v>173</v>
      </c>
      <c r="D477" s="614"/>
      <c r="E477" s="618"/>
      <c r="F477" s="604"/>
      <c r="G477" s="604"/>
      <c r="H477" s="604"/>
      <c r="I477" s="604"/>
      <c r="J477" s="604"/>
      <c r="K477" s="604"/>
    </row>
    <row r="478" spans="1:11" x14ac:dyDescent="0.5">
      <c r="A478" s="604"/>
      <c r="B478" s="606"/>
      <c r="C478" s="18" t="s">
        <v>14</v>
      </c>
      <c r="D478" s="614"/>
      <c r="E478" s="618"/>
      <c r="F478" s="604"/>
      <c r="G478" s="604"/>
      <c r="H478" s="604"/>
      <c r="I478" s="604"/>
      <c r="J478" s="604"/>
      <c r="K478" s="604"/>
    </row>
    <row r="479" spans="1:11" x14ac:dyDescent="0.5">
      <c r="A479" s="604"/>
      <c r="B479" s="606" t="s">
        <v>163</v>
      </c>
      <c r="C479" s="17" t="s">
        <v>164</v>
      </c>
      <c r="D479" s="614" t="s">
        <v>166</v>
      </c>
      <c r="E479" s="618"/>
      <c r="F479" s="604" t="s">
        <v>26</v>
      </c>
      <c r="G479" s="604" t="s">
        <v>238</v>
      </c>
      <c r="H479" s="604" t="s">
        <v>238</v>
      </c>
      <c r="I479" s="604" t="s">
        <v>73</v>
      </c>
      <c r="J479" s="604" t="s">
        <v>22</v>
      </c>
      <c r="K479" s="604"/>
    </row>
    <row r="480" spans="1:11" x14ac:dyDescent="0.5">
      <c r="A480" s="604"/>
      <c r="B480" s="606"/>
      <c r="C480" s="19" t="s">
        <v>998</v>
      </c>
      <c r="D480" s="614"/>
      <c r="E480" s="618"/>
      <c r="F480" s="604"/>
      <c r="G480" s="604"/>
      <c r="H480" s="604"/>
      <c r="I480" s="604"/>
      <c r="J480" s="604"/>
      <c r="K480" s="604"/>
    </row>
    <row r="481" spans="1:11" x14ac:dyDescent="0.5">
      <c r="A481" s="604"/>
      <c r="B481" s="606"/>
      <c r="C481" s="18" t="s">
        <v>123</v>
      </c>
      <c r="D481" s="614"/>
      <c r="E481" s="618"/>
      <c r="F481" s="604"/>
      <c r="G481" s="604"/>
      <c r="H481" s="604"/>
      <c r="I481" s="604"/>
      <c r="J481" s="604"/>
      <c r="K481" s="604"/>
    </row>
    <row r="482" spans="1:11" x14ac:dyDescent="0.5">
      <c r="A482" s="604"/>
      <c r="B482" s="606" t="s">
        <v>163</v>
      </c>
      <c r="C482" s="17" t="s">
        <v>164</v>
      </c>
      <c r="D482" s="614" t="s">
        <v>166</v>
      </c>
      <c r="E482" s="618"/>
      <c r="F482" s="604" t="s">
        <v>28</v>
      </c>
      <c r="G482" s="604" t="s">
        <v>72</v>
      </c>
      <c r="H482" s="604" t="s">
        <v>84</v>
      </c>
      <c r="I482" s="604" t="s">
        <v>47</v>
      </c>
      <c r="J482" s="604" t="s">
        <v>22</v>
      </c>
      <c r="K482" s="604"/>
    </row>
    <row r="483" spans="1:11" x14ac:dyDescent="0.5">
      <c r="A483" s="604"/>
      <c r="B483" s="606"/>
      <c r="C483" s="19" t="s">
        <v>999</v>
      </c>
      <c r="D483" s="614"/>
      <c r="E483" s="618"/>
      <c r="F483" s="604"/>
      <c r="G483" s="604"/>
      <c r="H483" s="604"/>
      <c r="I483" s="604"/>
      <c r="J483" s="604"/>
      <c r="K483" s="604"/>
    </row>
    <row r="484" spans="1:11" x14ac:dyDescent="0.5">
      <c r="A484" s="604"/>
      <c r="B484" s="606"/>
      <c r="C484" s="18" t="s">
        <v>342</v>
      </c>
      <c r="D484" s="614"/>
      <c r="E484" s="618"/>
      <c r="F484" s="604"/>
      <c r="G484" s="604"/>
      <c r="H484" s="604"/>
      <c r="I484" s="604"/>
      <c r="J484" s="604"/>
      <c r="K484" s="604"/>
    </row>
    <row r="485" spans="1:11" x14ac:dyDescent="0.5">
      <c r="A485" s="604"/>
      <c r="B485" s="606" t="s">
        <v>168</v>
      </c>
      <c r="C485" s="17" t="s">
        <v>169</v>
      </c>
      <c r="D485" s="614" t="s">
        <v>166</v>
      </c>
      <c r="E485" s="618"/>
      <c r="F485" s="604" t="s">
        <v>20</v>
      </c>
      <c r="G485" s="604" t="s">
        <v>25</v>
      </c>
      <c r="H485" s="604" t="s">
        <v>25</v>
      </c>
      <c r="I485" s="604" t="s">
        <v>73</v>
      </c>
      <c r="J485" s="604" t="s">
        <v>22</v>
      </c>
      <c r="K485" s="604"/>
    </row>
    <row r="486" spans="1:11" x14ac:dyDescent="0.5">
      <c r="A486" s="604"/>
      <c r="B486" s="606"/>
      <c r="C486" s="19" t="s">
        <v>996</v>
      </c>
      <c r="D486" s="614"/>
      <c r="E486" s="618"/>
      <c r="F486" s="604"/>
      <c r="G486" s="604"/>
      <c r="H486" s="604"/>
      <c r="I486" s="604"/>
      <c r="J486" s="604"/>
      <c r="K486" s="604"/>
    </row>
    <row r="487" spans="1:11" x14ac:dyDescent="0.5">
      <c r="A487" s="604"/>
      <c r="B487" s="606"/>
      <c r="C487" s="18" t="s">
        <v>211</v>
      </c>
      <c r="D487" s="614"/>
      <c r="E487" s="618"/>
      <c r="F487" s="604"/>
      <c r="G487" s="604"/>
      <c r="H487" s="604"/>
      <c r="I487" s="604"/>
      <c r="J487" s="604"/>
      <c r="K487" s="604"/>
    </row>
    <row r="488" spans="1:11" x14ac:dyDescent="0.5">
      <c r="A488" s="604"/>
      <c r="B488" s="606" t="s">
        <v>168</v>
      </c>
      <c r="C488" s="17" t="s">
        <v>169</v>
      </c>
      <c r="D488" s="614" t="s">
        <v>166</v>
      </c>
      <c r="E488" s="618"/>
      <c r="F488" s="604" t="s">
        <v>23</v>
      </c>
      <c r="G488" s="604" t="s">
        <v>20</v>
      </c>
      <c r="H488" s="604" t="s">
        <v>20</v>
      </c>
      <c r="I488" s="604" t="s">
        <v>73</v>
      </c>
      <c r="J488" s="604" t="s">
        <v>22</v>
      </c>
      <c r="K488" s="604"/>
    </row>
    <row r="489" spans="1:11" x14ac:dyDescent="0.5">
      <c r="A489" s="604"/>
      <c r="B489" s="606"/>
      <c r="C489" s="19" t="s">
        <v>996</v>
      </c>
      <c r="D489" s="614"/>
      <c r="E489" s="618"/>
      <c r="F489" s="604"/>
      <c r="G489" s="604"/>
      <c r="H489" s="604"/>
      <c r="I489" s="604"/>
      <c r="J489" s="604"/>
      <c r="K489" s="604"/>
    </row>
    <row r="490" spans="1:11" x14ac:dyDescent="0.5">
      <c r="A490" s="604"/>
      <c r="B490" s="606"/>
      <c r="C490" s="18" t="s">
        <v>172</v>
      </c>
      <c r="D490" s="614"/>
      <c r="E490" s="618"/>
      <c r="F490" s="604"/>
      <c r="G490" s="604"/>
      <c r="H490" s="604"/>
      <c r="I490" s="604"/>
      <c r="J490" s="604"/>
      <c r="K490" s="604"/>
    </row>
    <row r="491" spans="1:11" x14ac:dyDescent="0.5">
      <c r="A491" s="604"/>
      <c r="B491" s="606" t="s">
        <v>168</v>
      </c>
      <c r="C491" s="17" t="s">
        <v>169</v>
      </c>
      <c r="D491" s="614" t="s">
        <v>166</v>
      </c>
      <c r="E491" s="618"/>
      <c r="F491" s="604" t="s">
        <v>21</v>
      </c>
      <c r="G491" s="604" t="s">
        <v>20</v>
      </c>
      <c r="H491" s="604" t="s">
        <v>73</v>
      </c>
      <c r="I491" s="604" t="s">
        <v>20</v>
      </c>
      <c r="J491" s="604" t="s">
        <v>22</v>
      </c>
      <c r="K491" s="604"/>
    </row>
    <row r="492" spans="1:11" x14ac:dyDescent="0.5">
      <c r="A492" s="604"/>
      <c r="B492" s="606"/>
      <c r="C492" s="19" t="s">
        <v>996</v>
      </c>
      <c r="D492" s="614"/>
      <c r="E492" s="618"/>
      <c r="F492" s="604"/>
      <c r="G492" s="604"/>
      <c r="H492" s="604"/>
      <c r="I492" s="604"/>
      <c r="J492" s="604"/>
      <c r="K492" s="604"/>
    </row>
    <row r="493" spans="1:11" x14ac:dyDescent="0.5">
      <c r="A493" s="604"/>
      <c r="B493" s="606"/>
      <c r="C493" s="18" t="s">
        <v>43</v>
      </c>
      <c r="D493" s="614"/>
      <c r="E493" s="618"/>
      <c r="F493" s="604"/>
      <c r="G493" s="604"/>
      <c r="H493" s="604"/>
      <c r="I493" s="604"/>
      <c r="J493" s="604"/>
      <c r="K493" s="604"/>
    </row>
    <row r="494" spans="1:11" x14ac:dyDescent="0.5">
      <c r="A494" s="604"/>
      <c r="B494" s="606" t="s">
        <v>168</v>
      </c>
      <c r="C494" s="17" t="s">
        <v>169</v>
      </c>
      <c r="D494" s="614" t="s">
        <v>166</v>
      </c>
      <c r="E494" s="618"/>
      <c r="F494" s="604" t="s">
        <v>25</v>
      </c>
      <c r="G494" s="604" t="s">
        <v>20</v>
      </c>
      <c r="H494" s="604" t="s">
        <v>20</v>
      </c>
      <c r="I494" s="604" t="s">
        <v>73</v>
      </c>
      <c r="J494" s="604" t="s">
        <v>22</v>
      </c>
      <c r="K494" s="604"/>
    </row>
    <row r="495" spans="1:11" x14ac:dyDescent="0.5">
      <c r="A495" s="604"/>
      <c r="B495" s="606"/>
      <c r="C495" s="19" t="s">
        <v>1000</v>
      </c>
      <c r="D495" s="614"/>
      <c r="E495" s="618"/>
      <c r="F495" s="604"/>
      <c r="G495" s="604"/>
      <c r="H495" s="604"/>
      <c r="I495" s="604"/>
      <c r="J495" s="604"/>
      <c r="K495" s="604"/>
    </row>
    <row r="496" spans="1:11" x14ac:dyDescent="0.5">
      <c r="A496" s="604"/>
      <c r="B496" s="606"/>
      <c r="C496" s="18" t="s">
        <v>201</v>
      </c>
      <c r="D496" s="614"/>
      <c r="E496" s="618"/>
      <c r="F496" s="604"/>
      <c r="G496" s="604"/>
      <c r="H496" s="604"/>
      <c r="I496" s="604"/>
      <c r="J496" s="604"/>
      <c r="K496" s="604"/>
    </row>
    <row r="497" spans="1:11" x14ac:dyDescent="0.5">
      <c r="A497" s="604"/>
      <c r="B497" s="606" t="s">
        <v>168</v>
      </c>
      <c r="C497" s="17" t="s">
        <v>169</v>
      </c>
      <c r="D497" s="614" t="s">
        <v>166</v>
      </c>
      <c r="E497" s="618"/>
      <c r="F497" s="604" t="s">
        <v>26</v>
      </c>
      <c r="G497" s="604" t="s">
        <v>20</v>
      </c>
      <c r="H497" s="604" t="s">
        <v>20</v>
      </c>
      <c r="I497" s="604" t="s">
        <v>73</v>
      </c>
      <c r="J497" s="604" t="s">
        <v>22</v>
      </c>
      <c r="K497" s="604"/>
    </row>
    <row r="498" spans="1:11" x14ac:dyDescent="0.5">
      <c r="A498" s="604"/>
      <c r="B498" s="606"/>
      <c r="C498" s="19" t="s">
        <v>996</v>
      </c>
      <c r="D498" s="614"/>
      <c r="E498" s="618"/>
      <c r="F498" s="604"/>
      <c r="G498" s="604"/>
      <c r="H498" s="604"/>
      <c r="I498" s="604"/>
      <c r="J498" s="604"/>
      <c r="K498" s="604"/>
    </row>
    <row r="499" spans="1:11" x14ac:dyDescent="0.5">
      <c r="A499" s="604"/>
      <c r="B499" s="606"/>
      <c r="C499" s="18" t="s">
        <v>199</v>
      </c>
      <c r="D499" s="614"/>
      <c r="E499" s="618"/>
      <c r="F499" s="604"/>
      <c r="G499" s="604"/>
      <c r="H499" s="604"/>
      <c r="I499" s="604"/>
      <c r="J499" s="604"/>
      <c r="K499" s="604"/>
    </row>
    <row r="500" spans="1:11" x14ac:dyDescent="0.5">
      <c r="A500" s="604"/>
      <c r="B500" s="606" t="s">
        <v>168</v>
      </c>
      <c r="C500" s="17" t="s">
        <v>169</v>
      </c>
      <c r="D500" s="614" t="s">
        <v>166</v>
      </c>
      <c r="E500" s="618"/>
      <c r="F500" s="604" t="s">
        <v>28</v>
      </c>
      <c r="G500" s="604" t="s">
        <v>21</v>
      </c>
      <c r="H500" s="604" t="s">
        <v>21</v>
      </c>
      <c r="I500" s="604" t="s">
        <v>73</v>
      </c>
      <c r="J500" s="604" t="s">
        <v>22</v>
      </c>
      <c r="K500" s="604"/>
    </row>
    <row r="501" spans="1:11" x14ac:dyDescent="0.5">
      <c r="A501" s="604"/>
      <c r="B501" s="606"/>
      <c r="C501" s="19" t="s">
        <v>996</v>
      </c>
      <c r="D501" s="614"/>
      <c r="E501" s="618"/>
      <c r="F501" s="604"/>
      <c r="G501" s="604"/>
      <c r="H501" s="604"/>
      <c r="I501" s="604"/>
      <c r="J501" s="604"/>
      <c r="K501" s="604"/>
    </row>
    <row r="502" spans="1:11" x14ac:dyDescent="0.5">
      <c r="A502" s="604"/>
      <c r="B502" s="606"/>
      <c r="C502" s="18" t="s">
        <v>44</v>
      </c>
      <c r="D502" s="614"/>
      <c r="E502" s="618"/>
      <c r="F502" s="604"/>
      <c r="G502" s="604"/>
      <c r="H502" s="604"/>
      <c r="I502" s="604"/>
      <c r="J502" s="604"/>
      <c r="K502" s="604"/>
    </row>
    <row r="503" spans="1:11" x14ac:dyDescent="0.5">
      <c r="A503" s="604"/>
      <c r="B503" s="606" t="s">
        <v>168</v>
      </c>
      <c r="C503" s="17" t="s">
        <v>169</v>
      </c>
      <c r="D503" s="614" t="s">
        <v>166</v>
      </c>
      <c r="E503" s="618"/>
      <c r="F503" s="604" t="s">
        <v>80</v>
      </c>
      <c r="G503" s="604" t="s">
        <v>23</v>
      </c>
      <c r="H503" s="604" t="s">
        <v>23</v>
      </c>
      <c r="I503" s="604" t="s">
        <v>73</v>
      </c>
      <c r="J503" s="604" t="s">
        <v>22</v>
      </c>
      <c r="K503" s="604"/>
    </row>
    <row r="504" spans="1:11" x14ac:dyDescent="0.5">
      <c r="A504" s="604"/>
      <c r="B504" s="606"/>
      <c r="C504" s="19" t="s">
        <v>996</v>
      </c>
      <c r="D504" s="614"/>
      <c r="E504" s="618"/>
      <c r="F504" s="604"/>
      <c r="G504" s="604"/>
      <c r="H504" s="604"/>
      <c r="I504" s="604"/>
      <c r="J504" s="604"/>
      <c r="K504" s="604"/>
    </row>
    <row r="505" spans="1:11" x14ac:dyDescent="0.5">
      <c r="A505" s="604"/>
      <c r="B505" s="606"/>
      <c r="C505" s="18" t="s">
        <v>65</v>
      </c>
      <c r="D505" s="614"/>
      <c r="E505" s="618"/>
      <c r="F505" s="604"/>
      <c r="G505" s="604"/>
      <c r="H505" s="604"/>
      <c r="I505" s="604"/>
      <c r="J505" s="604"/>
      <c r="K505" s="604"/>
    </row>
    <row r="506" spans="1:11" x14ac:dyDescent="0.5">
      <c r="A506" s="604"/>
      <c r="B506" s="606" t="s">
        <v>168</v>
      </c>
      <c r="C506" s="17" t="s">
        <v>169</v>
      </c>
      <c r="D506" s="614" t="s">
        <v>166</v>
      </c>
      <c r="E506" s="618"/>
      <c r="F506" s="604" t="s">
        <v>47</v>
      </c>
      <c r="G506" s="604" t="s">
        <v>23</v>
      </c>
      <c r="H506" s="604" t="s">
        <v>23</v>
      </c>
      <c r="I506" s="604" t="s">
        <v>73</v>
      </c>
      <c r="J506" s="604" t="s">
        <v>22</v>
      </c>
      <c r="K506" s="604"/>
    </row>
    <row r="507" spans="1:11" x14ac:dyDescent="0.5">
      <c r="A507" s="604"/>
      <c r="B507" s="606"/>
      <c r="C507" s="19" t="s">
        <v>173</v>
      </c>
      <c r="D507" s="614"/>
      <c r="E507" s="618"/>
      <c r="F507" s="604"/>
      <c r="G507" s="604"/>
      <c r="H507" s="604"/>
      <c r="I507" s="604"/>
      <c r="J507" s="604"/>
      <c r="K507" s="604"/>
    </row>
    <row r="508" spans="1:11" x14ac:dyDescent="0.5">
      <c r="A508" s="604"/>
      <c r="B508" s="606"/>
      <c r="C508" s="18" t="s">
        <v>13</v>
      </c>
      <c r="D508" s="614"/>
      <c r="E508" s="618"/>
      <c r="F508" s="604"/>
      <c r="G508" s="604"/>
      <c r="H508" s="604"/>
      <c r="I508" s="604"/>
      <c r="J508" s="604"/>
      <c r="K508" s="604"/>
    </row>
    <row r="509" spans="1:11" x14ac:dyDescent="0.5">
      <c r="A509" s="604"/>
      <c r="B509" s="606" t="s">
        <v>168</v>
      </c>
      <c r="C509" s="17" t="s">
        <v>169</v>
      </c>
      <c r="D509" s="614" t="s">
        <v>166</v>
      </c>
      <c r="E509" s="618"/>
      <c r="F509" s="604" t="s">
        <v>81</v>
      </c>
      <c r="G509" s="604" t="s">
        <v>20</v>
      </c>
      <c r="H509" s="604" t="s">
        <v>20</v>
      </c>
      <c r="I509" s="604" t="s">
        <v>73</v>
      </c>
      <c r="J509" s="604" t="s">
        <v>22</v>
      </c>
      <c r="K509" s="604"/>
    </row>
    <row r="510" spans="1:11" x14ac:dyDescent="0.5">
      <c r="A510" s="604"/>
      <c r="B510" s="606"/>
      <c r="C510" s="19" t="s">
        <v>173</v>
      </c>
      <c r="D510" s="614"/>
      <c r="E510" s="618"/>
      <c r="F510" s="604"/>
      <c r="G510" s="604"/>
      <c r="H510" s="604"/>
      <c r="I510" s="604"/>
      <c r="J510" s="604"/>
      <c r="K510" s="604"/>
    </row>
    <row r="511" spans="1:11" x14ac:dyDescent="0.5">
      <c r="A511" s="604"/>
      <c r="B511" s="606"/>
      <c r="C511" s="18" t="s">
        <v>170</v>
      </c>
      <c r="D511" s="614"/>
      <c r="E511" s="618"/>
      <c r="F511" s="604"/>
      <c r="G511" s="604"/>
      <c r="H511" s="604"/>
      <c r="I511" s="604"/>
      <c r="J511" s="604"/>
      <c r="K511" s="604"/>
    </row>
    <row r="512" spans="1:11" x14ac:dyDescent="0.5">
      <c r="A512" s="604"/>
      <c r="B512" s="606" t="s">
        <v>168</v>
      </c>
      <c r="C512" s="17" t="s">
        <v>169</v>
      </c>
      <c r="D512" s="614" t="s">
        <v>166</v>
      </c>
      <c r="E512" s="618"/>
      <c r="F512" s="604" t="s">
        <v>76</v>
      </c>
      <c r="G512" s="604" t="s">
        <v>23</v>
      </c>
      <c r="H512" s="604" t="s">
        <v>23</v>
      </c>
      <c r="I512" s="604" t="s">
        <v>73</v>
      </c>
      <c r="J512" s="604" t="s">
        <v>22</v>
      </c>
      <c r="K512" s="604"/>
    </row>
    <row r="513" spans="1:11" ht="42.75" x14ac:dyDescent="0.5">
      <c r="A513" s="604"/>
      <c r="B513" s="606"/>
      <c r="C513" s="19" t="s">
        <v>1001</v>
      </c>
      <c r="D513" s="614"/>
      <c r="E513" s="618"/>
      <c r="F513" s="604"/>
      <c r="G513" s="604"/>
      <c r="H513" s="604"/>
      <c r="I513" s="604"/>
      <c r="J513" s="604"/>
      <c r="K513" s="604"/>
    </row>
    <row r="514" spans="1:11" x14ac:dyDescent="0.5">
      <c r="A514" s="604"/>
      <c r="B514" s="606"/>
      <c r="C514" s="18" t="s">
        <v>240</v>
      </c>
      <c r="D514" s="614"/>
      <c r="E514" s="618"/>
      <c r="F514" s="604"/>
      <c r="G514" s="604"/>
      <c r="H514" s="604"/>
      <c r="I514" s="604"/>
      <c r="J514" s="604"/>
      <c r="K514" s="604"/>
    </row>
    <row r="515" spans="1:11" x14ac:dyDescent="0.5">
      <c r="A515" s="604"/>
      <c r="B515" s="606" t="s">
        <v>168</v>
      </c>
      <c r="C515" s="17" t="s">
        <v>169</v>
      </c>
      <c r="D515" s="614" t="s">
        <v>166</v>
      </c>
      <c r="E515" s="618"/>
      <c r="F515" s="604" t="s">
        <v>94</v>
      </c>
      <c r="G515" s="604" t="s">
        <v>20</v>
      </c>
      <c r="H515" s="604" t="s">
        <v>20</v>
      </c>
      <c r="I515" s="604" t="s">
        <v>73</v>
      </c>
      <c r="J515" s="604" t="s">
        <v>22</v>
      </c>
      <c r="K515" s="604"/>
    </row>
    <row r="516" spans="1:11" x14ac:dyDescent="0.5">
      <c r="A516" s="604"/>
      <c r="B516" s="606"/>
      <c r="C516" s="19" t="s">
        <v>1002</v>
      </c>
      <c r="D516" s="614"/>
      <c r="E516" s="618"/>
      <c r="F516" s="604"/>
      <c r="G516" s="604"/>
      <c r="H516" s="604"/>
      <c r="I516" s="604"/>
      <c r="J516" s="604"/>
      <c r="K516" s="604"/>
    </row>
    <row r="517" spans="1:11" x14ac:dyDescent="0.5">
      <c r="A517" s="604"/>
      <c r="B517" s="606"/>
      <c r="C517" s="18" t="s">
        <v>16</v>
      </c>
      <c r="D517" s="614"/>
      <c r="E517" s="618"/>
      <c r="F517" s="604"/>
      <c r="G517" s="604"/>
      <c r="H517" s="604"/>
      <c r="I517" s="604"/>
      <c r="J517" s="604"/>
      <c r="K517" s="604"/>
    </row>
    <row r="518" spans="1:11" x14ac:dyDescent="0.5">
      <c r="A518" s="604"/>
      <c r="B518" s="606" t="s">
        <v>168</v>
      </c>
      <c r="C518" s="17" t="s">
        <v>169</v>
      </c>
      <c r="D518" s="614" t="s">
        <v>166</v>
      </c>
      <c r="E518" s="618"/>
      <c r="F518" s="604" t="s">
        <v>84</v>
      </c>
      <c r="G518" s="604" t="s">
        <v>94</v>
      </c>
      <c r="H518" s="604" t="s">
        <v>94</v>
      </c>
      <c r="I518" s="604" t="s">
        <v>73</v>
      </c>
      <c r="J518" s="604" t="s">
        <v>22</v>
      </c>
      <c r="K518" s="604"/>
    </row>
    <row r="519" spans="1:11" x14ac:dyDescent="0.5">
      <c r="A519" s="604"/>
      <c r="B519" s="606"/>
      <c r="C519" s="19" t="s">
        <v>998</v>
      </c>
      <c r="D519" s="614"/>
      <c r="E519" s="618"/>
      <c r="F519" s="604"/>
      <c r="G519" s="604"/>
      <c r="H519" s="604"/>
      <c r="I519" s="604"/>
      <c r="J519" s="604"/>
      <c r="K519" s="604"/>
    </row>
    <row r="520" spans="1:11" x14ac:dyDescent="0.5">
      <c r="A520" s="604"/>
      <c r="B520" s="606"/>
      <c r="C520" s="18" t="s">
        <v>123</v>
      </c>
      <c r="D520" s="614"/>
      <c r="E520" s="618"/>
      <c r="F520" s="604"/>
      <c r="G520" s="604"/>
      <c r="H520" s="604"/>
      <c r="I520" s="604"/>
      <c r="J520" s="604"/>
      <c r="K520" s="604"/>
    </row>
    <row r="521" spans="1:11" x14ac:dyDescent="0.5">
      <c r="A521" s="604"/>
      <c r="B521" s="606"/>
      <c r="C521" s="18" t="s">
        <v>320</v>
      </c>
      <c r="D521" s="614"/>
      <c r="E521" s="618"/>
      <c r="F521" s="604"/>
      <c r="G521" s="604"/>
      <c r="H521" s="604"/>
      <c r="I521" s="604"/>
      <c r="J521" s="604"/>
      <c r="K521" s="604"/>
    </row>
    <row r="522" spans="1:11" x14ac:dyDescent="0.5">
      <c r="A522" s="604"/>
      <c r="B522" s="606"/>
      <c r="C522" s="18" t="s">
        <v>97</v>
      </c>
      <c r="D522" s="614"/>
      <c r="E522" s="618"/>
      <c r="F522" s="604"/>
      <c r="G522" s="604"/>
      <c r="H522" s="604"/>
      <c r="I522" s="604"/>
      <c r="J522" s="604"/>
      <c r="K522" s="604"/>
    </row>
    <row r="523" spans="1:11" x14ac:dyDescent="0.5">
      <c r="A523" s="604"/>
      <c r="B523" s="606"/>
      <c r="C523" s="18" t="s">
        <v>70</v>
      </c>
      <c r="D523" s="614"/>
      <c r="E523" s="618"/>
      <c r="F523" s="604"/>
      <c r="G523" s="604"/>
      <c r="H523" s="604"/>
      <c r="I523" s="604"/>
      <c r="J523" s="604"/>
      <c r="K523" s="604"/>
    </row>
    <row r="524" spans="1:11" x14ac:dyDescent="0.5">
      <c r="A524" s="604"/>
      <c r="B524" s="606"/>
      <c r="C524" s="18" t="s">
        <v>38</v>
      </c>
      <c r="D524" s="614"/>
      <c r="E524" s="618"/>
      <c r="F524" s="604"/>
      <c r="G524" s="604"/>
      <c r="H524" s="604"/>
      <c r="I524" s="604"/>
      <c r="J524" s="604"/>
      <c r="K524" s="604"/>
    </row>
    <row r="525" spans="1:11" x14ac:dyDescent="0.5">
      <c r="A525" s="604"/>
      <c r="B525" s="606" t="s">
        <v>168</v>
      </c>
      <c r="C525" s="17" t="s">
        <v>169</v>
      </c>
      <c r="D525" s="614" t="s">
        <v>166</v>
      </c>
      <c r="E525" s="618"/>
      <c r="F525" s="604" t="s">
        <v>114</v>
      </c>
      <c r="G525" s="604" t="s">
        <v>20</v>
      </c>
      <c r="H525" s="604" t="s">
        <v>73</v>
      </c>
      <c r="I525" s="604" t="s">
        <v>20</v>
      </c>
      <c r="J525" s="604" t="s">
        <v>22</v>
      </c>
      <c r="K525" s="604"/>
    </row>
    <row r="526" spans="1:11" x14ac:dyDescent="0.5">
      <c r="A526" s="604"/>
      <c r="B526" s="606"/>
      <c r="C526" s="19" t="s">
        <v>1003</v>
      </c>
      <c r="D526" s="614"/>
      <c r="E526" s="618"/>
      <c r="F526" s="604"/>
      <c r="G526" s="604"/>
      <c r="H526" s="604"/>
      <c r="I526" s="604"/>
      <c r="J526" s="604"/>
      <c r="K526" s="604"/>
    </row>
    <row r="527" spans="1:11" x14ac:dyDescent="0.5">
      <c r="A527" s="604"/>
      <c r="B527" s="606"/>
      <c r="C527" s="18" t="s">
        <v>88</v>
      </c>
      <c r="D527" s="614"/>
      <c r="E527" s="618"/>
      <c r="F527" s="604"/>
      <c r="G527" s="604"/>
      <c r="H527" s="604"/>
      <c r="I527" s="604"/>
      <c r="J527" s="604"/>
      <c r="K527" s="604"/>
    </row>
    <row r="528" spans="1:11" x14ac:dyDescent="0.5">
      <c r="A528" s="604"/>
      <c r="B528" s="606"/>
      <c r="C528" s="18" t="s">
        <v>339</v>
      </c>
      <c r="D528" s="614"/>
      <c r="E528" s="618"/>
      <c r="F528" s="604"/>
      <c r="G528" s="604"/>
      <c r="H528" s="604"/>
      <c r="I528" s="604"/>
      <c r="J528" s="604"/>
      <c r="K528" s="604"/>
    </row>
    <row r="529" spans="1:11" x14ac:dyDescent="0.5">
      <c r="A529" s="604"/>
      <c r="B529" s="606" t="s">
        <v>168</v>
      </c>
      <c r="C529" s="17" t="s">
        <v>169</v>
      </c>
      <c r="D529" s="614" t="s">
        <v>166</v>
      </c>
      <c r="E529" s="618"/>
      <c r="F529" s="604" t="s">
        <v>95</v>
      </c>
      <c r="G529" s="604" t="s">
        <v>20</v>
      </c>
      <c r="H529" s="604" t="s">
        <v>20</v>
      </c>
      <c r="I529" s="604" t="s">
        <v>73</v>
      </c>
      <c r="J529" s="604" t="s">
        <v>22</v>
      </c>
      <c r="K529" s="604"/>
    </row>
    <row r="530" spans="1:11" x14ac:dyDescent="0.5">
      <c r="A530" s="604"/>
      <c r="B530" s="606"/>
      <c r="C530" s="18" t="s">
        <v>199</v>
      </c>
      <c r="D530" s="614"/>
      <c r="E530" s="618"/>
      <c r="F530" s="604"/>
      <c r="G530" s="604"/>
      <c r="H530" s="604"/>
      <c r="I530" s="604"/>
      <c r="J530" s="604"/>
      <c r="K530" s="604"/>
    </row>
    <row r="531" spans="1:11" x14ac:dyDescent="0.5">
      <c r="A531" s="604"/>
      <c r="B531" s="606" t="s">
        <v>175</v>
      </c>
      <c r="C531" s="17" t="s">
        <v>176</v>
      </c>
      <c r="D531" s="614" t="s">
        <v>166</v>
      </c>
      <c r="E531" s="618"/>
      <c r="F531" s="604" t="s">
        <v>20</v>
      </c>
      <c r="G531" s="604" t="s">
        <v>26</v>
      </c>
      <c r="H531" s="604" t="s">
        <v>25</v>
      </c>
      <c r="I531" s="604" t="s">
        <v>20</v>
      </c>
      <c r="J531" s="604" t="s">
        <v>22</v>
      </c>
      <c r="K531" s="604"/>
    </row>
    <row r="532" spans="1:11" x14ac:dyDescent="0.5">
      <c r="A532" s="604"/>
      <c r="B532" s="606"/>
      <c r="C532" s="19" t="s">
        <v>241</v>
      </c>
      <c r="D532" s="614"/>
      <c r="E532" s="618"/>
      <c r="F532" s="604"/>
      <c r="G532" s="604"/>
      <c r="H532" s="604"/>
      <c r="I532" s="604"/>
      <c r="J532" s="604"/>
      <c r="K532" s="604"/>
    </row>
    <row r="533" spans="1:11" x14ac:dyDescent="0.5">
      <c r="A533" s="604"/>
      <c r="B533" s="606"/>
      <c r="C533" s="18" t="s">
        <v>45</v>
      </c>
      <c r="D533" s="614"/>
      <c r="E533" s="618"/>
      <c r="F533" s="604"/>
      <c r="G533" s="604"/>
      <c r="H533" s="604"/>
      <c r="I533" s="604"/>
      <c r="J533" s="604"/>
      <c r="K533" s="604"/>
    </row>
    <row r="534" spans="1:11" x14ac:dyDescent="0.5">
      <c r="A534" s="604"/>
      <c r="B534" s="606" t="s">
        <v>175</v>
      </c>
      <c r="C534" s="17" t="s">
        <v>176</v>
      </c>
      <c r="D534" s="614" t="s">
        <v>166</v>
      </c>
      <c r="E534" s="618"/>
      <c r="F534" s="604" t="s">
        <v>23</v>
      </c>
      <c r="G534" s="604" t="s">
        <v>39</v>
      </c>
      <c r="H534" s="604" t="s">
        <v>76</v>
      </c>
      <c r="I534" s="604" t="s">
        <v>26</v>
      </c>
      <c r="J534" s="604" t="s">
        <v>22</v>
      </c>
      <c r="K534" s="604"/>
    </row>
    <row r="535" spans="1:11" x14ac:dyDescent="0.5">
      <c r="A535" s="604"/>
      <c r="B535" s="606"/>
      <c r="C535" s="19" t="s">
        <v>173</v>
      </c>
      <c r="D535" s="614"/>
      <c r="E535" s="618"/>
      <c r="F535" s="604"/>
      <c r="G535" s="604"/>
      <c r="H535" s="604"/>
      <c r="I535" s="604"/>
      <c r="J535" s="604"/>
      <c r="K535" s="604"/>
    </row>
    <row r="536" spans="1:11" x14ac:dyDescent="0.5">
      <c r="A536" s="604"/>
      <c r="B536" s="606"/>
      <c r="C536" s="18" t="s">
        <v>14</v>
      </c>
      <c r="D536" s="614"/>
      <c r="E536" s="618"/>
      <c r="F536" s="604"/>
      <c r="G536" s="604"/>
      <c r="H536" s="604"/>
      <c r="I536" s="604"/>
      <c r="J536" s="604"/>
      <c r="K536" s="604"/>
    </row>
    <row r="537" spans="1:11" x14ac:dyDescent="0.5">
      <c r="A537" s="604"/>
      <c r="B537" s="606"/>
      <c r="C537" s="18" t="s">
        <v>13</v>
      </c>
      <c r="D537" s="614"/>
      <c r="E537" s="618"/>
      <c r="F537" s="604"/>
      <c r="G537" s="604"/>
      <c r="H537" s="604"/>
      <c r="I537" s="604"/>
      <c r="J537" s="604"/>
      <c r="K537" s="604"/>
    </row>
    <row r="538" spans="1:11" x14ac:dyDescent="0.5">
      <c r="A538" s="26"/>
      <c r="B538" s="25" t="s">
        <v>175</v>
      </c>
      <c r="C538" s="17" t="s">
        <v>176</v>
      </c>
      <c r="D538" s="16" t="s">
        <v>166</v>
      </c>
      <c r="E538" s="27"/>
      <c r="F538" s="26" t="s">
        <v>21</v>
      </c>
      <c r="G538" s="26" t="s">
        <v>20</v>
      </c>
      <c r="H538" s="26" t="s">
        <v>73</v>
      </c>
      <c r="I538" s="26" t="s">
        <v>20</v>
      </c>
      <c r="J538" s="26" t="s">
        <v>74</v>
      </c>
      <c r="K538" s="26"/>
    </row>
    <row r="539" spans="1:11" x14ac:dyDescent="0.5">
      <c r="A539" s="604"/>
      <c r="B539" s="606" t="s">
        <v>186</v>
      </c>
      <c r="C539" s="17" t="s">
        <v>187</v>
      </c>
      <c r="D539" s="614" t="s">
        <v>33</v>
      </c>
      <c r="E539" s="22" t="s">
        <v>1166</v>
      </c>
      <c r="F539" s="604" t="s">
        <v>20</v>
      </c>
      <c r="G539" s="604" t="s">
        <v>109</v>
      </c>
      <c r="H539" s="604" t="s">
        <v>1005</v>
      </c>
      <c r="I539" s="604" t="s">
        <v>84</v>
      </c>
      <c r="J539" s="604" t="s">
        <v>22</v>
      </c>
      <c r="K539" s="604"/>
    </row>
    <row r="540" spans="1:11" x14ac:dyDescent="0.5">
      <c r="A540" s="604"/>
      <c r="B540" s="606"/>
      <c r="C540" s="19" t="s">
        <v>1004</v>
      </c>
      <c r="D540" s="614"/>
      <c r="E540" s="22" t="s">
        <v>424</v>
      </c>
      <c r="F540" s="604"/>
      <c r="G540" s="604"/>
      <c r="H540" s="604"/>
      <c r="I540" s="604"/>
      <c r="J540" s="604"/>
      <c r="K540" s="604"/>
    </row>
    <row r="541" spans="1:11" x14ac:dyDescent="0.5">
      <c r="A541" s="604"/>
      <c r="B541" s="606"/>
      <c r="C541" s="18" t="s">
        <v>65</v>
      </c>
      <c r="D541" s="614"/>
      <c r="E541" s="22"/>
      <c r="F541" s="604"/>
      <c r="G541" s="604"/>
      <c r="H541" s="604"/>
      <c r="I541" s="604"/>
      <c r="J541" s="604"/>
      <c r="K541" s="604"/>
    </row>
    <row r="542" spans="1:11" x14ac:dyDescent="0.5">
      <c r="A542" s="604"/>
      <c r="B542" s="606"/>
      <c r="C542" s="18" t="s">
        <v>172</v>
      </c>
      <c r="D542" s="614"/>
      <c r="E542" s="22"/>
      <c r="F542" s="604"/>
      <c r="G542" s="604"/>
      <c r="H542" s="604"/>
      <c r="I542" s="604"/>
      <c r="J542" s="604"/>
      <c r="K542" s="604"/>
    </row>
    <row r="543" spans="1:11" x14ac:dyDescent="0.5">
      <c r="A543" s="604"/>
      <c r="B543" s="606" t="s">
        <v>186</v>
      </c>
      <c r="C543" s="17" t="s">
        <v>187</v>
      </c>
      <c r="D543" s="614" t="s">
        <v>33</v>
      </c>
      <c r="E543" s="22" t="s">
        <v>407</v>
      </c>
      <c r="F543" s="604" t="s">
        <v>23</v>
      </c>
      <c r="G543" s="604" t="s">
        <v>896</v>
      </c>
      <c r="H543" s="604" t="s">
        <v>896</v>
      </c>
      <c r="I543" s="604" t="s">
        <v>73</v>
      </c>
      <c r="J543" s="604" t="s">
        <v>22</v>
      </c>
      <c r="K543" s="604"/>
    </row>
    <row r="544" spans="1:11" x14ac:dyDescent="0.5">
      <c r="A544" s="604"/>
      <c r="B544" s="606"/>
      <c r="C544" s="19" t="s">
        <v>1006</v>
      </c>
      <c r="D544" s="614"/>
      <c r="E544" s="22" t="s">
        <v>424</v>
      </c>
      <c r="F544" s="604"/>
      <c r="G544" s="604"/>
      <c r="H544" s="604"/>
      <c r="I544" s="604"/>
      <c r="J544" s="604"/>
      <c r="K544" s="604"/>
    </row>
    <row r="545" spans="1:11" x14ac:dyDescent="0.5">
      <c r="A545" s="604"/>
      <c r="B545" s="606"/>
      <c r="C545" s="18" t="s">
        <v>65</v>
      </c>
      <c r="D545" s="614"/>
      <c r="E545" s="22"/>
      <c r="F545" s="604"/>
      <c r="G545" s="604"/>
      <c r="H545" s="604"/>
      <c r="I545" s="604"/>
      <c r="J545" s="604"/>
      <c r="K545" s="604"/>
    </row>
    <row r="546" spans="1:11" x14ac:dyDescent="0.5">
      <c r="A546" s="604"/>
      <c r="B546" s="606"/>
      <c r="C546" s="18" t="s">
        <v>172</v>
      </c>
      <c r="D546" s="614"/>
      <c r="E546" s="22"/>
      <c r="F546" s="604"/>
      <c r="G546" s="604"/>
      <c r="H546" s="604"/>
      <c r="I546" s="604"/>
      <c r="J546" s="604"/>
      <c r="K546" s="604"/>
    </row>
    <row r="547" spans="1:11" x14ac:dyDescent="0.5">
      <c r="A547" s="604"/>
      <c r="B547" s="606" t="s">
        <v>186</v>
      </c>
      <c r="C547" s="17" t="s">
        <v>187</v>
      </c>
      <c r="D547" s="614" t="s">
        <v>33</v>
      </c>
      <c r="E547" s="22" t="s">
        <v>1166</v>
      </c>
      <c r="F547" s="604" t="s">
        <v>21</v>
      </c>
      <c r="G547" s="604" t="s">
        <v>23</v>
      </c>
      <c r="H547" s="604" t="s">
        <v>23</v>
      </c>
      <c r="I547" s="604" t="s">
        <v>73</v>
      </c>
      <c r="J547" s="604" t="s">
        <v>22</v>
      </c>
      <c r="K547" s="604"/>
    </row>
    <row r="548" spans="1:11" x14ac:dyDescent="0.5">
      <c r="A548" s="604"/>
      <c r="B548" s="606"/>
      <c r="C548" s="18" t="s">
        <v>172</v>
      </c>
      <c r="D548" s="614"/>
      <c r="E548" s="22" t="s">
        <v>424</v>
      </c>
      <c r="F548" s="604"/>
      <c r="G548" s="604"/>
      <c r="H548" s="604"/>
      <c r="I548" s="604"/>
      <c r="J548" s="604"/>
      <c r="K548" s="604"/>
    </row>
    <row r="549" spans="1:11" x14ac:dyDescent="0.5">
      <c r="A549" s="604"/>
      <c r="B549" s="606"/>
      <c r="C549" s="18" t="s">
        <v>65</v>
      </c>
      <c r="D549" s="614"/>
      <c r="E549" s="22"/>
      <c r="F549" s="604"/>
      <c r="G549" s="604"/>
      <c r="H549" s="604"/>
      <c r="I549" s="604"/>
      <c r="J549" s="604"/>
      <c r="K549" s="604"/>
    </row>
    <row r="550" spans="1:11" x14ac:dyDescent="0.5">
      <c r="A550" s="604"/>
      <c r="B550" s="606" t="s">
        <v>191</v>
      </c>
      <c r="C550" s="17" t="s">
        <v>192</v>
      </c>
      <c r="D550" s="614" t="s">
        <v>33</v>
      </c>
      <c r="E550" s="22" t="s">
        <v>1167</v>
      </c>
      <c r="F550" s="604" t="s">
        <v>20</v>
      </c>
      <c r="G550" s="604" t="s">
        <v>189</v>
      </c>
      <c r="H550" s="604" t="s">
        <v>189</v>
      </c>
      <c r="I550" s="604" t="s">
        <v>73</v>
      </c>
      <c r="J550" s="604" t="s">
        <v>22</v>
      </c>
      <c r="K550" s="604"/>
    </row>
    <row r="551" spans="1:11" x14ac:dyDescent="0.5">
      <c r="A551" s="604"/>
      <c r="B551" s="606"/>
      <c r="C551" s="19" t="s">
        <v>1007</v>
      </c>
      <c r="D551" s="614"/>
      <c r="E551" s="22" t="s">
        <v>1168</v>
      </c>
      <c r="F551" s="604"/>
      <c r="G551" s="604"/>
      <c r="H551" s="604"/>
      <c r="I551" s="604"/>
      <c r="J551" s="604"/>
      <c r="K551" s="604"/>
    </row>
    <row r="552" spans="1:11" x14ac:dyDescent="0.5">
      <c r="A552" s="604"/>
      <c r="B552" s="606"/>
      <c r="C552" s="18" t="s">
        <v>65</v>
      </c>
      <c r="D552" s="614"/>
      <c r="E552" s="22"/>
      <c r="F552" s="604"/>
      <c r="G552" s="604"/>
      <c r="H552" s="604"/>
      <c r="I552" s="604"/>
      <c r="J552" s="604"/>
      <c r="K552" s="604"/>
    </row>
    <row r="553" spans="1:11" x14ac:dyDescent="0.5">
      <c r="A553" s="604"/>
      <c r="B553" s="606" t="s">
        <v>197</v>
      </c>
      <c r="C553" s="17" t="s">
        <v>198</v>
      </c>
      <c r="D553" s="614" t="s">
        <v>33</v>
      </c>
      <c r="E553" s="22" t="s">
        <v>1169</v>
      </c>
      <c r="F553" s="604" t="s">
        <v>20</v>
      </c>
      <c r="G553" s="604" t="s">
        <v>161</v>
      </c>
      <c r="H553" s="604" t="s">
        <v>185</v>
      </c>
      <c r="I553" s="604" t="s">
        <v>28</v>
      </c>
      <c r="J553" s="604" t="s">
        <v>22</v>
      </c>
      <c r="K553" s="604"/>
    </row>
    <row r="554" spans="1:11" x14ac:dyDescent="0.5">
      <c r="A554" s="604"/>
      <c r="B554" s="606"/>
      <c r="C554" s="19" t="s">
        <v>1008</v>
      </c>
      <c r="D554" s="614"/>
      <c r="E554" s="22" t="s">
        <v>743</v>
      </c>
      <c r="F554" s="604"/>
      <c r="G554" s="604"/>
      <c r="H554" s="604"/>
      <c r="I554" s="604"/>
      <c r="J554" s="604"/>
      <c r="K554" s="604"/>
    </row>
    <row r="555" spans="1:11" x14ac:dyDescent="0.5">
      <c r="A555" s="604"/>
      <c r="B555" s="606"/>
      <c r="C555" s="18" t="s">
        <v>200</v>
      </c>
      <c r="D555" s="614"/>
      <c r="E555" s="22"/>
      <c r="F555" s="604"/>
      <c r="G555" s="604"/>
      <c r="H555" s="604"/>
      <c r="I555" s="604"/>
      <c r="J555" s="604"/>
      <c r="K555" s="604"/>
    </row>
    <row r="556" spans="1:11" x14ac:dyDescent="0.5">
      <c r="A556" s="604"/>
      <c r="B556" s="606"/>
      <c r="C556" s="18" t="s">
        <v>201</v>
      </c>
      <c r="D556" s="614"/>
      <c r="E556" s="22"/>
      <c r="F556" s="604"/>
      <c r="G556" s="604"/>
      <c r="H556" s="604"/>
      <c r="I556" s="604"/>
      <c r="J556" s="604"/>
      <c r="K556" s="604"/>
    </row>
    <row r="557" spans="1:11" x14ac:dyDescent="0.5">
      <c r="A557" s="604"/>
      <c r="B557" s="606"/>
      <c r="C557" s="20" t="s">
        <v>199</v>
      </c>
      <c r="D557" s="614"/>
      <c r="E557" s="22"/>
      <c r="F557" s="604"/>
      <c r="G557" s="604"/>
      <c r="H557" s="604"/>
      <c r="I557" s="604"/>
      <c r="J557" s="604"/>
      <c r="K557" s="604"/>
    </row>
    <row r="558" spans="1:11" x14ac:dyDescent="0.5">
      <c r="A558" s="604"/>
      <c r="B558" s="606" t="s">
        <v>204</v>
      </c>
      <c r="C558" s="17" t="s">
        <v>205</v>
      </c>
      <c r="D558" s="614" t="s">
        <v>19</v>
      </c>
      <c r="E558" s="22" t="s">
        <v>1170</v>
      </c>
      <c r="F558" s="604" t="s">
        <v>20</v>
      </c>
      <c r="G558" s="604" t="s">
        <v>76</v>
      </c>
      <c r="H558" s="604" t="s">
        <v>21</v>
      </c>
      <c r="I558" s="604" t="s">
        <v>80</v>
      </c>
      <c r="J558" s="604" t="s">
        <v>22</v>
      </c>
      <c r="K558" s="604"/>
    </row>
    <row r="559" spans="1:11" x14ac:dyDescent="0.5">
      <c r="A559" s="604"/>
      <c r="B559" s="606"/>
      <c r="C559" s="18" t="s">
        <v>200</v>
      </c>
      <c r="D559" s="614"/>
      <c r="E559" s="22" t="s">
        <v>1171</v>
      </c>
      <c r="F559" s="604"/>
      <c r="G559" s="604"/>
      <c r="H559" s="604"/>
      <c r="I559" s="604"/>
      <c r="J559" s="604"/>
      <c r="K559" s="604"/>
    </row>
    <row r="560" spans="1:11" x14ac:dyDescent="0.5">
      <c r="A560" s="604"/>
      <c r="B560" s="606" t="s">
        <v>206</v>
      </c>
      <c r="C560" s="17" t="s">
        <v>207</v>
      </c>
      <c r="D560" s="614" t="s">
        <v>33</v>
      </c>
      <c r="E560" s="22" t="s">
        <v>1111</v>
      </c>
      <c r="F560" s="604" t="s">
        <v>20</v>
      </c>
      <c r="G560" s="604" t="s">
        <v>39</v>
      </c>
      <c r="H560" s="604" t="s">
        <v>73</v>
      </c>
      <c r="I560" s="604" t="s">
        <v>39</v>
      </c>
      <c r="J560" s="604" t="s">
        <v>22</v>
      </c>
      <c r="K560" s="604"/>
    </row>
    <row r="561" spans="1:11" x14ac:dyDescent="0.5">
      <c r="A561" s="604"/>
      <c r="B561" s="606"/>
      <c r="C561" s="19" t="s">
        <v>1009</v>
      </c>
      <c r="D561" s="614"/>
      <c r="E561" s="22" t="s">
        <v>1112</v>
      </c>
      <c r="F561" s="604"/>
      <c r="G561" s="604"/>
      <c r="H561" s="604"/>
      <c r="I561" s="604"/>
      <c r="J561" s="604"/>
      <c r="K561" s="604"/>
    </row>
    <row r="562" spans="1:11" x14ac:dyDescent="0.5">
      <c r="A562" s="604"/>
      <c r="B562" s="606"/>
      <c r="C562" s="18" t="s">
        <v>199</v>
      </c>
      <c r="D562" s="614"/>
      <c r="E562" s="22"/>
      <c r="F562" s="604"/>
      <c r="G562" s="604"/>
      <c r="H562" s="604"/>
      <c r="I562" s="604"/>
      <c r="J562" s="604"/>
      <c r="K562" s="604"/>
    </row>
    <row r="563" spans="1:11" x14ac:dyDescent="0.5">
      <c r="A563" s="604"/>
      <c r="B563" s="606" t="s">
        <v>206</v>
      </c>
      <c r="C563" s="17" t="s">
        <v>207</v>
      </c>
      <c r="D563" s="614" t="s">
        <v>33</v>
      </c>
      <c r="E563" s="22" t="s">
        <v>1111</v>
      </c>
      <c r="F563" s="604" t="s">
        <v>23</v>
      </c>
      <c r="G563" s="604" t="s">
        <v>39</v>
      </c>
      <c r="H563" s="604" t="s">
        <v>23</v>
      </c>
      <c r="I563" s="604" t="s">
        <v>114</v>
      </c>
      <c r="J563" s="604" t="s">
        <v>22</v>
      </c>
      <c r="K563" s="604"/>
    </row>
    <row r="564" spans="1:11" x14ac:dyDescent="0.5">
      <c r="A564" s="604"/>
      <c r="B564" s="606"/>
      <c r="C564" s="19" t="s">
        <v>1009</v>
      </c>
      <c r="D564" s="614"/>
      <c r="E564" s="22" t="s">
        <v>419</v>
      </c>
      <c r="F564" s="604"/>
      <c r="G564" s="604"/>
      <c r="H564" s="604"/>
      <c r="I564" s="604"/>
      <c r="J564" s="604"/>
      <c r="K564" s="604"/>
    </row>
    <row r="565" spans="1:11" x14ac:dyDescent="0.5">
      <c r="A565" s="604"/>
      <c r="B565" s="606"/>
      <c r="C565" s="18" t="s">
        <v>199</v>
      </c>
      <c r="D565" s="614"/>
      <c r="E565" s="22"/>
      <c r="F565" s="604"/>
      <c r="G565" s="604"/>
      <c r="H565" s="604"/>
      <c r="I565" s="604"/>
      <c r="J565" s="604"/>
      <c r="K565" s="604"/>
    </row>
    <row r="566" spans="1:11" x14ac:dyDescent="0.5">
      <c r="A566" s="604"/>
      <c r="B566" s="606"/>
      <c r="C566" s="18" t="s">
        <v>336</v>
      </c>
      <c r="D566" s="614"/>
      <c r="E566" s="22"/>
      <c r="F566" s="604"/>
      <c r="G566" s="604"/>
      <c r="H566" s="604"/>
      <c r="I566" s="604"/>
      <c r="J566" s="604"/>
      <c r="K566" s="604"/>
    </row>
    <row r="567" spans="1:11" x14ac:dyDescent="0.5">
      <c r="A567" s="604"/>
      <c r="B567" s="606" t="s">
        <v>206</v>
      </c>
      <c r="C567" s="17" t="s">
        <v>207</v>
      </c>
      <c r="D567" s="614" t="s">
        <v>33</v>
      </c>
      <c r="E567" s="22" t="s">
        <v>1111</v>
      </c>
      <c r="F567" s="604" t="s">
        <v>21</v>
      </c>
      <c r="G567" s="604" t="s">
        <v>39</v>
      </c>
      <c r="H567" s="604" t="s">
        <v>94</v>
      </c>
      <c r="I567" s="604" t="s">
        <v>25</v>
      </c>
      <c r="J567" s="604" t="s">
        <v>22</v>
      </c>
      <c r="K567" s="604"/>
    </row>
    <row r="568" spans="1:11" x14ac:dyDescent="0.5">
      <c r="A568" s="604"/>
      <c r="B568" s="606"/>
      <c r="C568" s="19" t="s">
        <v>1009</v>
      </c>
      <c r="D568" s="614"/>
      <c r="E568" s="22" t="s">
        <v>1113</v>
      </c>
      <c r="F568" s="604"/>
      <c r="G568" s="604"/>
      <c r="H568" s="604"/>
      <c r="I568" s="604"/>
      <c r="J568" s="604"/>
      <c r="K568" s="604"/>
    </row>
    <row r="569" spans="1:11" x14ac:dyDescent="0.5">
      <c r="A569" s="604"/>
      <c r="B569" s="606"/>
      <c r="C569" s="18" t="s">
        <v>199</v>
      </c>
      <c r="D569" s="614"/>
      <c r="E569" s="22"/>
      <c r="F569" s="604"/>
      <c r="G569" s="604"/>
      <c r="H569" s="604"/>
      <c r="I569" s="604"/>
      <c r="J569" s="604"/>
      <c r="K569" s="604"/>
    </row>
    <row r="570" spans="1:11" x14ac:dyDescent="0.5">
      <c r="A570" s="604"/>
      <c r="B570" s="606" t="s">
        <v>206</v>
      </c>
      <c r="C570" s="17" t="s">
        <v>207</v>
      </c>
      <c r="D570" s="614" t="s">
        <v>33</v>
      </c>
      <c r="E570" s="22" t="s">
        <v>1114</v>
      </c>
      <c r="F570" s="604" t="s">
        <v>25</v>
      </c>
      <c r="G570" s="604" t="s">
        <v>39</v>
      </c>
      <c r="H570" s="604" t="s">
        <v>73</v>
      </c>
      <c r="I570" s="604" t="s">
        <v>39</v>
      </c>
      <c r="J570" s="604" t="s">
        <v>22</v>
      </c>
      <c r="K570" s="604"/>
    </row>
    <row r="571" spans="1:11" x14ac:dyDescent="0.5">
      <c r="A571" s="604"/>
      <c r="B571" s="606"/>
      <c r="C571" s="19" t="s">
        <v>1009</v>
      </c>
      <c r="D571" s="614"/>
      <c r="E571" s="22" t="s">
        <v>1115</v>
      </c>
      <c r="F571" s="604"/>
      <c r="G571" s="604"/>
      <c r="H571" s="604"/>
      <c r="I571" s="604"/>
      <c r="J571" s="604"/>
      <c r="K571" s="604"/>
    </row>
    <row r="572" spans="1:11" x14ac:dyDescent="0.5">
      <c r="A572" s="604"/>
      <c r="B572" s="606"/>
      <c r="C572" s="18" t="s">
        <v>201</v>
      </c>
      <c r="D572" s="614"/>
      <c r="E572" s="22"/>
      <c r="F572" s="604"/>
      <c r="G572" s="604"/>
      <c r="H572" s="604"/>
      <c r="I572" s="604"/>
      <c r="J572" s="604"/>
      <c r="K572" s="604"/>
    </row>
    <row r="573" spans="1:11" x14ac:dyDescent="0.5">
      <c r="A573" s="604"/>
      <c r="B573" s="606" t="s">
        <v>206</v>
      </c>
      <c r="C573" s="17" t="s">
        <v>207</v>
      </c>
      <c r="D573" s="614" t="s">
        <v>33</v>
      </c>
      <c r="E573" s="22" t="s">
        <v>1114</v>
      </c>
      <c r="F573" s="604" t="s">
        <v>26</v>
      </c>
      <c r="G573" s="604" t="s">
        <v>39</v>
      </c>
      <c r="H573" s="604" t="s">
        <v>73</v>
      </c>
      <c r="I573" s="604" t="s">
        <v>39</v>
      </c>
      <c r="J573" s="604" t="s">
        <v>22</v>
      </c>
      <c r="K573" s="604"/>
    </row>
    <row r="574" spans="1:11" x14ac:dyDescent="0.5">
      <c r="A574" s="604"/>
      <c r="B574" s="606"/>
      <c r="C574" s="19" t="s">
        <v>1009</v>
      </c>
      <c r="D574" s="614"/>
      <c r="E574" s="22" t="s">
        <v>1116</v>
      </c>
      <c r="F574" s="604"/>
      <c r="G574" s="604"/>
      <c r="H574" s="604"/>
      <c r="I574" s="604"/>
      <c r="J574" s="604"/>
      <c r="K574" s="604"/>
    </row>
    <row r="575" spans="1:11" x14ac:dyDescent="0.5">
      <c r="A575" s="604"/>
      <c r="B575" s="606"/>
      <c r="C575" s="18" t="s">
        <v>201</v>
      </c>
      <c r="D575" s="614"/>
      <c r="E575" s="22"/>
      <c r="F575" s="604"/>
      <c r="G575" s="604"/>
      <c r="H575" s="604"/>
      <c r="I575" s="604"/>
      <c r="J575" s="604"/>
      <c r="K575" s="604"/>
    </row>
    <row r="576" spans="1:11" x14ac:dyDescent="0.5">
      <c r="A576" s="604"/>
      <c r="B576" s="606"/>
      <c r="C576" s="18" t="s">
        <v>7</v>
      </c>
      <c r="D576" s="614"/>
      <c r="E576" s="22"/>
      <c r="F576" s="604"/>
      <c r="G576" s="604"/>
      <c r="H576" s="604"/>
      <c r="I576" s="604"/>
      <c r="J576" s="604"/>
      <c r="K576" s="604"/>
    </row>
    <row r="577" spans="1:11" x14ac:dyDescent="0.5">
      <c r="A577" s="604"/>
      <c r="B577" s="606" t="s">
        <v>206</v>
      </c>
      <c r="C577" s="17" t="s">
        <v>207</v>
      </c>
      <c r="D577" s="614" t="s">
        <v>33</v>
      </c>
      <c r="E577" s="22" t="s">
        <v>414</v>
      </c>
      <c r="F577" s="604" t="s">
        <v>28</v>
      </c>
      <c r="G577" s="604" t="s">
        <v>39</v>
      </c>
      <c r="H577" s="604" t="s">
        <v>73</v>
      </c>
      <c r="I577" s="604" t="s">
        <v>39</v>
      </c>
      <c r="J577" s="604" t="s">
        <v>22</v>
      </c>
      <c r="K577" s="604"/>
    </row>
    <row r="578" spans="1:11" x14ac:dyDescent="0.5">
      <c r="A578" s="604"/>
      <c r="B578" s="606"/>
      <c r="C578" s="19" t="s">
        <v>1009</v>
      </c>
      <c r="D578" s="614"/>
      <c r="E578" s="22" t="s">
        <v>1114</v>
      </c>
      <c r="F578" s="604"/>
      <c r="G578" s="604"/>
      <c r="H578" s="604"/>
      <c r="I578" s="604"/>
      <c r="J578" s="604"/>
      <c r="K578" s="604"/>
    </row>
    <row r="579" spans="1:11" x14ac:dyDescent="0.5">
      <c r="A579" s="604"/>
      <c r="B579" s="606"/>
      <c r="C579" s="18" t="s">
        <v>201</v>
      </c>
      <c r="D579" s="614"/>
      <c r="E579" s="22"/>
      <c r="F579" s="604"/>
      <c r="G579" s="604"/>
      <c r="H579" s="604"/>
      <c r="I579" s="604"/>
      <c r="J579" s="604"/>
      <c r="K579" s="604"/>
    </row>
    <row r="580" spans="1:11" x14ac:dyDescent="0.5">
      <c r="A580" s="604"/>
      <c r="B580" s="606"/>
      <c r="C580" s="18" t="s">
        <v>65</v>
      </c>
      <c r="D580" s="614"/>
      <c r="E580" s="22"/>
      <c r="F580" s="604"/>
      <c r="G580" s="604"/>
      <c r="H580" s="604"/>
      <c r="I580" s="604"/>
      <c r="J580" s="604"/>
      <c r="K580" s="604"/>
    </row>
    <row r="581" spans="1:11" x14ac:dyDescent="0.5">
      <c r="A581" s="604"/>
      <c r="B581" s="606" t="s">
        <v>209</v>
      </c>
      <c r="C581" s="17" t="s">
        <v>210</v>
      </c>
      <c r="D581" s="614" t="s">
        <v>33</v>
      </c>
      <c r="E581" s="22" t="s">
        <v>1172</v>
      </c>
      <c r="F581" s="604" t="s">
        <v>20</v>
      </c>
      <c r="G581" s="604" t="s">
        <v>21</v>
      </c>
      <c r="H581" s="604" t="s">
        <v>21</v>
      </c>
      <c r="I581" s="604" t="s">
        <v>73</v>
      </c>
      <c r="J581" s="604" t="s">
        <v>22</v>
      </c>
      <c r="K581" s="604"/>
    </row>
    <row r="582" spans="1:11" x14ac:dyDescent="0.5">
      <c r="A582" s="604"/>
      <c r="B582" s="606"/>
      <c r="C582" s="18" t="s">
        <v>211</v>
      </c>
      <c r="D582" s="614"/>
      <c r="E582" s="22" t="s">
        <v>408</v>
      </c>
      <c r="F582" s="604"/>
      <c r="G582" s="604"/>
      <c r="H582" s="604"/>
      <c r="I582" s="604"/>
      <c r="J582" s="604"/>
      <c r="K582" s="604"/>
    </row>
    <row r="583" spans="1:11" x14ac:dyDescent="0.15">
      <c r="A583" s="604"/>
      <c r="B583" s="606" t="s">
        <v>214</v>
      </c>
      <c r="C583" s="621" t="s">
        <v>215</v>
      </c>
      <c r="D583" s="614" t="s">
        <v>33</v>
      </c>
      <c r="E583" s="22" t="s">
        <v>1173</v>
      </c>
      <c r="F583" s="604" t="s">
        <v>20</v>
      </c>
      <c r="G583" s="604" t="s">
        <v>159</v>
      </c>
      <c r="H583" s="604" t="s">
        <v>73</v>
      </c>
      <c r="I583" s="604" t="s">
        <v>159</v>
      </c>
      <c r="J583" s="604" t="s">
        <v>74</v>
      </c>
      <c r="K583" s="604"/>
    </row>
    <row r="584" spans="1:11" x14ac:dyDescent="0.15">
      <c r="A584" s="604"/>
      <c r="B584" s="606"/>
      <c r="C584" s="621"/>
      <c r="D584" s="614"/>
      <c r="E584" s="22" t="s">
        <v>1174</v>
      </c>
      <c r="F584" s="604"/>
      <c r="G584" s="604"/>
      <c r="H584" s="604"/>
      <c r="I584" s="604"/>
      <c r="J584" s="604"/>
      <c r="K584" s="604"/>
    </row>
    <row r="585" spans="1:11" x14ac:dyDescent="0.5">
      <c r="A585" s="604"/>
      <c r="B585" s="606" t="s">
        <v>218</v>
      </c>
      <c r="C585" s="17" t="s">
        <v>219</v>
      </c>
      <c r="D585" s="614" t="s">
        <v>19</v>
      </c>
      <c r="E585" s="619" t="s">
        <v>1175</v>
      </c>
      <c r="F585" s="604" t="s">
        <v>20</v>
      </c>
      <c r="G585" s="604" t="s">
        <v>196</v>
      </c>
      <c r="H585" s="604" t="s">
        <v>99</v>
      </c>
      <c r="I585" s="604" t="s">
        <v>127</v>
      </c>
      <c r="J585" s="604" t="s">
        <v>22</v>
      </c>
      <c r="K585" s="604"/>
    </row>
    <row r="586" spans="1:11" x14ac:dyDescent="0.5">
      <c r="A586" s="604"/>
      <c r="B586" s="606"/>
      <c r="C586" s="18" t="s">
        <v>44</v>
      </c>
      <c r="D586" s="614"/>
      <c r="E586" s="619"/>
      <c r="F586" s="604"/>
      <c r="G586" s="604"/>
      <c r="H586" s="604"/>
      <c r="I586" s="604"/>
      <c r="J586" s="604"/>
      <c r="K586" s="604"/>
    </row>
    <row r="587" spans="1:11" x14ac:dyDescent="0.5">
      <c r="A587" s="604"/>
      <c r="B587" s="606" t="s">
        <v>224</v>
      </c>
      <c r="C587" s="17" t="s">
        <v>225</v>
      </c>
      <c r="D587" s="614" t="s">
        <v>33</v>
      </c>
      <c r="E587" s="23" t="s">
        <v>1176</v>
      </c>
      <c r="F587" s="604" t="s">
        <v>20</v>
      </c>
      <c r="G587" s="604" t="s">
        <v>203</v>
      </c>
      <c r="H587" s="604" t="s">
        <v>298</v>
      </c>
      <c r="I587" s="604" t="s">
        <v>20</v>
      </c>
      <c r="J587" s="604" t="s">
        <v>22</v>
      </c>
      <c r="K587" s="604"/>
    </row>
    <row r="588" spans="1:11" ht="42.75" x14ac:dyDescent="0.5">
      <c r="A588" s="604"/>
      <c r="B588" s="606"/>
      <c r="C588" s="19" t="s">
        <v>1010</v>
      </c>
      <c r="D588" s="614"/>
      <c r="E588" s="23" t="s">
        <v>1177</v>
      </c>
      <c r="F588" s="604"/>
      <c r="G588" s="604"/>
      <c r="H588" s="604"/>
      <c r="I588" s="604"/>
      <c r="J588" s="604"/>
      <c r="K588" s="604"/>
    </row>
    <row r="589" spans="1:11" x14ac:dyDescent="0.5">
      <c r="A589" s="604"/>
      <c r="B589" s="606"/>
      <c r="C589" s="18" t="s">
        <v>184</v>
      </c>
      <c r="D589" s="614"/>
      <c r="E589" s="23"/>
      <c r="F589" s="604"/>
      <c r="G589" s="604"/>
      <c r="H589" s="604"/>
      <c r="I589" s="604"/>
      <c r="J589" s="604"/>
      <c r="K589" s="604"/>
    </row>
    <row r="590" spans="1:11" x14ac:dyDescent="0.5">
      <c r="A590" s="604"/>
      <c r="B590" s="606" t="s">
        <v>228</v>
      </c>
      <c r="C590" s="17" t="s">
        <v>156</v>
      </c>
      <c r="D590" s="614" t="s">
        <v>157</v>
      </c>
      <c r="E590" s="618"/>
      <c r="F590" s="604" t="s">
        <v>20</v>
      </c>
      <c r="G590" s="604" t="s">
        <v>26</v>
      </c>
      <c r="H590" s="604" t="s">
        <v>25</v>
      </c>
      <c r="I590" s="604" t="s">
        <v>20</v>
      </c>
      <c r="J590" s="604" t="s">
        <v>22</v>
      </c>
      <c r="K590" s="604"/>
    </row>
    <row r="591" spans="1:11" x14ac:dyDescent="0.5">
      <c r="A591" s="604"/>
      <c r="B591" s="606"/>
      <c r="C591" s="18" t="s">
        <v>172</v>
      </c>
      <c r="D591" s="614"/>
      <c r="E591" s="618"/>
      <c r="F591" s="604"/>
      <c r="G591" s="604"/>
      <c r="H591" s="604"/>
      <c r="I591" s="604"/>
      <c r="J591" s="604"/>
      <c r="K591" s="604"/>
    </row>
    <row r="592" spans="1:11" x14ac:dyDescent="0.5">
      <c r="A592" s="604"/>
      <c r="B592" s="606" t="s">
        <v>1011</v>
      </c>
      <c r="C592" s="17" t="s">
        <v>544</v>
      </c>
      <c r="D592" s="614" t="s">
        <v>53</v>
      </c>
      <c r="E592" s="620" t="s">
        <v>1097</v>
      </c>
      <c r="F592" s="604" t="s">
        <v>20</v>
      </c>
      <c r="G592" s="604" t="s">
        <v>26</v>
      </c>
      <c r="H592" s="604" t="s">
        <v>23</v>
      </c>
      <c r="I592" s="604" t="s">
        <v>21</v>
      </c>
      <c r="J592" s="604" t="s">
        <v>22</v>
      </c>
      <c r="K592" s="604"/>
    </row>
    <row r="593" spans="1:11" x14ac:dyDescent="0.5">
      <c r="A593" s="604"/>
      <c r="B593" s="606"/>
      <c r="C593" s="18" t="s">
        <v>500</v>
      </c>
      <c r="D593" s="614"/>
      <c r="E593" s="620"/>
      <c r="F593" s="604"/>
      <c r="G593" s="604"/>
      <c r="H593" s="604"/>
      <c r="I593" s="604"/>
      <c r="J593" s="604"/>
      <c r="K593" s="604"/>
    </row>
    <row r="594" spans="1:11" x14ac:dyDescent="0.5">
      <c r="A594" s="604"/>
      <c r="B594" s="606" t="s">
        <v>245</v>
      </c>
      <c r="C594" s="17" t="s">
        <v>246</v>
      </c>
      <c r="D594" s="614" t="s">
        <v>33</v>
      </c>
      <c r="E594" s="23" t="s">
        <v>1178</v>
      </c>
      <c r="F594" s="604" t="s">
        <v>20</v>
      </c>
      <c r="G594" s="604" t="s">
        <v>212</v>
      </c>
      <c r="H594" s="604" t="s">
        <v>20</v>
      </c>
      <c r="I594" s="604" t="s">
        <v>132</v>
      </c>
      <c r="J594" s="604" t="s">
        <v>22</v>
      </c>
      <c r="K594" s="604"/>
    </row>
    <row r="595" spans="1:11" x14ac:dyDescent="0.5">
      <c r="A595" s="604"/>
      <c r="B595" s="606"/>
      <c r="C595" s="18" t="s">
        <v>16</v>
      </c>
      <c r="D595" s="614"/>
      <c r="E595" s="23" t="s">
        <v>1179</v>
      </c>
      <c r="F595" s="604"/>
      <c r="G595" s="604"/>
      <c r="H595" s="604"/>
      <c r="I595" s="604"/>
      <c r="J595" s="604"/>
      <c r="K595" s="604"/>
    </row>
    <row r="596" spans="1:11" x14ac:dyDescent="0.5">
      <c r="A596" s="604"/>
      <c r="B596" s="606" t="s">
        <v>619</v>
      </c>
      <c r="C596" s="17" t="s">
        <v>620</v>
      </c>
      <c r="D596" s="614" t="s">
        <v>33</v>
      </c>
      <c r="E596" s="22" t="s">
        <v>1180</v>
      </c>
      <c r="F596" s="604" t="s">
        <v>20</v>
      </c>
      <c r="G596" s="604" t="s">
        <v>93</v>
      </c>
      <c r="H596" s="604" t="s">
        <v>223</v>
      </c>
      <c r="I596" s="604" t="s">
        <v>47</v>
      </c>
      <c r="J596" s="604" t="s">
        <v>22</v>
      </c>
      <c r="K596" s="604"/>
    </row>
    <row r="597" spans="1:11" x14ac:dyDescent="0.5">
      <c r="A597" s="604"/>
      <c r="B597" s="606"/>
      <c r="C597" s="19" t="s">
        <v>171</v>
      </c>
      <c r="D597" s="614"/>
      <c r="E597" s="22" t="s">
        <v>1181</v>
      </c>
      <c r="F597" s="604"/>
      <c r="G597" s="604"/>
      <c r="H597" s="604"/>
      <c r="I597" s="604"/>
      <c r="J597" s="604"/>
      <c r="K597" s="604"/>
    </row>
    <row r="598" spans="1:11" x14ac:dyDescent="0.5">
      <c r="A598" s="604"/>
      <c r="B598" s="606"/>
      <c r="C598" s="18" t="s">
        <v>240</v>
      </c>
      <c r="D598" s="614"/>
      <c r="E598" s="22"/>
      <c r="F598" s="604"/>
      <c r="G598" s="604"/>
      <c r="H598" s="604"/>
      <c r="I598" s="604"/>
      <c r="J598" s="604"/>
      <c r="K598" s="604"/>
    </row>
    <row r="599" spans="1:11" x14ac:dyDescent="0.5">
      <c r="A599" s="604"/>
      <c r="B599" s="606" t="s">
        <v>251</v>
      </c>
      <c r="C599" s="17" t="s">
        <v>252</v>
      </c>
      <c r="D599" s="614" t="s">
        <v>33</v>
      </c>
      <c r="E599" s="22" t="s">
        <v>759</v>
      </c>
      <c r="F599" s="604" t="s">
        <v>20</v>
      </c>
      <c r="G599" s="604" t="s">
        <v>531</v>
      </c>
      <c r="H599" s="604" t="s">
        <v>533</v>
      </c>
      <c r="I599" s="604" t="s">
        <v>23</v>
      </c>
      <c r="J599" s="604" t="s">
        <v>22</v>
      </c>
      <c r="K599" s="604"/>
    </row>
    <row r="600" spans="1:11" x14ac:dyDescent="0.5">
      <c r="A600" s="604"/>
      <c r="B600" s="606"/>
      <c r="C600" s="18" t="s">
        <v>79</v>
      </c>
      <c r="D600" s="614"/>
      <c r="E600" s="22" t="s">
        <v>760</v>
      </c>
      <c r="F600" s="604"/>
      <c r="G600" s="604"/>
      <c r="H600" s="604"/>
      <c r="I600" s="604"/>
      <c r="J600" s="604"/>
      <c r="K600" s="604"/>
    </row>
    <row r="601" spans="1:11" x14ac:dyDescent="0.5">
      <c r="A601" s="604"/>
      <c r="B601" s="606"/>
      <c r="C601" s="18" t="s">
        <v>57</v>
      </c>
      <c r="D601" s="614"/>
      <c r="E601" s="22"/>
      <c r="F601" s="604"/>
      <c r="G601" s="604"/>
      <c r="H601" s="604"/>
      <c r="I601" s="604"/>
      <c r="J601" s="604"/>
      <c r="K601" s="604"/>
    </row>
    <row r="602" spans="1:11" x14ac:dyDescent="0.5">
      <c r="A602" s="604"/>
      <c r="B602" s="606" t="s">
        <v>255</v>
      </c>
      <c r="C602" s="17" t="s">
        <v>256</v>
      </c>
      <c r="D602" s="614" t="s">
        <v>33</v>
      </c>
      <c r="E602" s="22" t="s">
        <v>1182</v>
      </c>
      <c r="F602" s="604" t="s">
        <v>20</v>
      </c>
      <c r="G602" s="604" t="s">
        <v>93</v>
      </c>
      <c r="H602" s="604" t="s">
        <v>60</v>
      </c>
      <c r="I602" s="604" t="s">
        <v>72</v>
      </c>
      <c r="J602" s="604" t="s">
        <v>22</v>
      </c>
      <c r="K602" s="604"/>
    </row>
    <row r="603" spans="1:11" x14ac:dyDescent="0.5">
      <c r="A603" s="604"/>
      <c r="B603" s="606"/>
      <c r="C603" s="19" t="s">
        <v>171</v>
      </c>
      <c r="D603" s="614"/>
      <c r="E603" s="22" t="s">
        <v>1183</v>
      </c>
      <c r="F603" s="604"/>
      <c r="G603" s="604"/>
      <c r="H603" s="604"/>
      <c r="I603" s="604"/>
      <c r="J603" s="604"/>
      <c r="K603" s="604"/>
    </row>
    <row r="604" spans="1:11" x14ac:dyDescent="0.5">
      <c r="A604" s="604"/>
      <c r="B604" s="606"/>
      <c r="C604" s="18" t="s">
        <v>75</v>
      </c>
      <c r="D604" s="614"/>
      <c r="E604" s="22"/>
      <c r="F604" s="604"/>
      <c r="G604" s="604"/>
      <c r="H604" s="604"/>
      <c r="I604" s="604"/>
      <c r="J604" s="604"/>
      <c r="K604" s="604"/>
    </row>
    <row r="605" spans="1:11" x14ac:dyDescent="0.5">
      <c r="A605" s="604"/>
      <c r="B605" s="606" t="s">
        <v>255</v>
      </c>
      <c r="C605" s="17" t="s">
        <v>256</v>
      </c>
      <c r="D605" s="614" t="s">
        <v>33</v>
      </c>
      <c r="E605" s="22" t="s">
        <v>1184</v>
      </c>
      <c r="F605" s="604" t="s">
        <v>23</v>
      </c>
      <c r="G605" s="604" t="s">
        <v>261</v>
      </c>
      <c r="H605" s="604" t="s">
        <v>556</v>
      </c>
      <c r="I605" s="604" t="s">
        <v>95</v>
      </c>
      <c r="J605" s="604" t="s">
        <v>22</v>
      </c>
      <c r="K605" s="604"/>
    </row>
    <row r="606" spans="1:11" x14ac:dyDescent="0.5">
      <c r="A606" s="604"/>
      <c r="B606" s="606"/>
      <c r="C606" s="19" t="s">
        <v>173</v>
      </c>
      <c r="D606" s="614"/>
      <c r="E606" s="22" t="s">
        <v>448</v>
      </c>
      <c r="F606" s="604"/>
      <c r="G606" s="604"/>
      <c r="H606" s="604"/>
      <c r="I606" s="604"/>
      <c r="J606" s="604"/>
      <c r="K606" s="604"/>
    </row>
    <row r="607" spans="1:11" x14ac:dyDescent="0.5">
      <c r="A607" s="604"/>
      <c r="B607" s="606"/>
      <c r="C607" s="18" t="s">
        <v>14</v>
      </c>
      <c r="D607" s="614"/>
      <c r="E607" s="22"/>
      <c r="F607" s="604"/>
      <c r="G607" s="604"/>
      <c r="H607" s="604"/>
      <c r="I607" s="604"/>
      <c r="J607" s="604"/>
      <c r="K607" s="604"/>
    </row>
    <row r="608" spans="1:11" x14ac:dyDescent="0.5">
      <c r="A608" s="604"/>
      <c r="B608" s="606" t="s">
        <v>255</v>
      </c>
      <c r="C608" s="17" t="s">
        <v>256</v>
      </c>
      <c r="D608" s="614" t="s">
        <v>33</v>
      </c>
      <c r="E608" s="22" t="s">
        <v>1185</v>
      </c>
      <c r="F608" s="604" t="s">
        <v>21</v>
      </c>
      <c r="G608" s="604" t="s">
        <v>27</v>
      </c>
      <c r="H608" s="604" t="s">
        <v>27</v>
      </c>
      <c r="I608" s="604" t="s">
        <v>73</v>
      </c>
      <c r="J608" s="604" t="s">
        <v>22</v>
      </c>
      <c r="K608" s="604"/>
    </row>
    <row r="609" spans="1:11" x14ac:dyDescent="0.5">
      <c r="A609" s="604"/>
      <c r="B609" s="606"/>
      <c r="C609" s="19" t="s">
        <v>1012</v>
      </c>
      <c r="D609" s="614"/>
      <c r="E609" s="22" t="s">
        <v>781</v>
      </c>
      <c r="F609" s="604"/>
      <c r="G609" s="604"/>
      <c r="H609" s="604"/>
      <c r="I609" s="604"/>
      <c r="J609" s="604"/>
      <c r="K609" s="604"/>
    </row>
    <row r="610" spans="1:11" x14ac:dyDescent="0.5">
      <c r="A610" s="604"/>
      <c r="B610" s="606"/>
      <c r="C610" s="18" t="s">
        <v>77</v>
      </c>
      <c r="D610" s="614"/>
      <c r="E610" s="22"/>
      <c r="F610" s="604"/>
      <c r="G610" s="604"/>
      <c r="H610" s="604"/>
      <c r="I610" s="604"/>
      <c r="J610" s="604"/>
      <c r="K610" s="604"/>
    </row>
    <row r="611" spans="1:11" x14ac:dyDescent="0.5">
      <c r="A611" s="604"/>
      <c r="B611" s="606"/>
      <c r="C611" s="18" t="s">
        <v>57</v>
      </c>
      <c r="D611" s="614"/>
      <c r="E611" s="22"/>
      <c r="F611" s="604"/>
      <c r="G611" s="604"/>
      <c r="H611" s="604"/>
      <c r="I611" s="604"/>
      <c r="J611" s="604"/>
      <c r="K611" s="604"/>
    </row>
    <row r="612" spans="1:11" x14ac:dyDescent="0.5">
      <c r="A612" s="604"/>
      <c r="B612" s="606"/>
      <c r="C612" s="18" t="s">
        <v>45</v>
      </c>
      <c r="D612" s="614"/>
      <c r="E612" s="22"/>
      <c r="F612" s="604"/>
      <c r="G612" s="604"/>
      <c r="H612" s="604"/>
      <c r="I612" s="604"/>
      <c r="J612" s="604"/>
      <c r="K612" s="604"/>
    </row>
    <row r="613" spans="1:11" x14ac:dyDescent="0.5">
      <c r="A613" s="604"/>
      <c r="B613" s="606"/>
      <c r="C613" s="18" t="s">
        <v>16</v>
      </c>
      <c r="D613" s="614"/>
      <c r="E613" s="22"/>
      <c r="F613" s="604"/>
      <c r="G613" s="604"/>
      <c r="H613" s="604"/>
      <c r="I613" s="604"/>
      <c r="J613" s="604"/>
      <c r="K613" s="604"/>
    </row>
    <row r="614" spans="1:11" x14ac:dyDescent="0.5">
      <c r="A614" s="604"/>
      <c r="B614" s="606"/>
      <c r="C614" s="18" t="s">
        <v>336</v>
      </c>
      <c r="D614" s="614"/>
      <c r="E614" s="22"/>
      <c r="F614" s="604"/>
      <c r="G614" s="604"/>
      <c r="H614" s="604"/>
      <c r="I614" s="604"/>
      <c r="J614" s="604"/>
      <c r="K614" s="604"/>
    </row>
    <row r="615" spans="1:11" x14ac:dyDescent="0.5">
      <c r="A615" s="604"/>
      <c r="B615" s="606"/>
      <c r="C615" s="18" t="s">
        <v>38</v>
      </c>
      <c r="D615" s="614"/>
      <c r="E615" s="22"/>
      <c r="F615" s="604"/>
      <c r="G615" s="604"/>
      <c r="H615" s="604"/>
      <c r="I615" s="604"/>
      <c r="J615" s="604"/>
      <c r="K615" s="604"/>
    </row>
    <row r="616" spans="1:11" x14ac:dyDescent="0.5">
      <c r="A616" s="604"/>
      <c r="B616" s="606" t="s">
        <v>255</v>
      </c>
      <c r="C616" s="17" t="s">
        <v>256</v>
      </c>
      <c r="D616" s="614" t="s">
        <v>33</v>
      </c>
      <c r="E616" s="22" t="s">
        <v>1186</v>
      </c>
      <c r="F616" s="604" t="s">
        <v>25</v>
      </c>
      <c r="G616" s="604" t="s">
        <v>27</v>
      </c>
      <c r="H616" s="604" t="s">
        <v>60</v>
      </c>
      <c r="I616" s="604" t="s">
        <v>23</v>
      </c>
      <c r="J616" s="604" t="s">
        <v>22</v>
      </c>
      <c r="K616" s="604"/>
    </row>
    <row r="617" spans="1:11" x14ac:dyDescent="0.5">
      <c r="A617" s="604"/>
      <c r="B617" s="606"/>
      <c r="C617" s="19" t="s">
        <v>1013</v>
      </c>
      <c r="D617" s="614"/>
      <c r="E617" s="22" t="s">
        <v>1187</v>
      </c>
      <c r="F617" s="604"/>
      <c r="G617" s="604"/>
      <c r="H617" s="604"/>
      <c r="I617" s="604"/>
      <c r="J617" s="604"/>
      <c r="K617" s="604"/>
    </row>
    <row r="618" spans="1:11" x14ac:dyDescent="0.5">
      <c r="A618" s="604"/>
      <c r="B618" s="606"/>
      <c r="C618" s="18" t="s">
        <v>77</v>
      </c>
      <c r="D618" s="614"/>
      <c r="E618" s="22"/>
      <c r="F618" s="604"/>
      <c r="G618" s="604"/>
      <c r="H618" s="604"/>
      <c r="I618" s="604"/>
      <c r="J618" s="604"/>
      <c r="K618" s="604"/>
    </row>
    <row r="619" spans="1:11" x14ac:dyDescent="0.5">
      <c r="A619" s="604"/>
      <c r="B619" s="606"/>
      <c r="C619" s="18" t="s">
        <v>45</v>
      </c>
      <c r="D619" s="614"/>
      <c r="E619" s="22"/>
      <c r="F619" s="604"/>
      <c r="G619" s="604"/>
      <c r="H619" s="604"/>
      <c r="I619" s="604"/>
      <c r="J619" s="604"/>
      <c r="K619" s="604"/>
    </row>
    <row r="620" spans="1:11" x14ac:dyDescent="0.5">
      <c r="A620" s="604"/>
      <c r="B620" s="606"/>
      <c r="C620" s="18" t="s">
        <v>57</v>
      </c>
      <c r="D620" s="614"/>
      <c r="E620" s="22"/>
      <c r="F620" s="604"/>
      <c r="G620" s="604"/>
      <c r="H620" s="604"/>
      <c r="I620" s="604"/>
      <c r="J620" s="604"/>
      <c r="K620" s="604"/>
    </row>
    <row r="621" spans="1:11" x14ac:dyDescent="0.5">
      <c r="A621" s="604"/>
      <c r="B621" s="606"/>
      <c r="C621" s="18" t="s">
        <v>16</v>
      </c>
      <c r="D621" s="614"/>
      <c r="E621" s="22"/>
      <c r="F621" s="604"/>
      <c r="G621" s="604"/>
      <c r="H621" s="604"/>
      <c r="I621" s="604"/>
      <c r="J621" s="604"/>
      <c r="K621" s="604"/>
    </row>
    <row r="622" spans="1:11" x14ac:dyDescent="0.5">
      <c r="A622" s="604"/>
      <c r="B622" s="606"/>
      <c r="C622" s="18" t="s">
        <v>336</v>
      </c>
      <c r="D622" s="614"/>
      <c r="E622" s="22"/>
      <c r="F622" s="604"/>
      <c r="G622" s="604"/>
      <c r="H622" s="604"/>
      <c r="I622" s="604"/>
      <c r="J622" s="604"/>
      <c r="K622" s="604"/>
    </row>
    <row r="623" spans="1:11" x14ac:dyDescent="0.5">
      <c r="A623" s="604"/>
      <c r="B623" s="606"/>
      <c r="C623" s="18" t="s">
        <v>38</v>
      </c>
      <c r="D623" s="614"/>
      <c r="E623" s="22"/>
      <c r="F623" s="604"/>
      <c r="G623" s="604"/>
      <c r="H623" s="604"/>
      <c r="I623" s="604"/>
      <c r="J623" s="604"/>
      <c r="K623" s="604"/>
    </row>
    <row r="624" spans="1:11" x14ac:dyDescent="0.5">
      <c r="A624" s="604"/>
      <c r="B624" s="606" t="s">
        <v>257</v>
      </c>
      <c r="C624" s="17" t="s">
        <v>258</v>
      </c>
      <c r="D624" s="614" t="s">
        <v>33</v>
      </c>
      <c r="E624" s="23" t="s">
        <v>1188</v>
      </c>
      <c r="F624" s="604" t="s">
        <v>20</v>
      </c>
      <c r="G624" s="604" t="s">
        <v>20</v>
      </c>
      <c r="H624" s="604" t="s">
        <v>20</v>
      </c>
      <c r="I624" s="604" t="s">
        <v>73</v>
      </c>
      <c r="J624" s="604" t="s">
        <v>22</v>
      </c>
      <c r="K624" s="604"/>
    </row>
    <row r="625" spans="1:11" x14ac:dyDescent="0.5">
      <c r="A625" s="604"/>
      <c r="B625" s="606"/>
      <c r="C625" s="19" t="s">
        <v>1014</v>
      </c>
      <c r="D625" s="614"/>
      <c r="E625" s="23" t="s">
        <v>1189</v>
      </c>
      <c r="F625" s="604"/>
      <c r="G625" s="604"/>
      <c r="H625" s="604"/>
      <c r="I625" s="604"/>
      <c r="J625" s="604"/>
      <c r="K625" s="604"/>
    </row>
    <row r="626" spans="1:11" x14ac:dyDescent="0.5">
      <c r="A626" s="604"/>
      <c r="B626" s="606"/>
      <c r="C626" s="18" t="s">
        <v>240</v>
      </c>
      <c r="D626" s="614"/>
      <c r="E626" s="23"/>
      <c r="F626" s="604"/>
      <c r="G626" s="604"/>
      <c r="H626" s="604"/>
      <c r="I626" s="604"/>
      <c r="J626" s="604"/>
      <c r="K626" s="604"/>
    </row>
    <row r="627" spans="1:11" x14ac:dyDescent="0.5">
      <c r="A627" s="604"/>
      <c r="B627" s="606" t="s">
        <v>1015</v>
      </c>
      <c r="C627" s="17" t="s">
        <v>1016</v>
      </c>
      <c r="D627" s="614" t="s">
        <v>53</v>
      </c>
      <c r="E627" s="619" t="s">
        <v>1190</v>
      </c>
      <c r="F627" s="604" t="s">
        <v>20</v>
      </c>
      <c r="G627" s="604" t="s">
        <v>93</v>
      </c>
      <c r="H627" s="604" t="s">
        <v>24</v>
      </c>
      <c r="I627" s="604" t="s">
        <v>80</v>
      </c>
      <c r="J627" s="604" t="s">
        <v>22</v>
      </c>
      <c r="K627" s="604"/>
    </row>
    <row r="628" spans="1:11" x14ac:dyDescent="0.5">
      <c r="A628" s="604"/>
      <c r="B628" s="606"/>
      <c r="C628" s="19" t="s">
        <v>171</v>
      </c>
      <c r="D628" s="614"/>
      <c r="E628" s="619"/>
      <c r="F628" s="604"/>
      <c r="G628" s="604"/>
      <c r="H628" s="604"/>
      <c r="I628" s="604"/>
      <c r="J628" s="604"/>
      <c r="K628" s="604"/>
    </row>
    <row r="629" spans="1:11" x14ac:dyDescent="0.5">
      <c r="A629" s="604"/>
      <c r="B629" s="606"/>
      <c r="C629" s="18" t="s">
        <v>78</v>
      </c>
      <c r="D629" s="614"/>
      <c r="E629" s="619"/>
      <c r="F629" s="604"/>
      <c r="G629" s="604"/>
      <c r="H629" s="604"/>
      <c r="I629" s="604"/>
      <c r="J629" s="604"/>
      <c r="K629" s="604"/>
    </row>
    <row r="630" spans="1:11" x14ac:dyDescent="0.5">
      <c r="A630" s="604"/>
      <c r="B630" s="606" t="s">
        <v>1015</v>
      </c>
      <c r="C630" s="17" t="s">
        <v>1016</v>
      </c>
      <c r="D630" s="614" t="s">
        <v>53</v>
      </c>
      <c r="E630" s="619" t="s">
        <v>431</v>
      </c>
      <c r="F630" s="604" t="s">
        <v>23</v>
      </c>
      <c r="G630" s="604" t="s">
        <v>531</v>
      </c>
      <c r="H630" s="604" t="s">
        <v>233</v>
      </c>
      <c r="I630" s="604" t="s">
        <v>26</v>
      </c>
      <c r="J630" s="604" t="s">
        <v>22</v>
      </c>
      <c r="K630" s="604"/>
    </row>
    <row r="631" spans="1:11" x14ac:dyDescent="0.5">
      <c r="A631" s="604"/>
      <c r="B631" s="606"/>
      <c r="C631" s="19" t="s">
        <v>173</v>
      </c>
      <c r="D631" s="614"/>
      <c r="E631" s="619"/>
      <c r="F631" s="604"/>
      <c r="G631" s="604"/>
      <c r="H631" s="604"/>
      <c r="I631" s="604"/>
      <c r="J631" s="604"/>
      <c r="K631" s="604"/>
    </row>
    <row r="632" spans="1:11" x14ac:dyDescent="0.5">
      <c r="A632" s="604"/>
      <c r="B632" s="606"/>
      <c r="C632" s="18" t="s">
        <v>13</v>
      </c>
      <c r="D632" s="614"/>
      <c r="E632" s="619"/>
      <c r="F632" s="604"/>
      <c r="G632" s="604"/>
      <c r="H632" s="604"/>
      <c r="I632" s="604"/>
      <c r="J632" s="604"/>
      <c r="K632" s="604"/>
    </row>
    <row r="633" spans="1:11" x14ac:dyDescent="0.5">
      <c r="A633" s="604"/>
      <c r="B633" s="606" t="s">
        <v>1015</v>
      </c>
      <c r="C633" s="17" t="s">
        <v>1016</v>
      </c>
      <c r="D633" s="614" t="s">
        <v>53</v>
      </c>
      <c r="E633" s="620" t="s">
        <v>1191</v>
      </c>
      <c r="F633" s="604" t="s">
        <v>21</v>
      </c>
      <c r="G633" s="604" t="s">
        <v>160</v>
      </c>
      <c r="H633" s="604" t="s">
        <v>507</v>
      </c>
      <c r="I633" s="604" t="s">
        <v>23</v>
      </c>
      <c r="J633" s="604" t="s">
        <v>22</v>
      </c>
      <c r="K633" s="604"/>
    </row>
    <row r="634" spans="1:11" x14ac:dyDescent="0.5">
      <c r="A634" s="604"/>
      <c r="B634" s="606"/>
      <c r="C634" s="19" t="s">
        <v>241</v>
      </c>
      <c r="D634" s="614"/>
      <c r="E634" s="620"/>
      <c r="F634" s="604"/>
      <c r="G634" s="604"/>
      <c r="H634" s="604"/>
      <c r="I634" s="604"/>
      <c r="J634" s="604"/>
      <c r="K634" s="604"/>
    </row>
    <row r="635" spans="1:11" x14ac:dyDescent="0.5">
      <c r="A635" s="604"/>
      <c r="B635" s="606"/>
      <c r="C635" s="18" t="s">
        <v>77</v>
      </c>
      <c r="D635" s="614"/>
      <c r="E635" s="620"/>
      <c r="F635" s="604"/>
      <c r="G635" s="604"/>
      <c r="H635" s="604"/>
      <c r="I635" s="604"/>
      <c r="J635" s="604"/>
      <c r="K635" s="604"/>
    </row>
    <row r="636" spans="1:11" x14ac:dyDescent="0.5">
      <c r="A636" s="604"/>
      <c r="B636" s="606"/>
      <c r="C636" s="18" t="s">
        <v>242</v>
      </c>
      <c r="D636" s="614"/>
      <c r="E636" s="620"/>
      <c r="F636" s="604"/>
      <c r="G636" s="604"/>
      <c r="H636" s="604"/>
      <c r="I636" s="604"/>
      <c r="J636" s="604"/>
      <c r="K636" s="604"/>
    </row>
    <row r="637" spans="1:11" x14ac:dyDescent="0.5">
      <c r="A637" s="604"/>
      <c r="B637" s="606"/>
      <c r="C637" s="18" t="s">
        <v>45</v>
      </c>
      <c r="D637" s="614"/>
      <c r="E637" s="620"/>
      <c r="F637" s="604"/>
      <c r="G637" s="604"/>
      <c r="H637" s="604"/>
      <c r="I637" s="604"/>
      <c r="J637" s="604"/>
      <c r="K637" s="604"/>
    </row>
    <row r="638" spans="1:11" x14ac:dyDescent="0.5">
      <c r="A638" s="604"/>
      <c r="B638" s="606"/>
      <c r="C638" s="18" t="s">
        <v>52</v>
      </c>
      <c r="D638" s="614"/>
      <c r="E638" s="620"/>
      <c r="F638" s="604"/>
      <c r="G638" s="604"/>
      <c r="H638" s="604"/>
      <c r="I638" s="604"/>
      <c r="J638" s="604"/>
      <c r="K638" s="604"/>
    </row>
    <row r="639" spans="1:11" x14ac:dyDescent="0.5">
      <c r="A639" s="604"/>
      <c r="B639" s="606"/>
      <c r="C639" s="18" t="s">
        <v>57</v>
      </c>
      <c r="D639" s="614"/>
      <c r="E639" s="620"/>
      <c r="F639" s="604"/>
      <c r="G639" s="604"/>
      <c r="H639" s="604"/>
      <c r="I639" s="604"/>
      <c r="J639" s="604"/>
      <c r="K639" s="604"/>
    </row>
    <row r="640" spans="1:11" x14ac:dyDescent="0.5">
      <c r="A640" s="604"/>
      <c r="B640" s="606"/>
      <c r="C640" s="18" t="s">
        <v>15</v>
      </c>
      <c r="D640" s="614"/>
      <c r="E640" s="620"/>
      <c r="F640" s="604"/>
      <c r="G640" s="604"/>
      <c r="H640" s="604"/>
      <c r="I640" s="604"/>
      <c r="J640" s="604"/>
      <c r="K640" s="604"/>
    </row>
    <row r="641" spans="1:11" x14ac:dyDescent="0.5">
      <c r="A641" s="604"/>
      <c r="B641" s="606" t="s">
        <v>1017</v>
      </c>
      <c r="C641" s="17" t="s">
        <v>1018</v>
      </c>
      <c r="D641" s="614" t="s">
        <v>33</v>
      </c>
      <c r="E641" s="22" t="s">
        <v>1192</v>
      </c>
      <c r="F641" s="604" t="s">
        <v>20</v>
      </c>
      <c r="G641" s="604" t="s">
        <v>196</v>
      </c>
      <c r="H641" s="604" t="s">
        <v>24</v>
      </c>
      <c r="I641" s="604" t="s">
        <v>23</v>
      </c>
      <c r="J641" s="604" t="s">
        <v>22</v>
      </c>
      <c r="K641" s="604"/>
    </row>
    <row r="642" spans="1:11" x14ac:dyDescent="0.5">
      <c r="A642" s="604"/>
      <c r="B642" s="606"/>
      <c r="C642" s="19" t="s">
        <v>171</v>
      </c>
      <c r="D642" s="614"/>
      <c r="E642" s="22" t="s">
        <v>1193</v>
      </c>
      <c r="F642" s="604"/>
      <c r="G642" s="604"/>
      <c r="H642" s="604"/>
      <c r="I642" s="604"/>
      <c r="J642" s="604"/>
      <c r="K642" s="604"/>
    </row>
    <row r="643" spans="1:11" x14ac:dyDescent="0.5">
      <c r="A643" s="604"/>
      <c r="B643" s="606"/>
      <c r="C643" s="18" t="s">
        <v>240</v>
      </c>
      <c r="D643" s="614"/>
      <c r="E643" s="22"/>
      <c r="F643" s="604"/>
      <c r="G643" s="604"/>
      <c r="H643" s="604"/>
      <c r="I643" s="604"/>
      <c r="J643" s="604"/>
      <c r="K643" s="604"/>
    </row>
    <row r="644" spans="1:11" x14ac:dyDescent="0.5">
      <c r="A644" s="604"/>
      <c r="B644" s="606" t="s">
        <v>1019</v>
      </c>
      <c r="C644" s="17" t="s">
        <v>1020</v>
      </c>
      <c r="D644" s="614" t="s">
        <v>33</v>
      </c>
      <c r="E644" s="22" t="s">
        <v>1194</v>
      </c>
      <c r="F644" s="604" t="s">
        <v>20</v>
      </c>
      <c r="G644" s="604" t="s">
        <v>212</v>
      </c>
      <c r="H644" s="604" t="s">
        <v>73</v>
      </c>
      <c r="I644" s="604" t="s">
        <v>212</v>
      </c>
      <c r="J644" s="604" t="s">
        <v>22</v>
      </c>
      <c r="K644" s="604"/>
    </row>
    <row r="645" spans="1:11" x14ac:dyDescent="0.5">
      <c r="A645" s="604"/>
      <c r="B645" s="606"/>
      <c r="C645" s="18" t="s">
        <v>79</v>
      </c>
      <c r="D645" s="614"/>
      <c r="E645" s="22" t="s">
        <v>1195</v>
      </c>
      <c r="F645" s="604"/>
      <c r="G645" s="604"/>
      <c r="H645" s="604"/>
      <c r="I645" s="604"/>
      <c r="J645" s="604"/>
      <c r="K645" s="604"/>
    </row>
    <row r="646" spans="1:11" x14ac:dyDescent="0.5">
      <c r="A646" s="604"/>
      <c r="B646" s="606" t="s">
        <v>262</v>
      </c>
      <c r="C646" s="17" t="s">
        <v>263</v>
      </c>
      <c r="D646" s="614" t="s">
        <v>33</v>
      </c>
      <c r="E646" s="22" t="s">
        <v>1196</v>
      </c>
      <c r="F646" s="604" t="s">
        <v>20</v>
      </c>
      <c r="G646" s="604" t="s">
        <v>34</v>
      </c>
      <c r="H646" s="604" t="s">
        <v>133</v>
      </c>
      <c r="I646" s="604" t="s">
        <v>98</v>
      </c>
      <c r="J646" s="604" t="s">
        <v>22</v>
      </c>
      <c r="K646" s="604"/>
    </row>
    <row r="647" spans="1:11" x14ac:dyDescent="0.5">
      <c r="A647" s="604"/>
      <c r="B647" s="606"/>
      <c r="C647" s="18" t="s">
        <v>15</v>
      </c>
      <c r="D647" s="614"/>
      <c r="E647" s="22" t="s">
        <v>1197</v>
      </c>
      <c r="F647" s="604"/>
      <c r="G647" s="604"/>
      <c r="H647" s="604"/>
      <c r="I647" s="604"/>
      <c r="J647" s="604"/>
      <c r="K647" s="604"/>
    </row>
    <row r="648" spans="1:11" x14ac:dyDescent="0.5">
      <c r="A648" s="604"/>
      <c r="B648" s="606"/>
      <c r="C648" s="18" t="s">
        <v>242</v>
      </c>
      <c r="D648" s="614"/>
      <c r="E648" s="22"/>
      <c r="F648" s="604"/>
      <c r="G648" s="604"/>
      <c r="H648" s="604"/>
      <c r="I648" s="604"/>
      <c r="J648" s="604"/>
      <c r="K648" s="604"/>
    </row>
    <row r="649" spans="1:11" x14ac:dyDescent="0.5">
      <c r="A649" s="604"/>
      <c r="B649" s="606" t="s">
        <v>265</v>
      </c>
      <c r="C649" s="17" t="s">
        <v>266</v>
      </c>
      <c r="D649" s="614" t="s">
        <v>33</v>
      </c>
      <c r="E649" s="23" t="s">
        <v>792</v>
      </c>
      <c r="F649" s="604" t="s">
        <v>20</v>
      </c>
      <c r="G649" s="604" t="s">
        <v>23</v>
      </c>
      <c r="H649" s="604" t="s">
        <v>23</v>
      </c>
      <c r="I649" s="604" t="s">
        <v>73</v>
      </c>
      <c r="J649" s="604" t="s">
        <v>22</v>
      </c>
      <c r="K649" s="604"/>
    </row>
    <row r="650" spans="1:11" x14ac:dyDescent="0.5">
      <c r="A650" s="604"/>
      <c r="B650" s="606"/>
      <c r="C650" s="18" t="s">
        <v>51</v>
      </c>
      <c r="D650" s="614"/>
      <c r="E650" s="23" t="s">
        <v>793</v>
      </c>
      <c r="F650" s="604"/>
      <c r="G650" s="604"/>
      <c r="H650" s="604"/>
      <c r="I650" s="604"/>
      <c r="J650" s="604"/>
      <c r="K650" s="604"/>
    </row>
    <row r="651" spans="1:11" x14ac:dyDescent="0.5">
      <c r="A651" s="604"/>
      <c r="B651" s="606" t="s">
        <v>1021</v>
      </c>
      <c r="C651" s="17" t="s">
        <v>1022</v>
      </c>
      <c r="D651" s="614" t="s">
        <v>33</v>
      </c>
      <c r="E651" s="22" t="s">
        <v>1198</v>
      </c>
      <c r="F651" s="604" t="s">
        <v>20</v>
      </c>
      <c r="G651" s="604" t="s">
        <v>531</v>
      </c>
      <c r="H651" s="604" t="s">
        <v>618</v>
      </c>
      <c r="I651" s="604" t="s">
        <v>25</v>
      </c>
      <c r="J651" s="604" t="s">
        <v>22</v>
      </c>
      <c r="K651" s="604"/>
    </row>
    <row r="652" spans="1:11" x14ac:dyDescent="0.5">
      <c r="A652" s="604"/>
      <c r="B652" s="606"/>
      <c r="C652" s="19" t="s">
        <v>173</v>
      </c>
      <c r="D652" s="614"/>
      <c r="E652" s="22" t="s">
        <v>1199</v>
      </c>
      <c r="F652" s="604"/>
      <c r="G652" s="604"/>
      <c r="H652" s="604"/>
      <c r="I652" s="604"/>
      <c r="J652" s="604"/>
      <c r="K652" s="604"/>
    </row>
    <row r="653" spans="1:11" x14ac:dyDescent="0.5">
      <c r="A653" s="604"/>
      <c r="B653" s="606"/>
      <c r="C653" s="18" t="s">
        <v>170</v>
      </c>
      <c r="D653" s="614"/>
      <c r="E653" s="22"/>
      <c r="F653" s="604"/>
      <c r="G653" s="604"/>
      <c r="H653" s="604"/>
      <c r="I653" s="604"/>
      <c r="J653" s="604"/>
      <c r="K653" s="604"/>
    </row>
    <row r="654" spans="1:11" x14ac:dyDescent="0.5">
      <c r="A654" s="604"/>
      <c r="B654" s="606"/>
      <c r="C654" s="18" t="s">
        <v>500</v>
      </c>
      <c r="D654" s="614"/>
      <c r="E654" s="22"/>
      <c r="F654" s="604"/>
      <c r="G654" s="604"/>
      <c r="H654" s="604"/>
      <c r="I654" s="604"/>
      <c r="J654" s="604"/>
      <c r="K654" s="604"/>
    </row>
    <row r="655" spans="1:11" x14ac:dyDescent="0.5">
      <c r="A655" s="604"/>
      <c r="B655" s="606" t="s">
        <v>1023</v>
      </c>
      <c r="C655" s="17" t="s">
        <v>1024</v>
      </c>
      <c r="D655" s="614" t="s">
        <v>33</v>
      </c>
      <c r="E655" s="22" t="s">
        <v>429</v>
      </c>
      <c r="F655" s="604" t="s">
        <v>20</v>
      </c>
      <c r="G655" s="604" t="s">
        <v>531</v>
      </c>
      <c r="H655" s="604" t="s">
        <v>1025</v>
      </c>
      <c r="I655" s="604" t="s">
        <v>21</v>
      </c>
      <c r="J655" s="604" t="s">
        <v>22</v>
      </c>
      <c r="K655" s="604"/>
    </row>
    <row r="656" spans="1:11" x14ac:dyDescent="0.5">
      <c r="A656" s="604"/>
      <c r="B656" s="606"/>
      <c r="C656" s="19" t="s">
        <v>173</v>
      </c>
      <c r="D656" s="614"/>
      <c r="E656" s="22" t="s">
        <v>430</v>
      </c>
      <c r="F656" s="604"/>
      <c r="G656" s="604"/>
      <c r="H656" s="604"/>
      <c r="I656" s="604"/>
      <c r="J656" s="604"/>
      <c r="K656" s="604"/>
    </row>
    <row r="657" spans="1:11" x14ac:dyDescent="0.5">
      <c r="A657" s="604"/>
      <c r="B657" s="606"/>
      <c r="C657" s="18" t="s">
        <v>13</v>
      </c>
      <c r="D657" s="614"/>
      <c r="E657" s="22"/>
      <c r="F657" s="604"/>
      <c r="G657" s="604"/>
      <c r="H657" s="604"/>
      <c r="I657" s="604"/>
      <c r="J657" s="604"/>
      <c r="K657" s="604"/>
    </row>
    <row r="658" spans="1:11" x14ac:dyDescent="0.5">
      <c r="A658" s="604"/>
      <c r="B658" s="606" t="s">
        <v>268</v>
      </c>
      <c r="C658" s="17" t="s">
        <v>269</v>
      </c>
      <c r="D658" s="614" t="s">
        <v>33</v>
      </c>
      <c r="E658" s="22" t="s">
        <v>1200</v>
      </c>
      <c r="F658" s="604" t="s">
        <v>20</v>
      </c>
      <c r="G658" s="604" t="s">
        <v>1026</v>
      </c>
      <c r="H658" s="604" t="s">
        <v>540</v>
      </c>
      <c r="I658" s="604" t="s">
        <v>94</v>
      </c>
      <c r="J658" s="604" t="s">
        <v>22</v>
      </c>
      <c r="K658" s="604"/>
    </row>
    <row r="659" spans="1:11" x14ac:dyDescent="0.5">
      <c r="A659" s="604"/>
      <c r="B659" s="606"/>
      <c r="C659" s="18" t="s">
        <v>45</v>
      </c>
      <c r="D659" s="614"/>
      <c r="E659" s="22" t="s">
        <v>1201</v>
      </c>
      <c r="F659" s="604"/>
      <c r="G659" s="604"/>
      <c r="H659" s="604"/>
      <c r="I659" s="604"/>
      <c r="J659" s="604"/>
      <c r="K659" s="604"/>
    </row>
    <row r="660" spans="1:11" x14ac:dyDescent="0.5">
      <c r="A660" s="604"/>
      <c r="B660" s="606"/>
      <c r="C660" s="18" t="s">
        <v>240</v>
      </c>
      <c r="D660" s="614"/>
      <c r="E660" s="22"/>
      <c r="F660" s="604"/>
      <c r="G660" s="604"/>
      <c r="H660" s="604"/>
      <c r="I660" s="604"/>
      <c r="J660" s="604"/>
      <c r="K660" s="604"/>
    </row>
    <row r="661" spans="1:11" x14ac:dyDescent="0.5">
      <c r="A661" s="604"/>
      <c r="B661" s="606"/>
      <c r="C661" s="18" t="s">
        <v>77</v>
      </c>
      <c r="D661" s="614"/>
      <c r="E661" s="22"/>
      <c r="F661" s="604"/>
      <c r="G661" s="604"/>
      <c r="H661" s="604"/>
      <c r="I661" s="604"/>
      <c r="J661" s="604"/>
      <c r="K661" s="604"/>
    </row>
    <row r="662" spans="1:11" x14ac:dyDescent="0.5">
      <c r="A662" s="604"/>
      <c r="B662" s="606"/>
      <c r="C662" s="18" t="s">
        <v>14</v>
      </c>
      <c r="D662" s="614"/>
      <c r="E662" s="22"/>
      <c r="F662" s="604"/>
      <c r="G662" s="604"/>
      <c r="H662" s="604"/>
      <c r="I662" s="604"/>
      <c r="J662" s="604"/>
      <c r="K662" s="604"/>
    </row>
    <row r="663" spans="1:11" x14ac:dyDescent="0.5">
      <c r="A663" s="604"/>
      <c r="B663" s="606" t="s">
        <v>274</v>
      </c>
      <c r="C663" s="17" t="s">
        <v>275</v>
      </c>
      <c r="D663" s="614" t="s">
        <v>33</v>
      </c>
      <c r="E663" s="22" t="s">
        <v>1202</v>
      </c>
      <c r="F663" s="604" t="s">
        <v>21</v>
      </c>
      <c r="G663" s="604" t="s">
        <v>27</v>
      </c>
      <c r="H663" s="604" t="s">
        <v>61</v>
      </c>
      <c r="I663" s="604" t="s">
        <v>21</v>
      </c>
      <c r="J663" s="604" t="s">
        <v>22</v>
      </c>
      <c r="K663" s="604"/>
    </row>
    <row r="664" spans="1:11" x14ac:dyDescent="0.5">
      <c r="A664" s="604"/>
      <c r="B664" s="606"/>
      <c r="C664" s="19" t="s">
        <v>1013</v>
      </c>
      <c r="D664" s="614"/>
      <c r="E664" s="22" t="s">
        <v>1203</v>
      </c>
      <c r="F664" s="604"/>
      <c r="G664" s="604"/>
      <c r="H664" s="604"/>
      <c r="I664" s="604"/>
      <c r="J664" s="604"/>
      <c r="K664" s="604"/>
    </row>
    <row r="665" spans="1:11" x14ac:dyDescent="0.5">
      <c r="A665" s="604"/>
      <c r="B665" s="606"/>
      <c r="C665" s="18" t="s">
        <v>15</v>
      </c>
      <c r="D665" s="614"/>
      <c r="E665" s="22"/>
      <c r="F665" s="604"/>
      <c r="G665" s="604"/>
      <c r="H665" s="604"/>
      <c r="I665" s="604"/>
      <c r="J665" s="604"/>
      <c r="K665" s="604"/>
    </row>
    <row r="666" spans="1:11" x14ac:dyDescent="0.5">
      <c r="A666" s="604"/>
      <c r="B666" s="606"/>
      <c r="C666" s="18" t="s">
        <v>52</v>
      </c>
      <c r="D666" s="614"/>
      <c r="E666" s="22"/>
      <c r="F666" s="604"/>
      <c r="G666" s="604"/>
      <c r="H666" s="604"/>
      <c r="I666" s="604"/>
      <c r="J666" s="604"/>
      <c r="K666" s="604"/>
    </row>
    <row r="667" spans="1:11" x14ac:dyDescent="0.5">
      <c r="A667" s="604"/>
      <c r="B667" s="606"/>
      <c r="C667" s="18" t="s">
        <v>77</v>
      </c>
      <c r="D667" s="614"/>
      <c r="E667" s="22"/>
      <c r="F667" s="604"/>
      <c r="G667" s="604"/>
      <c r="H667" s="604"/>
      <c r="I667" s="604"/>
      <c r="J667" s="604"/>
      <c r="K667" s="604"/>
    </row>
    <row r="668" spans="1:11" x14ac:dyDescent="0.5">
      <c r="A668" s="604"/>
      <c r="B668" s="606"/>
      <c r="C668" s="18" t="s">
        <v>57</v>
      </c>
      <c r="D668" s="614"/>
      <c r="E668" s="22"/>
      <c r="F668" s="604"/>
      <c r="G668" s="604"/>
      <c r="H668" s="604"/>
      <c r="I668" s="604"/>
      <c r="J668" s="604"/>
      <c r="K668" s="604"/>
    </row>
    <row r="669" spans="1:11" x14ac:dyDescent="0.5">
      <c r="A669" s="604"/>
      <c r="B669" s="606" t="s">
        <v>274</v>
      </c>
      <c r="C669" s="17" t="s">
        <v>275</v>
      </c>
      <c r="D669" s="614" t="s">
        <v>33</v>
      </c>
      <c r="E669" s="22" t="s">
        <v>1204</v>
      </c>
      <c r="F669" s="604" t="s">
        <v>25</v>
      </c>
      <c r="G669" s="604" t="s">
        <v>27</v>
      </c>
      <c r="H669" s="604" t="s">
        <v>27</v>
      </c>
      <c r="I669" s="604" t="s">
        <v>73</v>
      </c>
      <c r="J669" s="604" t="s">
        <v>22</v>
      </c>
      <c r="K669" s="604"/>
    </row>
    <row r="670" spans="1:11" x14ac:dyDescent="0.5">
      <c r="A670" s="604"/>
      <c r="B670" s="606"/>
      <c r="C670" s="19" t="s">
        <v>1027</v>
      </c>
      <c r="D670" s="614"/>
      <c r="E670" s="22" t="s">
        <v>1205</v>
      </c>
      <c r="F670" s="604"/>
      <c r="G670" s="604"/>
      <c r="H670" s="604"/>
      <c r="I670" s="604"/>
      <c r="J670" s="604"/>
      <c r="K670" s="604"/>
    </row>
    <row r="671" spans="1:11" x14ac:dyDescent="0.5">
      <c r="A671" s="604"/>
      <c r="B671" s="606"/>
      <c r="C671" s="18" t="s">
        <v>15</v>
      </c>
      <c r="D671" s="614"/>
      <c r="E671" s="22"/>
      <c r="F671" s="604"/>
      <c r="G671" s="604"/>
      <c r="H671" s="604"/>
      <c r="I671" s="604"/>
      <c r="J671" s="604"/>
      <c r="K671" s="604"/>
    </row>
    <row r="672" spans="1:11" x14ac:dyDescent="0.5">
      <c r="A672" s="604"/>
      <c r="B672" s="606"/>
      <c r="C672" s="18" t="s">
        <v>52</v>
      </c>
      <c r="D672" s="614"/>
      <c r="E672" s="22"/>
      <c r="F672" s="604"/>
      <c r="G672" s="604"/>
      <c r="H672" s="604"/>
      <c r="I672" s="604"/>
      <c r="J672" s="604"/>
      <c r="K672" s="604"/>
    </row>
    <row r="673" spans="1:11" x14ac:dyDescent="0.5">
      <c r="A673" s="604"/>
      <c r="B673" s="606"/>
      <c r="C673" s="18" t="s">
        <v>77</v>
      </c>
      <c r="D673" s="614"/>
      <c r="E673" s="22"/>
      <c r="F673" s="604"/>
      <c r="G673" s="604"/>
      <c r="H673" s="604"/>
      <c r="I673" s="604"/>
      <c r="J673" s="604"/>
      <c r="K673" s="604"/>
    </row>
    <row r="674" spans="1:11" x14ac:dyDescent="0.5">
      <c r="A674" s="604"/>
      <c r="B674" s="606"/>
      <c r="C674" s="18" t="s">
        <v>57</v>
      </c>
      <c r="D674" s="614"/>
      <c r="E674" s="22"/>
      <c r="F674" s="604"/>
      <c r="G674" s="604"/>
      <c r="H674" s="604"/>
      <c r="I674" s="604"/>
      <c r="J674" s="604"/>
      <c r="K674" s="604"/>
    </row>
    <row r="675" spans="1:11" x14ac:dyDescent="0.5">
      <c r="A675" s="604"/>
      <c r="B675" s="606" t="s">
        <v>274</v>
      </c>
      <c r="C675" s="17" t="s">
        <v>275</v>
      </c>
      <c r="D675" s="614" t="s">
        <v>33</v>
      </c>
      <c r="E675" s="22" t="s">
        <v>1206</v>
      </c>
      <c r="F675" s="604" t="s">
        <v>20</v>
      </c>
      <c r="G675" s="604" t="s">
        <v>93</v>
      </c>
      <c r="H675" s="604" t="s">
        <v>95</v>
      </c>
      <c r="I675" s="604" t="s">
        <v>213</v>
      </c>
      <c r="J675" s="604" t="s">
        <v>22</v>
      </c>
      <c r="K675" s="604"/>
    </row>
    <row r="676" spans="1:11" x14ac:dyDescent="0.5">
      <c r="A676" s="604"/>
      <c r="B676" s="606"/>
      <c r="C676" s="19" t="s">
        <v>171</v>
      </c>
      <c r="D676" s="614"/>
      <c r="E676" s="22" t="s">
        <v>1207</v>
      </c>
      <c r="F676" s="604"/>
      <c r="G676" s="604"/>
      <c r="H676" s="604"/>
      <c r="I676" s="604"/>
      <c r="J676" s="604"/>
      <c r="K676" s="604"/>
    </row>
    <row r="677" spans="1:11" x14ac:dyDescent="0.5">
      <c r="A677" s="604"/>
      <c r="B677" s="606"/>
      <c r="C677" s="18" t="s">
        <v>78</v>
      </c>
      <c r="D677" s="614"/>
      <c r="E677" s="22"/>
      <c r="F677" s="604"/>
      <c r="G677" s="604"/>
      <c r="H677" s="604"/>
      <c r="I677" s="604"/>
      <c r="J677" s="604"/>
      <c r="K677" s="604"/>
    </row>
    <row r="678" spans="1:11" x14ac:dyDescent="0.5">
      <c r="A678" s="604"/>
      <c r="B678" s="606" t="s">
        <v>280</v>
      </c>
      <c r="C678" s="17" t="s">
        <v>281</v>
      </c>
      <c r="D678" s="614" t="s">
        <v>33</v>
      </c>
      <c r="E678" s="22" t="s">
        <v>1208</v>
      </c>
      <c r="F678" s="604" t="s">
        <v>20</v>
      </c>
      <c r="G678" s="604" t="s">
        <v>212</v>
      </c>
      <c r="H678" s="604" t="s">
        <v>27</v>
      </c>
      <c r="I678" s="604" t="s">
        <v>21</v>
      </c>
      <c r="J678" s="604" t="s">
        <v>22</v>
      </c>
      <c r="K678" s="604"/>
    </row>
    <row r="679" spans="1:11" x14ac:dyDescent="0.5">
      <c r="A679" s="604"/>
      <c r="B679" s="606"/>
      <c r="C679" s="18" t="s">
        <v>78</v>
      </c>
      <c r="D679" s="614"/>
      <c r="E679" s="22" t="s">
        <v>437</v>
      </c>
      <c r="F679" s="604"/>
      <c r="G679" s="604"/>
      <c r="H679" s="604"/>
      <c r="I679" s="604"/>
      <c r="J679" s="604"/>
      <c r="K679" s="604"/>
    </row>
    <row r="680" spans="1:11" x14ac:dyDescent="0.5">
      <c r="A680" s="604"/>
      <c r="B680" s="606"/>
      <c r="C680" s="18" t="s">
        <v>10</v>
      </c>
      <c r="D680" s="614"/>
      <c r="E680" s="22"/>
      <c r="F680" s="604"/>
      <c r="G680" s="604"/>
      <c r="H680" s="604"/>
      <c r="I680" s="604"/>
      <c r="J680" s="604"/>
      <c r="K680" s="604"/>
    </row>
    <row r="681" spans="1:11" x14ac:dyDescent="0.5">
      <c r="A681" s="604"/>
      <c r="B681" s="606" t="s">
        <v>280</v>
      </c>
      <c r="C681" s="17" t="s">
        <v>281</v>
      </c>
      <c r="D681" s="614" t="s">
        <v>33</v>
      </c>
      <c r="E681" s="22" t="s">
        <v>1208</v>
      </c>
      <c r="F681" s="604" t="s">
        <v>23</v>
      </c>
      <c r="G681" s="604" t="s">
        <v>212</v>
      </c>
      <c r="H681" s="604" t="s">
        <v>27</v>
      </c>
      <c r="I681" s="604" t="s">
        <v>21</v>
      </c>
      <c r="J681" s="604" t="s">
        <v>22</v>
      </c>
      <c r="K681" s="604"/>
    </row>
    <row r="682" spans="1:11" x14ac:dyDescent="0.5">
      <c r="A682" s="604"/>
      <c r="B682" s="606"/>
      <c r="C682" s="18" t="s">
        <v>78</v>
      </c>
      <c r="D682" s="614"/>
      <c r="E682" s="22" t="s">
        <v>438</v>
      </c>
      <c r="F682" s="604"/>
      <c r="G682" s="604"/>
      <c r="H682" s="604"/>
      <c r="I682" s="604"/>
      <c r="J682" s="604"/>
      <c r="K682" s="604"/>
    </row>
    <row r="683" spans="1:11" x14ac:dyDescent="0.5">
      <c r="A683" s="604"/>
      <c r="B683" s="606"/>
      <c r="C683" s="18" t="s">
        <v>10</v>
      </c>
      <c r="D683" s="614"/>
      <c r="E683" s="22"/>
      <c r="F683" s="604"/>
      <c r="G683" s="604"/>
      <c r="H683" s="604"/>
      <c r="I683" s="604"/>
      <c r="J683" s="604"/>
      <c r="K683" s="604"/>
    </row>
    <row r="684" spans="1:11" x14ac:dyDescent="0.5">
      <c r="A684" s="604"/>
      <c r="B684" s="606" t="s">
        <v>286</v>
      </c>
      <c r="C684" s="17" t="s">
        <v>287</v>
      </c>
      <c r="D684" s="614" t="s">
        <v>33</v>
      </c>
      <c r="E684" s="22" t="s">
        <v>1209</v>
      </c>
      <c r="F684" s="604" t="s">
        <v>20</v>
      </c>
      <c r="G684" s="604" t="s">
        <v>507</v>
      </c>
      <c r="H684" s="604" t="s">
        <v>997</v>
      </c>
      <c r="I684" s="604" t="s">
        <v>20</v>
      </c>
      <c r="J684" s="604" t="s">
        <v>22</v>
      </c>
      <c r="K684" s="604"/>
    </row>
    <row r="685" spans="1:11" x14ac:dyDescent="0.5">
      <c r="A685" s="604"/>
      <c r="B685" s="606"/>
      <c r="C685" s="18" t="s">
        <v>14</v>
      </c>
      <c r="D685" s="614"/>
      <c r="E685" s="22" t="s">
        <v>1210</v>
      </c>
      <c r="F685" s="604"/>
      <c r="G685" s="604"/>
      <c r="H685" s="604"/>
      <c r="I685" s="604"/>
      <c r="J685" s="604"/>
      <c r="K685" s="604"/>
    </row>
    <row r="686" spans="1:11" x14ac:dyDescent="0.5">
      <c r="A686" s="604"/>
      <c r="B686" s="606" t="s">
        <v>286</v>
      </c>
      <c r="C686" s="17" t="s">
        <v>287</v>
      </c>
      <c r="D686" s="614" t="s">
        <v>33</v>
      </c>
      <c r="E686" s="23" t="s">
        <v>1211</v>
      </c>
      <c r="F686" s="604" t="s">
        <v>23</v>
      </c>
      <c r="G686" s="604" t="s">
        <v>20</v>
      </c>
      <c r="H686" s="604" t="s">
        <v>20</v>
      </c>
      <c r="I686" s="604" t="s">
        <v>73</v>
      </c>
      <c r="J686" s="604" t="s">
        <v>22</v>
      </c>
      <c r="K686" s="604"/>
    </row>
    <row r="687" spans="1:11" x14ac:dyDescent="0.5">
      <c r="A687" s="604"/>
      <c r="B687" s="606"/>
      <c r="C687" s="18" t="s">
        <v>14</v>
      </c>
      <c r="D687" s="614"/>
      <c r="E687" s="22" t="s">
        <v>1212</v>
      </c>
      <c r="F687" s="604"/>
      <c r="G687" s="604"/>
      <c r="H687" s="604"/>
      <c r="I687" s="604"/>
      <c r="J687" s="604"/>
      <c r="K687" s="604"/>
    </row>
    <row r="688" spans="1:11" x14ac:dyDescent="0.5">
      <c r="A688" s="604"/>
      <c r="B688" s="606" t="s">
        <v>1028</v>
      </c>
      <c r="C688" s="17" t="s">
        <v>1029</v>
      </c>
      <c r="D688" s="614" t="s">
        <v>33</v>
      </c>
      <c r="E688" s="22" t="s">
        <v>436</v>
      </c>
      <c r="F688" s="604" t="s">
        <v>20</v>
      </c>
      <c r="G688" s="604" t="s">
        <v>236</v>
      </c>
      <c r="H688" s="604" t="s">
        <v>507</v>
      </c>
      <c r="I688" s="604" t="s">
        <v>83</v>
      </c>
      <c r="J688" s="604" t="s">
        <v>22</v>
      </c>
      <c r="K688" s="604"/>
    </row>
    <row r="689" spans="1:11" x14ac:dyDescent="0.5">
      <c r="A689" s="604"/>
      <c r="B689" s="606"/>
      <c r="C689" s="18" t="s">
        <v>45</v>
      </c>
      <c r="D689" s="614"/>
      <c r="E689" s="22" t="s">
        <v>1213</v>
      </c>
      <c r="F689" s="604"/>
      <c r="G689" s="604"/>
      <c r="H689" s="604"/>
      <c r="I689" s="604"/>
      <c r="J689" s="604"/>
      <c r="K689" s="604"/>
    </row>
    <row r="690" spans="1:11" x14ac:dyDescent="0.5">
      <c r="A690" s="604"/>
      <c r="B690" s="606"/>
      <c r="C690" s="18" t="s">
        <v>57</v>
      </c>
      <c r="D690" s="614"/>
      <c r="E690" s="22"/>
      <c r="F690" s="604"/>
      <c r="G690" s="604"/>
      <c r="H690" s="604"/>
      <c r="I690" s="604"/>
      <c r="J690" s="604"/>
      <c r="K690" s="604"/>
    </row>
    <row r="691" spans="1:11" x14ac:dyDescent="0.5">
      <c r="A691" s="604"/>
      <c r="B691" s="606" t="s">
        <v>288</v>
      </c>
      <c r="C691" s="17" t="s">
        <v>289</v>
      </c>
      <c r="D691" s="614" t="s">
        <v>33</v>
      </c>
      <c r="E691" s="23" t="s">
        <v>1214</v>
      </c>
      <c r="F691" s="604" t="s">
        <v>20</v>
      </c>
      <c r="G691" s="604" t="s">
        <v>233</v>
      </c>
      <c r="H691" s="604" t="s">
        <v>35</v>
      </c>
      <c r="I691" s="604" t="s">
        <v>321</v>
      </c>
      <c r="J691" s="604" t="s">
        <v>22</v>
      </c>
      <c r="K691" s="604"/>
    </row>
    <row r="692" spans="1:11" x14ac:dyDescent="0.5">
      <c r="A692" s="604"/>
      <c r="B692" s="606"/>
      <c r="C692" s="18" t="s">
        <v>500</v>
      </c>
      <c r="D692" s="614"/>
      <c r="E692" s="23" t="s">
        <v>1215</v>
      </c>
      <c r="F692" s="604"/>
      <c r="G692" s="604"/>
      <c r="H692" s="604"/>
      <c r="I692" s="604"/>
      <c r="J692" s="604"/>
      <c r="K692" s="604"/>
    </row>
    <row r="693" spans="1:11" x14ac:dyDescent="0.5">
      <c r="A693" s="604"/>
      <c r="B693" s="606" t="s">
        <v>290</v>
      </c>
      <c r="C693" s="17" t="s">
        <v>291</v>
      </c>
      <c r="D693" s="614" t="s">
        <v>33</v>
      </c>
      <c r="E693" s="22" t="s">
        <v>799</v>
      </c>
      <c r="F693" s="604" t="s">
        <v>20</v>
      </c>
      <c r="G693" s="604" t="s">
        <v>185</v>
      </c>
      <c r="H693" s="604" t="s">
        <v>152</v>
      </c>
      <c r="I693" s="604" t="s">
        <v>190</v>
      </c>
      <c r="J693" s="604" t="s">
        <v>22</v>
      </c>
      <c r="K693" s="604"/>
    </row>
    <row r="694" spans="1:11" x14ac:dyDescent="0.15">
      <c r="A694" s="604"/>
      <c r="B694" s="606"/>
      <c r="C694" s="19" t="s">
        <v>188</v>
      </c>
      <c r="D694" s="614"/>
      <c r="E694" s="22" t="s">
        <v>1216</v>
      </c>
      <c r="F694" s="604"/>
      <c r="G694" s="604"/>
      <c r="H694" s="604"/>
      <c r="I694" s="604"/>
      <c r="J694" s="604"/>
      <c r="K694" s="604"/>
    </row>
    <row r="695" spans="1:11" x14ac:dyDescent="0.5">
      <c r="A695" s="604"/>
      <c r="B695" s="606"/>
      <c r="C695" s="18" t="s">
        <v>50</v>
      </c>
      <c r="D695" s="614"/>
      <c r="E695" s="22"/>
      <c r="F695" s="604"/>
      <c r="G695" s="604"/>
      <c r="H695" s="604"/>
      <c r="I695" s="604"/>
      <c r="J695" s="604"/>
      <c r="K695" s="604"/>
    </row>
    <row r="696" spans="1:11" x14ac:dyDescent="0.5">
      <c r="A696" s="604"/>
      <c r="B696" s="606" t="s">
        <v>1030</v>
      </c>
      <c r="C696" s="17" t="s">
        <v>1031</v>
      </c>
      <c r="D696" s="614" t="s">
        <v>33</v>
      </c>
      <c r="E696" s="23" t="s">
        <v>1217</v>
      </c>
      <c r="F696" s="604" t="s">
        <v>20</v>
      </c>
      <c r="G696" s="604" t="s">
        <v>212</v>
      </c>
      <c r="H696" s="604" t="s">
        <v>28</v>
      </c>
      <c r="I696" s="604" t="s">
        <v>61</v>
      </c>
      <c r="J696" s="604" t="s">
        <v>22</v>
      </c>
      <c r="K696" s="604"/>
    </row>
    <row r="697" spans="1:11" x14ac:dyDescent="0.5">
      <c r="A697" s="604"/>
      <c r="B697" s="606"/>
      <c r="C697" s="18" t="s">
        <v>16</v>
      </c>
      <c r="D697" s="614"/>
      <c r="E697" s="23" t="s">
        <v>1218</v>
      </c>
      <c r="F697" s="604"/>
      <c r="G697" s="604"/>
      <c r="H697" s="604"/>
      <c r="I697" s="604"/>
      <c r="J697" s="604"/>
      <c r="K697" s="604"/>
    </row>
    <row r="698" spans="1:11" x14ac:dyDescent="0.5">
      <c r="A698" s="604"/>
      <c r="B698" s="606" t="s">
        <v>292</v>
      </c>
      <c r="C698" s="17" t="s">
        <v>293</v>
      </c>
      <c r="D698" s="614" t="s">
        <v>33</v>
      </c>
      <c r="E698" s="22" t="s">
        <v>1219</v>
      </c>
      <c r="F698" s="604" t="s">
        <v>20</v>
      </c>
      <c r="G698" s="604" t="s">
        <v>34</v>
      </c>
      <c r="H698" s="604" t="s">
        <v>20</v>
      </c>
      <c r="I698" s="604" t="s">
        <v>167</v>
      </c>
      <c r="J698" s="604" t="s">
        <v>22</v>
      </c>
      <c r="K698" s="604"/>
    </row>
    <row r="699" spans="1:11" x14ac:dyDescent="0.5">
      <c r="A699" s="604"/>
      <c r="B699" s="606"/>
      <c r="C699" s="18" t="s">
        <v>15</v>
      </c>
      <c r="D699" s="614"/>
      <c r="E699" s="22" t="s">
        <v>1220</v>
      </c>
      <c r="F699" s="604"/>
      <c r="G699" s="604"/>
      <c r="H699" s="604"/>
      <c r="I699" s="604"/>
      <c r="J699" s="604"/>
      <c r="K699" s="604"/>
    </row>
    <row r="700" spans="1:11" x14ac:dyDescent="0.5">
      <c r="A700" s="604"/>
      <c r="B700" s="606" t="s">
        <v>1032</v>
      </c>
      <c r="C700" s="17" t="s">
        <v>1033</v>
      </c>
      <c r="D700" s="614" t="s">
        <v>33</v>
      </c>
      <c r="E700" s="23" t="s">
        <v>761</v>
      </c>
      <c r="F700" s="604" t="s">
        <v>20</v>
      </c>
      <c r="G700" s="604" t="s">
        <v>159</v>
      </c>
      <c r="H700" s="604" t="s">
        <v>160</v>
      </c>
      <c r="I700" s="604" t="s">
        <v>28</v>
      </c>
      <c r="J700" s="604" t="s">
        <v>22</v>
      </c>
      <c r="K700" s="604"/>
    </row>
    <row r="701" spans="1:11" x14ac:dyDescent="0.5">
      <c r="A701" s="604"/>
      <c r="B701" s="606"/>
      <c r="C701" s="19" t="s">
        <v>171</v>
      </c>
      <c r="D701" s="614"/>
      <c r="E701" s="23" t="s">
        <v>762</v>
      </c>
      <c r="F701" s="604"/>
      <c r="G701" s="604"/>
      <c r="H701" s="604"/>
      <c r="I701" s="604"/>
      <c r="J701" s="604"/>
      <c r="K701" s="604"/>
    </row>
    <row r="702" spans="1:11" x14ac:dyDescent="0.5">
      <c r="A702" s="604"/>
      <c r="B702" s="606"/>
      <c r="C702" s="18" t="s">
        <v>240</v>
      </c>
      <c r="D702" s="614"/>
      <c r="E702" s="23"/>
      <c r="F702" s="604"/>
      <c r="G702" s="604"/>
      <c r="H702" s="604"/>
      <c r="I702" s="604"/>
      <c r="J702" s="604"/>
      <c r="K702" s="604"/>
    </row>
    <row r="703" spans="1:11" x14ac:dyDescent="0.5">
      <c r="A703" s="604"/>
      <c r="B703" s="606" t="s">
        <v>1034</v>
      </c>
      <c r="C703" s="17" t="s">
        <v>1035</v>
      </c>
      <c r="D703" s="614" t="s">
        <v>33</v>
      </c>
      <c r="E703" s="22" t="s">
        <v>1221</v>
      </c>
      <c r="F703" s="604" t="s">
        <v>20</v>
      </c>
      <c r="G703" s="604" t="s">
        <v>261</v>
      </c>
      <c r="H703" s="604" t="s">
        <v>25</v>
      </c>
      <c r="I703" s="604" t="s">
        <v>1036</v>
      </c>
      <c r="J703" s="604" t="s">
        <v>22</v>
      </c>
      <c r="K703" s="604"/>
    </row>
    <row r="704" spans="1:11" x14ac:dyDescent="0.5">
      <c r="A704" s="604"/>
      <c r="B704" s="606"/>
      <c r="C704" s="18" t="s">
        <v>14</v>
      </c>
      <c r="D704" s="614"/>
      <c r="E704" s="22" t="s">
        <v>1222</v>
      </c>
      <c r="F704" s="604"/>
      <c r="G704" s="604"/>
      <c r="H704" s="604"/>
      <c r="I704" s="604"/>
      <c r="J704" s="604"/>
      <c r="K704" s="604"/>
    </row>
    <row r="705" spans="1:11" x14ac:dyDescent="0.5">
      <c r="A705" s="604"/>
      <c r="B705" s="606" t="s">
        <v>1037</v>
      </c>
      <c r="C705" s="17" t="s">
        <v>1038</v>
      </c>
      <c r="D705" s="614" t="s">
        <v>33</v>
      </c>
      <c r="E705" s="23" t="s">
        <v>423</v>
      </c>
      <c r="F705" s="604" t="s">
        <v>20</v>
      </c>
      <c r="G705" s="604" t="s">
        <v>72</v>
      </c>
      <c r="H705" s="604" t="s">
        <v>21</v>
      </c>
      <c r="I705" s="604" t="s">
        <v>134</v>
      </c>
      <c r="J705" s="604" t="s">
        <v>22</v>
      </c>
      <c r="K705" s="604"/>
    </row>
    <row r="706" spans="1:11" x14ac:dyDescent="0.5">
      <c r="A706" s="604"/>
      <c r="B706" s="606"/>
      <c r="C706" s="18" t="s">
        <v>51</v>
      </c>
      <c r="D706" s="614"/>
      <c r="E706" s="23" t="s">
        <v>432</v>
      </c>
      <c r="F706" s="604"/>
      <c r="G706" s="604"/>
      <c r="H706" s="604"/>
      <c r="I706" s="604"/>
      <c r="J706" s="604"/>
      <c r="K706" s="604"/>
    </row>
    <row r="707" spans="1:11" x14ac:dyDescent="0.5">
      <c r="A707" s="604"/>
      <c r="B707" s="606" t="s">
        <v>296</v>
      </c>
      <c r="C707" s="17" t="s">
        <v>297</v>
      </c>
      <c r="D707" s="614" t="s">
        <v>33</v>
      </c>
      <c r="E707" s="22" t="s">
        <v>446</v>
      </c>
      <c r="F707" s="604" t="s">
        <v>20</v>
      </c>
      <c r="G707" s="604" t="s">
        <v>233</v>
      </c>
      <c r="H707" s="604" t="s">
        <v>134</v>
      </c>
      <c r="I707" s="604" t="s">
        <v>522</v>
      </c>
      <c r="J707" s="604" t="s">
        <v>22</v>
      </c>
      <c r="K707" s="604"/>
    </row>
    <row r="708" spans="1:11" x14ac:dyDescent="0.5">
      <c r="A708" s="604"/>
      <c r="B708" s="606"/>
      <c r="C708" s="18" t="s">
        <v>170</v>
      </c>
      <c r="D708" s="614"/>
      <c r="E708" s="22" t="s">
        <v>447</v>
      </c>
      <c r="F708" s="604"/>
      <c r="G708" s="604"/>
      <c r="H708" s="604"/>
      <c r="I708" s="604"/>
      <c r="J708" s="604"/>
      <c r="K708" s="604"/>
    </row>
    <row r="709" spans="1:11" x14ac:dyDescent="0.5">
      <c r="A709" s="604"/>
      <c r="B709" s="606"/>
      <c r="C709" s="18" t="s">
        <v>14</v>
      </c>
      <c r="D709" s="614"/>
      <c r="E709" s="22"/>
      <c r="F709" s="604"/>
      <c r="G709" s="604"/>
      <c r="H709" s="604"/>
      <c r="I709" s="604"/>
      <c r="J709" s="604"/>
      <c r="K709" s="604"/>
    </row>
    <row r="710" spans="1:11" x14ac:dyDescent="0.5">
      <c r="A710" s="604"/>
      <c r="B710" s="606" t="s">
        <v>1039</v>
      </c>
      <c r="C710" s="17" t="s">
        <v>1040</v>
      </c>
      <c r="D710" s="614" t="s">
        <v>33</v>
      </c>
      <c r="E710" s="23" t="s">
        <v>1223</v>
      </c>
      <c r="F710" s="604" t="s">
        <v>20</v>
      </c>
      <c r="G710" s="604" t="s">
        <v>233</v>
      </c>
      <c r="H710" s="604" t="s">
        <v>61</v>
      </c>
      <c r="I710" s="604" t="s">
        <v>182</v>
      </c>
      <c r="J710" s="604" t="s">
        <v>22</v>
      </c>
      <c r="K710" s="604"/>
    </row>
    <row r="711" spans="1:11" x14ac:dyDescent="0.5">
      <c r="A711" s="604"/>
      <c r="B711" s="606"/>
      <c r="C711" s="18" t="s">
        <v>170</v>
      </c>
      <c r="D711" s="614"/>
      <c r="E711" s="22" t="s">
        <v>445</v>
      </c>
      <c r="F711" s="604"/>
      <c r="G711" s="604"/>
      <c r="H711" s="604"/>
      <c r="I711" s="604"/>
      <c r="J711" s="604"/>
      <c r="K711" s="604"/>
    </row>
    <row r="712" spans="1:11" x14ac:dyDescent="0.5">
      <c r="A712" s="604"/>
      <c r="B712" s="606"/>
      <c r="C712" s="18" t="s">
        <v>500</v>
      </c>
      <c r="D712" s="614"/>
      <c r="E712" s="22"/>
      <c r="F712" s="604"/>
      <c r="G712" s="604"/>
      <c r="H712" s="604"/>
      <c r="I712" s="604"/>
      <c r="J712" s="604"/>
      <c r="K712" s="604"/>
    </row>
    <row r="713" spans="1:11" x14ac:dyDescent="0.5">
      <c r="A713" s="604"/>
      <c r="B713" s="606" t="s">
        <v>303</v>
      </c>
      <c r="C713" s="17" t="s">
        <v>154</v>
      </c>
      <c r="D713" s="614" t="s">
        <v>304</v>
      </c>
      <c r="E713" s="619" t="s">
        <v>1224</v>
      </c>
      <c r="F713" s="604" t="s">
        <v>20</v>
      </c>
      <c r="G713" s="604" t="s">
        <v>23</v>
      </c>
      <c r="H713" s="604" t="s">
        <v>23</v>
      </c>
      <c r="I713" s="604" t="s">
        <v>73</v>
      </c>
      <c r="J713" s="604" t="s">
        <v>22</v>
      </c>
      <c r="K713" s="604"/>
    </row>
    <row r="714" spans="1:11" x14ac:dyDescent="0.5">
      <c r="A714" s="604"/>
      <c r="B714" s="606"/>
      <c r="C714" s="19" t="s">
        <v>173</v>
      </c>
      <c r="D714" s="614"/>
      <c r="E714" s="619"/>
      <c r="F714" s="604"/>
      <c r="G714" s="604"/>
      <c r="H714" s="604"/>
      <c r="I714" s="604"/>
      <c r="J714" s="604"/>
      <c r="K714" s="604"/>
    </row>
    <row r="715" spans="1:11" x14ac:dyDescent="0.5">
      <c r="A715" s="604"/>
      <c r="B715" s="606"/>
      <c r="C715" s="18" t="s">
        <v>13</v>
      </c>
      <c r="D715" s="614"/>
      <c r="E715" s="619"/>
      <c r="F715" s="604"/>
      <c r="G715" s="604"/>
      <c r="H715" s="604"/>
      <c r="I715" s="604"/>
      <c r="J715" s="604"/>
      <c r="K715" s="604"/>
    </row>
    <row r="716" spans="1:11" x14ac:dyDescent="0.5">
      <c r="A716" s="604"/>
      <c r="B716" s="606" t="s">
        <v>308</v>
      </c>
      <c r="C716" s="17" t="s">
        <v>309</v>
      </c>
      <c r="D716" s="614" t="s">
        <v>33</v>
      </c>
      <c r="E716" s="22" t="s">
        <v>1225</v>
      </c>
      <c r="F716" s="604" t="s">
        <v>20</v>
      </c>
      <c r="G716" s="604" t="s">
        <v>196</v>
      </c>
      <c r="H716" s="604" t="s">
        <v>135</v>
      </c>
      <c r="I716" s="604" t="s">
        <v>28</v>
      </c>
      <c r="J716" s="604" t="s">
        <v>22</v>
      </c>
      <c r="K716" s="604"/>
    </row>
    <row r="717" spans="1:11" ht="42.75" x14ac:dyDescent="0.5">
      <c r="A717" s="604"/>
      <c r="B717" s="606"/>
      <c r="C717" s="19" t="s">
        <v>1041</v>
      </c>
      <c r="D717" s="614"/>
      <c r="E717" s="22" t="s">
        <v>1226</v>
      </c>
      <c r="F717" s="604"/>
      <c r="G717" s="604"/>
      <c r="H717" s="604"/>
      <c r="I717" s="604"/>
      <c r="J717" s="604"/>
      <c r="K717" s="604"/>
    </row>
    <row r="718" spans="1:11" x14ac:dyDescent="0.5">
      <c r="A718" s="604"/>
      <c r="B718" s="606"/>
      <c r="C718" s="18" t="s">
        <v>123</v>
      </c>
      <c r="D718" s="614"/>
      <c r="E718" s="22"/>
      <c r="F718" s="604"/>
      <c r="G718" s="604"/>
      <c r="H718" s="604"/>
      <c r="I718" s="604"/>
      <c r="J718" s="604"/>
      <c r="K718" s="604"/>
    </row>
    <row r="719" spans="1:11" x14ac:dyDescent="0.5">
      <c r="A719" s="604"/>
      <c r="B719" s="606"/>
      <c r="C719" s="18" t="s">
        <v>174</v>
      </c>
      <c r="D719" s="614"/>
      <c r="E719" s="22"/>
      <c r="F719" s="604"/>
      <c r="G719" s="604"/>
      <c r="H719" s="604"/>
      <c r="I719" s="604"/>
      <c r="J719" s="604"/>
      <c r="K719" s="604"/>
    </row>
    <row r="720" spans="1:11" x14ac:dyDescent="0.5">
      <c r="A720" s="604"/>
      <c r="B720" s="606" t="s">
        <v>1042</v>
      </c>
      <c r="C720" s="17" t="s">
        <v>1043</v>
      </c>
      <c r="D720" s="614" t="s">
        <v>33</v>
      </c>
      <c r="E720" s="22" t="s">
        <v>449</v>
      </c>
      <c r="F720" s="604" t="s">
        <v>20</v>
      </c>
      <c r="G720" s="604" t="s">
        <v>80</v>
      </c>
      <c r="H720" s="604" t="s">
        <v>80</v>
      </c>
      <c r="I720" s="604" t="s">
        <v>73</v>
      </c>
      <c r="J720" s="604" t="s">
        <v>22</v>
      </c>
      <c r="K720" s="604"/>
    </row>
    <row r="721" spans="1:11" x14ac:dyDescent="0.5">
      <c r="A721" s="604"/>
      <c r="B721" s="606"/>
      <c r="C721" s="19" t="s">
        <v>983</v>
      </c>
      <c r="D721" s="614"/>
      <c r="E721" s="22" t="s">
        <v>1227</v>
      </c>
      <c r="F721" s="604"/>
      <c r="G721" s="604"/>
      <c r="H721" s="604"/>
      <c r="I721" s="604"/>
      <c r="J721" s="604"/>
      <c r="K721" s="604"/>
    </row>
    <row r="722" spans="1:11" x14ac:dyDescent="0.5">
      <c r="A722" s="604"/>
      <c r="B722" s="606"/>
      <c r="C722" s="18" t="s">
        <v>174</v>
      </c>
      <c r="D722" s="614"/>
      <c r="E722" s="22"/>
      <c r="F722" s="604"/>
      <c r="G722" s="604"/>
      <c r="H722" s="604"/>
      <c r="I722" s="604"/>
      <c r="J722" s="604"/>
      <c r="K722" s="604"/>
    </row>
    <row r="723" spans="1:11" x14ac:dyDescent="0.5">
      <c r="A723" s="604"/>
      <c r="B723" s="606" t="s">
        <v>1044</v>
      </c>
      <c r="C723" s="17" t="s">
        <v>1045</v>
      </c>
      <c r="D723" s="614" t="s">
        <v>33</v>
      </c>
      <c r="E723" s="22" t="s">
        <v>457</v>
      </c>
      <c r="F723" s="604" t="s">
        <v>20</v>
      </c>
      <c r="G723" s="604" t="s">
        <v>80</v>
      </c>
      <c r="H723" s="604" t="s">
        <v>80</v>
      </c>
      <c r="I723" s="604" t="s">
        <v>73</v>
      </c>
      <c r="J723" s="604" t="s">
        <v>22</v>
      </c>
      <c r="K723" s="604"/>
    </row>
    <row r="724" spans="1:11" x14ac:dyDescent="0.5">
      <c r="A724" s="604"/>
      <c r="B724" s="606"/>
      <c r="C724" s="19" t="s">
        <v>983</v>
      </c>
      <c r="D724" s="614"/>
      <c r="E724" s="22" t="s">
        <v>1228</v>
      </c>
      <c r="F724" s="604"/>
      <c r="G724" s="604"/>
      <c r="H724" s="604"/>
      <c r="I724" s="604"/>
      <c r="J724" s="604"/>
      <c r="K724" s="604"/>
    </row>
    <row r="725" spans="1:11" x14ac:dyDescent="0.5">
      <c r="A725" s="604"/>
      <c r="B725" s="606"/>
      <c r="C725" s="18" t="s">
        <v>307</v>
      </c>
      <c r="D725" s="614"/>
      <c r="E725" s="22"/>
      <c r="F725" s="604"/>
      <c r="G725" s="604"/>
      <c r="H725" s="604"/>
      <c r="I725" s="604"/>
      <c r="J725" s="604"/>
      <c r="K725" s="604"/>
    </row>
    <row r="726" spans="1:11" x14ac:dyDescent="0.5">
      <c r="A726" s="604"/>
      <c r="B726" s="606" t="s">
        <v>1046</v>
      </c>
      <c r="C726" s="17" t="s">
        <v>1047</v>
      </c>
      <c r="D726" s="614" t="s">
        <v>33</v>
      </c>
      <c r="E726" s="22" t="s">
        <v>699</v>
      </c>
      <c r="F726" s="604" t="s">
        <v>20</v>
      </c>
      <c r="G726" s="604" t="s">
        <v>21</v>
      </c>
      <c r="H726" s="604" t="s">
        <v>21</v>
      </c>
      <c r="I726" s="604" t="s">
        <v>73</v>
      </c>
      <c r="J726" s="604" t="s">
        <v>22</v>
      </c>
      <c r="K726" s="604"/>
    </row>
    <row r="727" spans="1:11" x14ac:dyDescent="0.5">
      <c r="A727" s="604"/>
      <c r="B727" s="606"/>
      <c r="C727" s="19" t="s">
        <v>983</v>
      </c>
      <c r="D727" s="614"/>
      <c r="E727" s="22" t="s">
        <v>811</v>
      </c>
      <c r="F727" s="604"/>
      <c r="G727" s="604"/>
      <c r="H727" s="604"/>
      <c r="I727" s="604"/>
      <c r="J727" s="604"/>
      <c r="K727" s="604"/>
    </row>
    <row r="728" spans="1:11" x14ac:dyDescent="0.5">
      <c r="A728" s="604"/>
      <c r="B728" s="606"/>
      <c r="C728" s="18" t="s">
        <v>97</v>
      </c>
      <c r="D728" s="614"/>
      <c r="E728" s="22"/>
      <c r="F728" s="604"/>
      <c r="G728" s="604"/>
      <c r="H728" s="604"/>
      <c r="I728" s="604"/>
      <c r="J728" s="604"/>
      <c r="K728" s="604"/>
    </row>
    <row r="729" spans="1:11" x14ac:dyDescent="0.5">
      <c r="A729" s="604"/>
      <c r="B729" s="606" t="s">
        <v>330</v>
      </c>
      <c r="C729" s="17" t="s">
        <v>331</v>
      </c>
      <c r="D729" s="614" t="s">
        <v>33</v>
      </c>
      <c r="E729" s="22" t="s">
        <v>459</v>
      </c>
      <c r="F729" s="604" t="s">
        <v>20</v>
      </c>
      <c r="G729" s="604" t="s">
        <v>84</v>
      </c>
      <c r="H729" s="604" t="s">
        <v>84</v>
      </c>
      <c r="I729" s="604" t="s">
        <v>73</v>
      </c>
      <c r="J729" s="604" t="s">
        <v>22</v>
      </c>
      <c r="K729" s="604"/>
    </row>
    <row r="730" spans="1:11" x14ac:dyDescent="0.5">
      <c r="A730" s="604"/>
      <c r="B730" s="606"/>
      <c r="C730" s="19" t="s">
        <v>983</v>
      </c>
      <c r="D730" s="614"/>
      <c r="E730" s="22" t="s">
        <v>1229</v>
      </c>
      <c r="F730" s="604"/>
      <c r="G730" s="604"/>
      <c r="H730" s="604"/>
      <c r="I730" s="604"/>
      <c r="J730" s="604"/>
      <c r="K730" s="604"/>
    </row>
    <row r="731" spans="1:11" x14ac:dyDescent="0.5">
      <c r="A731" s="604"/>
      <c r="B731" s="606"/>
      <c r="C731" s="18" t="s">
        <v>320</v>
      </c>
      <c r="D731" s="614"/>
      <c r="E731" s="22"/>
      <c r="F731" s="604"/>
      <c r="G731" s="604"/>
      <c r="H731" s="604"/>
      <c r="I731" s="604"/>
      <c r="J731" s="604"/>
      <c r="K731" s="604"/>
    </row>
    <row r="732" spans="1:11" x14ac:dyDescent="0.5">
      <c r="A732" s="604"/>
      <c r="B732" s="606" t="s">
        <v>1048</v>
      </c>
      <c r="C732" s="17" t="s">
        <v>1049</v>
      </c>
      <c r="D732" s="614" t="s">
        <v>33</v>
      </c>
      <c r="E732" s="22" t="s">
        <v>466</v>
      </c>
      <c r="F732" s="604" t="s">
        <v>20</v>
      </c>
      <c r="G732" s="604" t="s">
        <v>20</v>
      </c>
      <c r="H732" s="604" t="s">
        <v>20</v>
      </c>
      <c r="I732" s="604" t="s">
        <v>73</v>
      </c>
      <c r="J732" s="604" t="s">
        <v>22</v>
      </c>
      <c r="K732" s="604"/>
    </row>
    <row r="733" spans="1:11" x14ac:dyDescent="0.5">
      <c r="A733" s="604"/>
      <c r="B733" s="606"/>
      <c r="C733" s="19" t="s">
        <v>1003</v>
      </c>
      <c r="D733" s="614"/>
      <c r="E733" s="22" t="s">
        <v>1230</v>
      </c>
      <c r="F733" s="604"/>
      <c r="G733" s="604"/>
      <c r="H733" s="604"/>
      <c r="I733" s="604"/>
      <c r="J733" s="604"/>
      <c r="K733" s="604"/>
    </row>
    <row r="734" spans="1:11" x14ac:dyDescent="0.5">
      <c r="A734" s="604"/>
      <c r="B734" s="606"/>
      <c r="C734" s="18" t="s">
        <v>342</v>
      </c>
      <c r="D734" s="614"/>
      <c r="E734" s="22"/>
      <c r="F734" s="604"/>
      <c r="G734" s="604"/>
      <c r="H734" s="604"/>
      <c r="I734" s="604"/>
      <c r="J734" s="604"/>
      <c r="K734" s="604"/>
    </row>
    <row r="735" spans="1:11" x14ac:dyDescent="0.5">
      <c r="A735" s="604"/>
      <c r="B735" s="606" t="s">
        <v>334</v>
      </c>
      <c r="C735" s="17" t="s">
        <v>335</v>
      </c>
      <c r="D735" s="614" t="s">
        <v>33</v>
      </c>
      <c r="E735" s="23" t="s">
        <v>1231</v>
      </c>
      <c r="F735" s="604" t="s">
        <v>20</v>
      </c>
      <c r="G735" s="604" t="s">
        <v>20</v>
      </c>
      <c r="H735" s="604" t="s">
        <v>20</v>
      </c>
      <c r="I735" s="604" t="s">
        <v>73</v>
      </c>
      <c r="J735" s="604" t="s">
        <v>22</v>
      </c>
      <c r="K735" s="604"/>
    </row>
    <row r="736" spans="1:11" x14ac:dyDescent="0.5">
      <c r="A736" s="604"/>
      <c r="B736" s="606"/>
      <c r="C736" s="19" t="s">
        <v>1050</v>
      </c>
      <c r="D736" s="614"/>
      <c r="E736" s="23" t="s">
        <v>1232</v>
      </c>
      <c r="F736" s="604"/>
      <c r="G736" s="604"/>
      <c r="H736" s="604"/>
      <c r="I736" s="604"/>
      <c r="J736" s="604"/>
      <c r="K736" s="604"/>
    </row>
    <row r="737" spans="1:11" x14ac:dyDescent="0.5">
      <c r="A737" s="604"/>
      <c r="B737" s="606"/>
      <c r="C737" s="18" t="s">
        <v>336</v>
      </c>
      <c r="D737" s="614"/>
      <c r="E737" s="23"/>
      <c r="F737" s="604"/>
      <c r="G737" s="604"/>
      <c r="H737" s="604"/>
      <c r="I737" s="604"/>
      <c r="J737" s="604"/>
      <c r="K737" s="604"/>
    </row>
    <row r="738" spans="1:11" x14ac:dyDescent="0.5">
      <c r="A738" s="604"/>
      <c r="B738" s="606" t="s">
        <v>1051</v>
      </c>
      <c r="C738" s="17" t="s">
        <v>1052</v>
      </c>
      <c r="D738" s="614" t="s">
        <v>53</v>
      </c>
      <c r="E738" s="619" t="s">
        <v>1233</v>
      </c>
      <c r="F738" s="604" t="s">
        <v>20</v>
      </c>
      <c r="G738" s="604" t="s">
        <v>20</v>
      </c>
      <c r="H738" s="604" t="s">
        <v>20</v>
      </c>
      <c r="I738" s="604" t="s">
        <v>73</v>
      </c>
      <c r="J738" s="604" t="s">
        <v>22</v>
      </c>
      <c r="K738" s="604"/>
    </row>
    <row r="739" spans="1:11" x14ac:dyDescent="0.5">
      <c r="A739" s="604"/>
      <c r="B739" s="606"/>
      <c r="C739" s="19" t="s">
        <v>1003</v>
      </c>
      <c r="D739" s="614"/>
      <c r="E739" s="619"/>
      <c r="F739" s="604"/>
      <c r="G739" s="604"/>
      <c r="H739" s="604"/>
      <c r="I739" s="604"/>
      <c r="J739" s="604"/>
      <c r="K739" s="604"/>
    </row>
    <row r="740" spans="1:11" x14ac:dyDescent="0.5">
      <c r="A740" s="604"/>
      <c r="B740" s="606"/>
      <c r="C740" s="18" t="s">
        <v>336</v>
      </c>
      <c r="D740" s="614"/>
      <c r="E740" s="619"/>
      <c r="F740" s="604"/>
      <c r="G740" s="604"/>
      <c r="H740" s="604"/>
      <c r="I740" s="604"/>
      <c r="J740" s="604"/>
      <c r="K740" s="604"/>
    </row>
    <row r="741" spans="1:11" x14ac:dyDescent="0.5">
      <c r="A741" s="604"/>
      <c r="B741" s="606"/>
      <c r="C741" s="18" t="s">
        <v>339</v>
      </c>
      <c r="D741" s="614"/>
      <c r="E741" s="619"/>
      <c r="F741" s="604"/>
      <c r="G741" s="604"/>
      <c r="H741" s="604"/>
      <c r="I741" s="604"/>
      <c r="J741" s="604"/>
      <c r="K741" s="604"/>
    </row>
    <row r="742" spans="1:11" x14ac:dyDescent="0.5">
      <c r="A742" s="604"/>
      <c r="B742" s="606" t="s">
        <v>337</v>
      </c>
      <c r="C742" s="17" t="s">
        <v>338</v>
      </c>
      <c r="D742" s="614" t="s">
        <v>33</v>
      </c>
      <c r="E742" s="22" t="s">
        <v>1234</v>
      </c>
      <c r="F742" s="604" t="s">
        <v>20</v>
      </c>
      <c r="G742" s="604" t="s">
        <v>20</v>
      </c>
      <c r="H742" s="604" t="s">
        <v>20</v>
      </c>
      <c r="I742" s="604" t="s">
        <v>73</v>
      </c>
      <c r="J742" s="604" t="s">
        <v>22</v>
      </c>
      <c r="K742" s="604"/>
    </row>
    <row r="743" spans="1:11" x14ac:dyDescent="0.5">
      <c r="A743" s="604"/>
      <c r="B743" s="606"/>
      <c r="C743" s="19" t="s">
        <v>1050</v>
      </c>
      <c r="D743" s="614"/>
      <c r="E743" s="22" t="s">
        <v>1235</v>
      </c>
      <c r="F743" s="604"/>
      <c r="G743" s="604"/>
      <c r="H743" s="604"/>
      <c r="I743" s="604"/>
      <c r="J743" s="604"/>
      <c r="K743" s="604"/>
    </row>
    <row r="744" spans="1:11" x14ac:dyDescent="0.5">
      <c r="A744" s="604"/>
      <c r="B744" s="606"/>
      <c r="C744" s="18" t="s">
        <v>88</v>
      </c>
      <c r="D744" s="614"/>
      <c r="E744" s="22"/>
      <c r="F744" s="604"/>
      <c r="G744" s="604"/>
      <c r="H744" s="604"/>
      <c r="I744" s="604"/>
      <c r="J744" s="604"/>
      <c r="K744" s="604"/>
    </row>
    <row r="745" spans="1:11" x14ac:dyDescent="0.5">
      <c r="A745" s="604"/>
      <c r="B745" s="606"/>
      <c r="C745" s="18" t="s">
        <v>339</v>
      </c>
      <c r="D745" s="614"/>
      <c r="E745" s="22"/>
      <c r="F745" s="604"/>
      <c r="G745" s="604"/>
      <c r="H745" s="604"/>
      <c r="I745" s="604"/>
      <c r="J745" s="604"/>
      <c r="K745" s="604"/>
    </row>
    <row r="746" spans="1:11" x14ac:dyDescent="0.5">
      <c r="A746" s="604"/>
      <c r="B746" s="606" t="s">
        <v>1053</v>
      </c>
      <c r="C746" s="17" t="s">
        <v>1054</v>
      </c>
      <c r="D746" s="614" t="s">
        <v>33</v>
      </c>
      <c r="E746" s="22" t="s">
        <v>1236</v>
      </c>
      <c r="F746" s="604" t="s">
        <v>20</v>
      </c>
      <c r="G746" s="604" t="s">
        <v>20</v>
      </c>
      <c r="H746" s="604" t="s">
        <v>20</v>
      </c>
      <c r="I746" s="604" t="s">
        <v>73</v>
      </c>
      <c r="J746" s="604" t="s">
        <v>22</v>
      </c>
      <c r="K746" s="604"/>
    </row>
    <row r="747" spans="1:11" x14ac:dyDescent="0.5">
      <c r="A747" s="604"/>
      <c r="B747" s="606"/>
      <c r="C747" s="19" t="s">
        <v>1003</v>
      </c>
      <c r="D747" s="614"/>
      <c r="E747" s="22" t="s">
        <v>741</v>
      </c>
      <c r="F747" s="604"/>
      <c r="G747" s="604"/>
      <c r="H747" s="604"/>
      <c r="I747" s="604"/>
      <c r="J747" s="604"/>
      <c r="K747" s="604"/>
    </row>
    <row r="748" spans="1:11" x14ac:dyDescent="0.5">
      <c r="A748" s="604"/>
      <c r="B748" s="606"/>
      <c r="C748" s="18" t="s">
        <v>88</v>
      </c>
      <c r="D748" s="614"/>
      <c r="E748" s="22"/>
      <c r="F748" s="604"/>
      <c r="G748" s="604"/>
      <c r="H748" s="604"/>
      <c r="I748" s="604"/>
      <c r="J748" s="604"/>
      <c r="K748" s="604"/>
    </row>
    <row r="749" spans="1:11" x14ac:dyDescent="0.5">
      <c r="A749" s="604"/>
      <c r="B749" s="606"/>
      <c r="C749" s="18" t="s">
        <v>339</v>
      </c>
      <c r="D749" s="614"/>
      <c r="E749" s="22"/>
      <c r="F749" s="604"/>
      <c r="G749" s="604"/>
      <c r="H749" s="604"/>
      <c r="I749" s="604"/>
      <c r="J749" s="604"/>
      <c r="K749" s="604"/>
    </row>
    <row r="750" spans="1:11" ht="42.75" x14ac:dyDescent="0.5">
      <c r="A750" s="604"/>
      <c r="B750" s="606" t="s">
        <v>1055</v>
      </c>
      <c r="C750" s="17" t="s">
        <v>1056</v>
      </c>
      <c r="D750" s="614" t="s">
        <v>33</v>
      </c>
      <c r="E750" s="22" t="s">
        <v>1237</v>
      </c>
      <c r="F750" s="604" t="s">
        <v>20</v>
      </c>
      <c r="G750" s="604" t="s">
        <v>72</v>
      </c>
      <c r="H750" s="604" t="s">
        <v>95</v>
      </c>
      <c r="I750" s="604" t="s">
        <v>28</v>
      </c>
      <c r="J750" s="604" t="s">
        <v>22</v>
      </c>
      <c r="K750" s="604"/>
    </row>
    <row r="751" spans="1:11" x14ac:dyDescent="0.5">
      <c r="A751" s="604"/>
      <c r="B751" s="606"/>
      <c r="C751" s="19" t="s">
        <v>999</v>
      </c>
      <c r="D751" s="614"/>
      <c r="E751" s="23" t="s">
        <v>1238</v>
      </c>
      <c r="F751" s="604"/>
      <c r="G751" s="604"/>
      <c r="H751" s="604"/>
      <c r="I751" s="604"/>
      <c r="J751" s="604"/>
      <c r="K751" s="604"/>
    </row>
    <row r="752" spans="1:11" x14ac:dyDescent="0.5">
      <c r="A752" s="604"/>
      <c r="B752" s="606"/>
      <c r="C752" s="18" t="s">
        <v>64</v>
      </c>
      <c r="D752" s="614"/>
      <c r="E752" s="23"/>
      <c r="F752" s="604"/>
      <c r="G752" s="604"/>
      <c r="H752" s="604"/>
      <c r="I752" s="604"/>
      <c r="J752" s="604"/>
      <c r="K752" s="604"/>
    </row>
    <row r="753" spans="1:11" x14ac:dyDescent="0.5">
      <c r="A753" s="604"/>
      <c r="B753" s="606"/>
      <c r="C753" s="18" t="s">
        <v>347</v>
      </c>
      <c r="D753" s="614"/>
      <c r="E753" s="23"/>
      <c r="F753" s="604"/>
      <c r="G753" s="604"/>
      <c r="H753" s="604"/>
      <c r="I753" s="604"/>
      <c r="J753" s="604"/>
      <c r="K753" s="604"/>
    </row>
    <row r="754" spans="1:11" x14ac:dyDescent="0.5">
      <c r="A754" s="604"/>
      <c r="B754" s="606" t="s">
        <v>340</v>
      </c>
      <c r="C754" s="17" t="s">
        <v>341</v>
      </c>
      <c r="D754" s="614" t="s">
        <v>33</v>
      </c>
      <c r="E754" s="23" t="s">
        <v>1239</v>
      </c>
      <c r="F754" s="604" t="s">
        <v>20</v>
      </c>
      <c r="G754" s="604" t="s">
        <v>20</v>
      </c>
      <c r="H754" s="604" t="s">
        <v>73</v>
      </c>
      <c r="I754" s="604" t="s">
        <v>20</v>
      </c>
      <c r="J754" s="604" t="s">
        <v>22</v>
      </c>
      <c r="K754" s="604"/>
    </row>
    <row r="755" spans="1:11" x14ac:dyDescent="0.5">
      <c r="A755" s="604"/>
      <c r="B755" s="606"/>
      <c r="C755" s="19" t="s">
        <v>1050</v>
      </c>
      <c r="D755" s="614"/>
      <c r="E755" s="23" t="s">
        <v>1240</v>
      </c>
      <c r="F755" s="604"/>
      <c r="G755" s="604"/>
      <c r="H755" s="604"/>
      <c r="I755" s="604"/>
      <c r="J755" s="604"/>
      <c r="K755" s="604"/>
    </row>
    <row r="756" spans="1:11" x14ac:dyDescent="0.5">
      <c r="A756" s="604"/>
      <c r="B756" s="606"/>
      <c r="C756" s="18" t="s">
        <v>342</v>
      </c>
      <c r="D756" s="614"/>
      <c r="E756" s="23"/>
      <c r="F756" s="604"/>
      <c r="G756" s="604"/>
      <c r="H756" s="604"/>
      <c r="I756" s="604"/>
      <c r="J756" s="604"/>
      <c r="K756" s="604"/>
    </row>
    <row r="757" spans="1:11" x14ac:dyDescent="0.5">
      <c r="A757" s="604"/>
      <c r="B757" s="606" t="s">
        <v>1057</v>
      </c>
      <c r="C757" s="17" t="s">
        <v>1058</v>
      </c>
      <c r="D757" s="614" t="s">
        <v>33</v>
      </c>
      <c r="E757" s="22" t="s">
        <v>1241</v>
      </c>
      <c r="F757" s="604" t="s">
        <v>20</v>
      </c>
      <c r="G757" s="604" t="s">
        <v>72</v>
      </c>
      <c r="H757" s="604" t="s">
        <v>114</v>
      </c>
      <c r="I757" s="604" t="s">
        <v>80</v>
      </c>
      <c r="J757" s="604" t="s">
        <v>22</v>
      </c>
      <c r="K757" s="604"/>
    </row>
    <row r="758" spans="1:11" x14ac:dyDescent="0.5">
      <c r="A758" s="604"/>
      <c r="B758" s="606"/>
      <c r="C758" s="19" t="s">
        <v>999</v>
      </c>
      <c r="D758" s="614"/>
      <c r="E758" s="22" t="s">
        <v>467</v>
      </c>
      <c r="F758" s="604"/>
      <c r="G758" s="604"/>
      <c r="H758" s="604"/>
      <c r="I758" s="604"/>
      <c r="J758" s="604"/>
      <c r="K758" s="604"/>
    </row>
    <row r="759" spans="1:11" x14ac:dyDescent="0.5">
      <c r="A759" s="604"/>
      <c r="B759" s="606"/>
      <c r="C759" s="18" t="s">
        <v>85</v>
      </c>
      <c r="D759" s="614"/>
      <c r="E759" s="22"/>
      <c r="F759" s="604"/>
      <c r="G759" s="604"/>
      <c r="H759" s="604"/>
      <c r="I759" s="604"/>
      <c r="J759" s="604"/>
      <c r="K759" s="604"/>
    </row>
    <row r="760" spans="1:11" x14ac:dyDescent="0.5">
      <c r="A760" s="604"/>
      <c r="B760" s="606" t="s">
        <v>343</v>
      </c>
      <c r="C760" s="17" t="s">
        <v>344</v>
      </c>
      <c r="D760" s="614" t="s">
        <v>33</v>
      </c>
      <c r="E760" s="22" t="s">
        <v>697</v>
      </c>
      <c r="F760" s="604" t="s">
        <v>20</v>
      </c>
      <c r="G760" s="604" t="s">
        <v>72</v>
      </c>
      <c r="H760" s="604" t="s">
        <v>95</v>
      </c>
      <c r="I760" s="604" t="s">
        <v>28</v>
      </c>
      <c r="J760" s="604" t="s">
        <v>22</v>
      </c>
      <c r="K760" s="604"/>
    </row>
    <row r="761" spans="1:11" x14ac:dyDescent="0.5">
      <c r="A761" s="604"/>
      <c r="B761" s="606"/>
      <c r="C761" s="19" t="s">
        <v>999</v>
      </c>
      <c r="D761" s="614"/>
      <c r="E761" s="22" t="s">
        <v>1242</v>
      </c>
      <c r="F761" s="604"/>
      <c r="G761" s="604"/>
      <c r="H761" s="604"/>
      <c r="I761" s="604"/>
      <c r="J761" s="604"/>
      <c r="K761" s="604"/>
    </row>
    <row r="762" spans="1:11" x14ac:dyDescent="0.5">
      <c r="A762" s="604"/>
      <c r="B762" s="606"/>
      <c r="C762" s="18" t="s">
        <v>336</v>
      </c>
      <c r="D762" s="614"/>
      <c r="E762" s="22"/>
      <c r="F762" s="604"/>
      <c r="G762" s="604"/>
      <c r="H762" s="604"/>
      <c r="I762" s="604"/>
      <c r="J762" s="604"/>
      <c r="K762" s="604"/>
    </row>
    <row r="763" spans="1:11" x14ac:dyDescent="0.5">
      <c r="A763" s="604"/>
      <c r="B763" s="606" t="s">
        <v>345</v>
      </c>
      <c r="C763" s="17" t="s">
        <v>346</v>
      </c>
      <c r="D763" s="614" t="s">
        <v>33</v>
      </c>
      <c r="E763" s="23" t="s">
        <v>1243</v>
      </c>
      <c r="F763" s="604" t="s">
        <v>20</v>
      </c>
      <c r="G763" s="604" t="s">
        <v>20</v>
      </c>
      <c r="H763" s="604" t="s">
        <v>20</v>
      </c>
      <c r="I763" s="604" t="s">
        <v>73</v>
      </c>
      <c r="J763" s="604" t="s">
        <v>22</v>
      </c>
      <c r="K763" s="604"/>
    </row>
    <row r="764" spans="1:11" x14ac:dyDescent="0.5">
      <c r="A764" s="604"/>
      <c r="B764" s="606"/>
      <c r="C764" s="19" t="s">
        <v>1050</v>
      </c>
      <c r="D764" s="614"/>
      <c r="E764" s="23" t="s">
        <v>1244</v>
      </c>
      <c r="F764" s="604"/>
      <c r="G764" s="604"/>
      <c r="H764" s="604"/>
      <c r="I764" s="604"/>
      <c r="J764" s="604"/>
      <c r="K764" s="604"/>
    </row>
    <row r="765" spans="1:11" x14ac:dyDescent="0.5">
      <c r="A765" s="604"/>
      <c r="B765" s="606"/>
      <c r="C765" s="18" t="s">
        <v>64</v>
      </c>
      <c r="D765" s="614"/>
      <c r="E765" s="23"/>
      <c r="F765" s="604"/>
      <c r="G765" s="604"/>
      <c r="H765" s="604"/>
      <c r="I765" s="604"/>
      <c r="J765" s="604"/>
      <c r="K765" s="604"/>
    </row>
    <row r="766" spans="1:11" ht="42.75" x14ac:dyDescent="0.5">
      <c r="A766" s="604"/>
      <c r="B766" s="606" t="s">
        <v>348</v>
      </c>
      <c r="C766" s="17" t="s">
        <v>349</v>
      </c>
      <c r="D766" s="614" t="s">
        <v>33</v>
      </c>
      <c r="E766" s="22" t="s">
        <v>1245</v>
      </c>
      <c r="F766" s="604" t="s">
        <v>20</v>
      </c>
      <c r="G766" s="604" t="s">
        <v>20</v>
      </c>
      <c r="H766" s="604" t="s">
        <v>20</v>
      </c>
      <c r="I766" s="604" t="s">
        <v>73</v>
      </c>
      <c r="J766" s="604" t="s">
        <v>22</v>
      </c>
      <c r="K766" s="604"/>
    </row>
    <row r="767" spans="1:11" x14ac:dyDescent="0.5">
      <c r="A767" s="604"/>
      <c r="B767" s="606"/>
      <c r="C767" s="19" t="s">
        <v>1050</v>
      </c>
      <c r="D767" s="614"/>
      <c r="E767" s="22" t="s">
        <v>1246</v>
      </c>
      <c r="F767" s="604"/>
      <c r="G767" s="604"/>
      <c r="H767" s="604"/>
      <c r="I767" s="604"/>
      <c r="J767" s="604"/>
      <c r="K767" s="604"/>
    </row>
    <row r="768" spans="1:11" x14ac:dyDescent="0.5">
      <c r="A768" s="604"/>
      <c r="B768" s="606"/>
      <c r="C768" s="18" t="s">
        <v>88</v>
      </c>
      <c r="D768" s="614"/>
      <c r="E768" s="22"/>
      <c r="F768" s="604"/>
      <c r="G768" s="604"/>
      <c r="H768" s="604"/>
      <c r="I768" s="604"/>
      <c r="J768" s="604"/>
      <c r="K768" s="604"/>
    </row>
    <row r="769" spans="1:11" x14ac:dyDescent="0.5">
      <c r="A769" s="604"/>
      <c r="B769" s="606"/>
      <c r="C769" s="18" t="s">
        <v>339</v>
      </c>
      <c r="D769" s="614"/>
      <c r="E769" s="22"/>
      <c r="F769" s="604"/>
      <c r="G769" s="604"/>
      <c r="H769" s="604"/>
      <c r="I769" s="604"/>
      <c r="J769" s="604"/>
      <c r="K769" s="604"/>
    </row>
    <row r="770" spans="1:11" x14ac:dyDescent="0.5">
      <c r="A770" s="604"/>
      <c r="B770" s="606" t="s">
        <v>352</v>
      </c>
      <c r="C770" s="17" t="s">
        <v>353</v>
      </c>
      <c r="D770" s="614" t="s">
        <v>33</v>
      </c>
      <c r="E770" s="22" t="s">
        <v>1247</v>
      </c>
      <c r="F770" s="604" t="s">
        <v>20</v>
      </c>
      <c r="G770" s="604" t="s">
        <v>20</v>
      </c>
      <c r="H770" s="604" t="s">
        <v>20</v>
      </c>
      <c r="I770" s="604" t="s">
        <v>73</v>
      </c>
      <c r="J770" s="604" t="s">
        <v>22</v>
      </c>
      <c r="K770" s="604"/>
    </row>
    <row r="771" spans="1:11" x14ac:dyDescent="0.5">
      <c r="A771" s="604"/>
      <c r="B771" s="606"/>
      <c r="C771" s="19" t="s">
        <v>1050</v>
      </c>
      <c r="D771" s="614"/>
      <c r="E771" s="22" t="s">
        <v>1248</v>
      </c>
      <c r="F771" s="604"/>
      <c r="G771" s="604"/>
      <c r="H771" s="604"/>
      <c r="I771" s="604"/>
      <c r="J771" s="604"/>
      <c r="K771" s="604"/>
    </row>
    <row r="772" spans="1:11" x14ac:dyDescent="0.5">
      <c r="A772" s="604"/>
      <c r="B772" s="606"/>
      <c r="C772" s="18" t="s">
        <v>85</v>
      </c>
      <c r="D772" s="614"/>
      <c r="E772" s="22"/>
      <c r="F772" s="604"/>
      <c r="G772" s="604"/>
      <c r="H772" s="604"/>
      <c r="I772" s="604"/>
      <c r="J772" s="604"/>
      <c r="K772" s="604"/>
    </row>
    <row r="773" spans="1:11" x14ac:dyDescent="0.5">
      <c r="A773" s="604"/>
      <c r="B773" s="606" t="s">
        <v>1059</v>
      </c>
      <c r="C773" s="17" t="s">
        <v>960</v>
      </c>
      <c r="D773" s="614" t="s">
        <v>33</v>
      </c>
      <c r="E773" s="22" t="s">
        <v>698</v>
      </c>
      <c r="F773" s="604" t="s">
        <v>20</v>
      </c>
      <c r="G773" s="604" t="s">
        <v>72</v>
      </c>
      <c r="H773" s="604" t="s">
        <v>95</v>
      </c>
      <c r="I773" s="604" t="s">
        <v>28</v>
      </c>
      <c r="J773" s="604" t="s">
        <v>22</v>
      </c>
      <c r="K773" s="604"/>
    </row>
    <row r="774" spans="1:11" x14ac:dyDescent="0.5">
      <c r="A774" s="604"/>
      <c r="B774" s="606"/>
      <c r="C774" s="19" t="s">
        <v>999</v>
      </c>
      <c r="D774" s="614"/>
      <c r="E774" s="22" t="s">
        <v>1249</v>
      </c>
      <c r="F774" s="604"/>
      <c r="G774" s="604"/>
      <c r="H774" s="604"/>
      <c r="I774" s="604"/>
      <c r="J774" s="604"/>
      <c r="K774" s="604"/>
    </row>
    <row r="775" spans="1:11" x14ac:dyDescent="0.5">
      <c r="A775" s="604"/>
      <c r="B775" s="606"/>
      <c r="C775" s="18" t="s">
        <v>64</v>
      </c>
      <c r="D775" s="614"/>
      <c r="E775" s="22"/>
      <c r="F775" s="604"/>
      <c r="G775" s="604"/>
      <c r="H775" s="604"/>
      <c r="I775" s="604"/>
      <c r="J775" s="604"/>
      <c r="K775" s="604"/>
    </row>
    <row r="776" spans="1:11" x14ac:dyDescent="0.5">
      <c r="A776" s="604"/>
      <c r="B776" s="606" t="s">
        <v>1060</v>
      </c>
      <c r="C776" s="17" t="s">
        <v>1061</v>
      </c>
      <c r="D776" s="614" t="s">
        <v>33</v>
      </c>
      <c r="E776" s="22" t="s">
        <v>1250</v>
      </c>
      <c r="F776" s="604" t="s">
        <v>20</v>
      </c>
      <c r="G776" s="604" t="s">
        <v>72</v>
      </c>
      <c r="H776" s="604" t="s">
        <v>95</v>
      </c>
      <c r="I776" s="604" t="s">
        <v>28</v>
      </c>
      <c r="J776" s="604" t="s">
        <v>22</v>
      </c>
      <c r="K776" s="604"/>
    </row>
    <row r="777" spans="1:11" x14ac:dyDescent="0.5">
      <c r="A777" s="604"/>
      <c r="B777" s="606"/>
      <c r="C777" s="19" t="s">
        <v>999</v>
      </c>
      <c r="D777" s="614"/>
      <c r="E777" s="22" t="s">
        <v>1251</v>
      </c>
      <c r="F777" s="604"/>
      <c r="G777" s="604"/>
      <c r="H777" s="604"/>
      <c r="I777" s="604"/>
      <c r="J777" s="604"/>
      <c r="K777" s="604"/>
    </row>
    <row r="778" spans="1:11" x14ac:dyDescent="0.5">
      <c r="A778" s="604"/>
      <c r="B778" s="606"/>
      <c r="C778" s="18" t="s">
        <v>347</v>
      </c>
      <c r="D778" s="614"/>
      <c r="E778" s="22"/>
      <c r="F778" s="604"/>
      <c r="G778" s="604"/>
      <c r="H778" s="604"/>
      <c r="I778" s="604"/>
      <c r="J778" s="604"/>
      <c r="K778" s="604"/>
    </row>
    <row r="779" spans="1:11" x14ac:dyDescent="0.5">
      <c r="A779" s="604"/>
      <c r="B779" s="606" t="s">
        <v>356</v>
      </c>
      <c r="C779" s="17" t="s">
        <v>156</v>
      </c>
      <c r="D779" s="614" t="s">
        <v>157</v>
      </c>
      <c r="E779" s="618"/>
      <c r="F779" s="604" t="s">
        <v>20</v>
      </c>
      <c r="G779" s="604" t="s">
        <v>20</v>
      </c>
      <c r="H779" s="604" t="s">
        <v>20</v>
      </c>
      <c r="I779" s="604" t="s">
        <v>73</v>
      </c>
      <c r="J779" s="604" t="s">
        <v>22</v>
      </c>
      <c r="K779" s="604"/>
    </row>
    <row r="780" spans="1:11" x14ac:dyDescent="0.5">
      <c r="A780" s="604"/>
      <c r="B780" s="606"/>
      <c r="C780" s="19" t="s">
        <v>1003</v>
      </c>
      <c r="D780" s="614"/>
      <c r="E780" s="618"/>
      <c r="F780" s="604"/>
      <c r="G780" s="604"/>
      <c r="H780" s="604"/>
      <c r="I780" s="604"/>
      <c r="J780" s="604"/>
      <c r="K780" s="604"/>
    </row>
    <row r="781" spans="1:11" x14ac:dyDescent="0.5">
      <c r="A781" s="604"/>
      <c r="B781" s="606"/>
      <c r="C781" s="18" t="s">
        <v>88</v>
      </c>
      <c r="D781" s="614"/>
      <c r="E781" s="618"/>
      <c r="F781" s="604"/>
      <c r="G781" s="604"/>
      <c r="H781" s="604"/>
      <c r="I781" s="604"/>
      <c r="J781" s="604"/>
      <c r="K781" s="604"/>
    </row>
    <row r="782" spans="1:11" x14ac:dyDescent="0.5">
      <c r="A782" s="604"/>
      <c r="B782" s="606"/>
      <c r="C782" s="18" t="s">
        <v>339</v>
      </c>
      <c r="D782" s="614"/>
      <c r="E782" s="618"/>
      <c r="F782" s="604"/>
      <c r="G782" s="604"/>
      <c r="H782" s="604"/>
      <c r="I782" s="604"/>
      <c r="J782" s="604"/>
      <c r="K782" s="604"/>
    </row>
    <row r="783" spans="1:11" x14ac:dyDescent="0.5">
      <c r="A783" s="604"/>
      <c r="B783" s="606" t="s">
        <v>357</v>
      </c>
      <c r="C783" s="17" t="s">
        <v>358</v>
      </c>
      <c r="D783" s="614" t="s">
        <v>19</v>
      </c>
      <c r="E783" s="619" t="s">
        <v>1252</v>
      </c>
      <c r="F783" s="604" t="s">
        <v>20</v>
      </c>
      <c r="G783" s="604" t="s">
        <v>60</v>
      </c>
      <c r="H783" s="604" t="s">
        <v>60</v>
      </c>
      <c r="I783" s="604" t="s">
        <v>73</v>
      </c>
      <c r="J783" s="604" t="s">
        <v>22</v>
      </c>
      <c r="K783" s="604"/>
    </row>
    <row r="784" spans="1:11" x14ac:dyDescent="0.5">
      <c r="A784" s="604"/>
      <c r="B784" s="606"/>
      <c r="C784" s="18" t="s">
        <v>90</v>
      </c>
      <c r="D784" s="614"/>
      <c r="E784" s="619"/>
      <c r="F784" s="604"/>
      <c r="G784" s="604"/>
      <c r="H784" s="604"/>
      <c r="I784" s="604"/>
      <c r="J784" s="604"/>
      <c r="K784" s="604"/>
    </row>
    <row r="785" spans="1:11" x14ac:dyDescent="0.5">
      <c r="A785" s="604"/>
      <c r="B785" s="606" t="s">
        <v>357</v>
      </c>
      <c r="C785" s="17" t="s">
        <v>358</v>
      </c>
      <c r="D785" s="614" t="s">
        <v>86</v>
      </c>
      <c r="E785" s="22" t="s">
        <v>835</v>
      </c>
      <c r="F785" s="604" t="s">
        <v>20</v>
      </c>
      <c r="G785" s="604" t="s">
        <v>534</v>
      </c>
      <c r="H785" s="604" t="s">
        <v>534</v>
      </c>
      <c r="I785" s="604" t="s">
        <v>73</v>
      </c>
      <c r="J785" s="604" t="s">
        <v>22</v>
      </c>
      <c r="K785" s="604"/>
    </row>
    <row r="786" spans="1:11" x14ac:dyDescent="0.5">
      <c r="A786" s="604"/>
      <c r="B786" s="606"/>
      <c r="C786" s="18" t="s">
        <v>90</v>
      </c>
      <c r="D786" s="614"/>
      <c r="E786" s="22" t="s">
        <v>1253</v>
      </c>
      <c r="F786" s="604"/>
      <c r="G786" s="604"/>
      <c r="H786" s="604"/>
      <c r="I786" s="604"/>
      <c r="J786" s="604"/>
      <c r="K786" s="604"/>
    </row>
    <row r="787" spans="1:11" x14ac:dyDescent="0.5">
      <c r="A787" s="604"/>
      <c r="B787" s="606" t="s">
        <v>1062</v>
      </c>
      <c r="C787" s="17" t="s">
        <v>875</v>
      </c>
      <c r="D787" s="614" t="s">
        <v>86</v>
      </c>
      <c r="E787" s="22" t="s">
        <v>1254</v>
      </c>
      <c r="F787" s="604" t="s">
        <v>20</v>
      </c>
      <c r="G787" s="604" t="s">
        <v>34</v>
      </c>
      <c r="H787" s="604" t="s">
        <v>299</v>
      </c>
      <c r="I787" s="604" t="s">
        <v>23</v>
      </c>
      <c r="J787" s="604" t="s">
        <v>22</v>
      </c>
      <c r="K787" s="604"/>
    </row>
    <row r="788" spans="1:11" x14ac:dyDescent="0.5">
      <c r="A788" s="604"/>
      <c r="B788" s="606"/>
      <c r="C788" s="19" t="s">
        <v>359</v>
      </c>
      <c r="D788" s="614"/>
      <c r="E788" s="22" t="s">
        <v>1255</v>
      </c>
      <c r="F788" s="604"/>
      <c r="G788" s="604"/>
      <c r="H788" s="604"/>
      <c r="I788" s="604"/>
      <c r="J788" s="604"/>
      <c r="K788" s="604"/>
    </row>
    <row r="789" spans="1:11" x14ac:dyDescent="0.5">
      <c r="A789" s="604"/>
      <c r="B789" s="606"/>
      <c r="C789" s="18" t="s">
        <v>165</v>
      </c>
      <c r="D789" s="614"/>
      <c r="E789" s="22"/>
      <c r="F789" s="604"/>
      <c r="G789" s="604"/>
      <c r="H789" s="604"/>
      <c r="I789" s="604"/>
      <c r="J789" s="604"/>
      <c r="K789" s="604"/>
    </row>
    <row r="790" spans="1:11" x14ac:dyDescent="0.5">
      <c r="A790" s="604"/>
      <c r="B790" s="606" t="s">
        <v>362</v>
      </c>
      <c r="C790" s="17" t="s">
        <v>363</v>
      </c>
      <c r="D790" s="614" t="s">
        <v>86</v>
      </c>
      <c r="E790" s="22" t="s">
        <v>485</v>
      </c>
      <c r="F790" s="604" t="s">
        <v>20</v>
      </c>
      <c r="G790" s="604" t="s">
        <v>124</v>
      </c>
      <c r="H790" s="604" t="s">
        <v>124</v>
      </c>
      <c r="I790" s="604" t="s">
        <v>73</v>
      </c>
      <c r="J790" s="604" t="s">
        <v>22</v>
      </c>
      <c r="K790" s="604"/>
    </row>
    <row r="791" spans="1:11" x14ac:dyDescent="0.5">
      <c r="A791" s="604"/>
      <c r="B791" s="606"/>
      <c r="C791" s="19" t="s">
        <v>371</v>
      </c>
      <c r="D791" s="614"/>
      <c r="E791" s="22" t="s">
        <v>486</v>
      </c>
      <c r="F791" s="604"/>
      <c r="G791" s="604"/>
      <c r="H791" s="604"/>
      <c r="I791" s="604"/>
      <c r="J791" s="604"/>
      <c r="K791" s="604"/>
    </row>
    <row r="792" spans="1:11" x14ac:dyDescent="0.5">
      <c r="A792" s="604"/>
      <c r="B792" s="606"/>
      <c r="C792" s="18" t="s">
        <v>89</v>
      </c>
      <c r="D792" s="614"/>
      <c r="E792" s="22"/>
      <c r="F792" s="604"/>
      <c r="G792" s="604"/>
      <c r="H792" s="604"/>
      <c r="I792" s="604"/>
      <c r="J792" s="604"/>
      <c r="K792" s="604"/>
    </row>
    <row r="793" spans="1:11" x14ac:dyDescent="0.5">
      <c r="A793" s="604"/>
      <c r="B793" s="606" t="s">
        <v>1063</v>
      </c>
      <c r="C793" s="17" t="s">
        <v>911</v>
      </c>
      <c r="D793" s="614" t="s">
        <v>86</v>
      </c>
      <c r="E793" s="22" t="s">
        <v>479</v>
      </c>
      <c r="F793" s="604" t="s">
        <v>20</v>
      </c>
      <c r="G793" s="604" t="s">
        <v>237</v>
      </c>
      <c r="H793" s="604" t="s">
        <v>196</v>
      </c>
      <c r="I793" s="604" t="s">
        <v>80</v>
      </c>
      <c r="J793" s="604" t="s">
        <v>22</v>
      </c>
      <c r="K793" s="604"/>
    </row>
    <row r="794" spans="1:11" x14ac:dyDescent="0.5">
      <c r="A794" s="604"/>
      <c r="B794" s="606"/>
      <c r="C794" s="19" t="s">
        <v>359</v>
      </c>
      <c r="D794" s="614"/>
      <c r="E794" s="22" t="s">
        <v>480</v>
      </c>
      <c r="F794" s="604"/>
      <c r="G794" s="604"/>
      <c r="H794" s="604"/>
      <c r="I794" s="604"/>
      <c r="J794" s="604"/>
      <c r="K794" s="604"/>
    </row>
    <row r="795" spans="1:11" x14ac:dyDescent="0.5">
      <c r="A795" s="604"/>
      <c r="B795" s="606"/>
      <c r="C795" s="18" t="s">
        <v>367</v>
      </c>
      <c r="D795" s="614"/>
      <c r="E795" s="22"/>
      <c r="F795" s="604"/>
      <c r="G795" s="604"/>
      <c r="H795" s="604"/>
      <c r="I795" s="604"/>
      <c r="J795" s="604"/>
      <c r="K795" s="604"/>
    </row>
    <row r="796" spans="1:11" x14ac:dyDescent="0.5">
      <c r="A796" s="604"/>
      <c r="B796" s="606"/>
      <c r="C796" s="18" t="s">
        <v>368</v>
      </c>
      <c r="D796" s="614"/>
      <c r="E796" s="22"/>
      <c r="F796" s="604"/>
      <c r="G796" s="604"/>
      <c r="H796" s="604"/>
      <c r="I796" s="604"/>
      <c r="J796" s="604"/>
      <c r="K796" s="604"/>
    </row>
    <row r="797" spans="1:11" x14ac:dyDescent="0.5">
      <c r="A797" s="604"/>
      <c r="B797" s="606" t="s">
        <v>1064</v>
      </c>
      <c r="C797" s="17" t="s">
        <v>1065</v>
      </c>
      <c r="D797" s="614" t="s">
        <v>86</v>
      </c>
      <c r="E797" s="22" t="s">
        <v>828</v>
      </c>
      <c r="F797" s="604" t="s">
        <v>20</v>
      </c>
      <c r="G797" s="604" t="s">
        <v>223</v>
      </c>
      <c r="H797" s="604" t="s">
        <v>40</v>
      </c>
      <c r="I797" s="604" t="s">
        <v>23</v>
      </c>
      <c r="J797" s="604" t="s">
        <v>22</v>
      </c>
      <c r="K797" s="604"/>
    </row>
    <row r="798" spans="1:11" x14ac:dyDescent="0.5">
      <c r="A798" s="604"/>
      <c r="B798" s="606"/>
      <c r="C798" s="19" t="s">
        <v>364</v>
      </c>
      <c r="D798" s="614"/>
      <c r="E798" s="22" t="s">
        <v>829</v>
      </c>
      <c r="F798" s="604"/>
      <c r="G798" s="604"/>
      <c r="H798" s="604"/>
      <c r="I798" s="604"/>
      <c r="J798" s="604"/>
      <c r="K798" s="604"/>
    </row>
    <row r="799" spans="1:11" x14ac:dyDescent="0.5">
      <c r="A799" s="604"/>
      <c r="B799" s="606"/>
      <c r="C799" s="18" t="s">
        <v>367</v>
      </c>
      <c r="D799" s="614"/>
      <c r="E799" s="22"/>
      <c r="F799" s="604"/>
      <c r="G799" s="604"/>
      <c r="H799" s="604"/>
      <c r="I799" s="604"/>
      <c r="J799" s="604"/>
      <c r="K799" s="604"/>
    </row>
    <row r="800" spans="1:11" x14ac:dyDescent="0.5">
      <c r="A800" s="604"/>
      <c r="B800" s="606"/>
      <c r="C800" s="18" t="s">
        <v>368</v>
      </c>
      <c r="D800" s="614"/>
      <c r="E800" s="22"/>
      <c r="F800" s="604"/>
      <c r="G800" s="604"/>
      <c r="H800" s="604"/>
      <c r="I800" s="604"/>
      <c r="J800" s="604"/>
      <c r="K800" s="604"/>
    </row>
    <row r="801" spans="1:11" x14ac:dyDescent="0.5">
      <c r="A801" s="604"/>
      <c r="B801" s="606" t="s">
        <v>369</v>
      </c>
      <c r="C801" s="17" t="s">
        <v>370</v>
      </c>
      <c r="D801" s="614" t="s">
        <v>86</v>
      </c>
      <c r="E801" s="22" t="s">
        <v>473</v>
      </c>
      <c r="F801" s="604" t="s">
        <v>20</v>
      </c>
      <c r="G801" s="604" t="s">
        <v>299</v>
      </c>
      <c r="H801" s="604" t="s">
        <v>299</v>
      </c>
      <c r="I801" s="604" t="s">
        <v>73</v>
      </c>
      <c r="J801" s="604" t="s">
        <v>22</v>
      </c>
      <c r="K801" s="604"/>
    </row>
    <row r="802" spans="1:11" x14ac:dyDescent="0.5">
      <c r="A802" s="604"/>
      <c r="B802" s="606"/>
      <c r="C802" s="19" t="s">
        <v>359</v>
      </c>
      <c r="D802" s="614"/>
      <c r="E802" s="22" t="s">
        <v>474</v>
      </c>
      <c r="F802" s="604"/>
      <c r="G802" s="604"/>
      <c r="H802" s="604"/>
      <c r="I802" s="604"/>
      <c r="J802" s="604"/>
      <c r="K802" s="604"/>
    </row>
    <row r="803" spans="1:11" x14ac:dyDescent="0.5">
      <c r="A803" s="604"/>
      <c r="B803" s="606"/>
      <c r="C803" s="18" t="s">
        <v>92</v>
      </c>
      <c r="D803" s="614"/>
      <c r="E803" s="22"/>
      <c r="F803" s="604"/>
      <c r="G803" s="604"/>
      <c r="H803" s="604"/>
      <c r="I803" s="604"/>
      <c r="J803" s="604"/>
      <c r="K803" s="604"/>
    </row>
    <row r="804" spans="1:11" x14ac:dyDescent="0.5">
      <c r="A804" s="604"/>
      <c r="B804" s="606" t="s">
        <v>1066</v>
      </c>
      <c r="C804" s="17" t="s">
        <v>1067</v>
      </c>
      <c r="D804" s="614" t="s">
        <v>86</v>
      </c>
      <c r="E804" s="22" t="s">
        <v>833</v>
      </c>
      <c r="F804" s="604" t="s">
        <v>20</v>
      </c>
      <c r="G804" s="604" t="s">
        <v>299</v>
      </c>
      <c r="H804" s="604" t="s">
        <v>299</v>
      </c>
      <c r="I804" s="604" t="s">
        <v>73</v>
      </c>
      <c r="J804" s="604" t="s">
        <v>22</v>
      </c>
      <c r="K804" s="604"/>
    </row>
    <row r="805" spans="1:11" x14ac:dyDescent="0.5">
      <c r="A805" s="604"/>
      <c r="B805" s="606"/>
      <c r="C805" s="19" t="s">
        <v>359</v>
      </c>
      <c r="D805" s="614"/>
      <c r="E805" s="22" t="s">
        <v>834</v>
      </c>
      <c r="F805" s="604"/>
      <c r="G805" s="604"/>
      <c r="H805" s="604"/>
      <c r="I805" s="604"/>
      <c r="J805" s="604"/>
      <c r="K805" s="604"/>
    </row>
    <row r="806" spans="1:11" x14ac:dyDescent="0.5">
      <c r="A806" s="604"/>
      <c r="B806" s="606"/>
      <c r="C806" s="18" t="s">
        <v>91</v>
      </c>
      <c r="D806" s="614"/>
      <c r="E806" s="22"/>
      <c r="F806" s="604"/>
      <c r="G806" s="604"/>
      <c r="H806" s="604"/>
      <c r="I806" s="604"/>
      <c r="J806" s="604"/>
      <c r="K806" s="604"/>
    </row>
    <row r="807" spans="1:11" x14ac:dyDescent="0.5">
      <c r="A807" s="604"/>
      <c r="B807" s="606" t="s">
        <v>1068</v>
      </c>
      <c r="C807" s="17" t="s">
        <v>1069</v>
      </c>
      <c r="D807" s="614" t="s">
        <v>86</v>
      </c>
      <c r="E807" s="22" t="s">
        <v>1256</v>
      </c>
      <c r="F807" s="604" t="s">
        <v>20</v>
      </c>
      <c r="G807" s="604" t="s">
        <v>167</v>
      </c>
      <c r="H807" s="604" t="s">
        <v>93</v>
      </c>
      <c r="I807" s="604" t="s">
        <v>25</v>
      </c>
      <c r="J807" s="604" t="s">
        <v>22</v>
      </c>
      <c r="K807" s="604"/>
    </row>
    <row r="808" spans="1:11" x14ac:dyDescent="0.5">
      <c r="A808" s="604"/>
      <c r="B808" s="606"/>
      <c r="C808" s="19" t="s">
        <v>1070</v>
      </c>
      <c r="D808" s="614"/>
      <c r="E808" s="22" t="s">
        <v>1257</v>
      </c>
      <c r="F808" s="604"/>
      <c r="G808" s="604"/>
      <c r="H808" s="604"/>
      <c r="I808" s="604"/>
      <c r="J808" s="604"/>
      <c r="K808" s="604"/>
    </row>
    <row r="809" spans="1:11" x14ac:dyDescent="0.5">
      <c r="A809" s="604"/>
      <c r="B809" s="606"/>
      <c r="C809" s="18" t="s">
        <v>89</v>
      </c>
      <c r="D809" s="614"/>
      <c r="E809" s="22"/>
      <c r="F809" s="604"/>
      <c r="G809" s="604"/>
      <c r="H809" s="604"/>
      <c r="I809" s="604"/>
      <c r="J809" s="604"/>
      <c r="K809" s="604"/>
    </row>
    <row r="810" spans="1:11" x14ac:dyDescent="0.5">
      <c r="A810" s="604"/>
      <c r="B810" s="606" t="s">
        <v>1071</v>
      </c>
      <c r="C810" s="17" t="s">
        <v>1072</v>
      </c>
      <c r="D810" s="614" t="s">
        <v>19</v>
      </c>
      <c r="E810" s="619" t="s">
        <v>481</v>
      </c>
      <c r="F810" s="604" t="s">
        <v>20</v>
      </c>
      <c r="G810" s="604" t="s">
        <v>223</v>
      </c>
      <c r="H810" s="604" t="s">
        <v>40</v>
      </c>
      <c r="I810" s="604" t="s">
        <v>23</v>
      </c>
      <c r="J810" s="604" t="s">
        <v>22</v>
      </c>
      <c r="K810" s="604"/>
    </row>
    <row r="811" spans="1:11" x14ac:dyDescent="0.5">
      <c r="A811" s="604"/>
      <c r="B811" s="606"/>
      <c r="C811" s="19" t="s">
        <v>364</v>
      </c>
      <c r="D811" s="614"/>
      <c r="E811" s="619"/>
      <c r="F811" s="604"/>
      <c r="G811" s="604"/>
      <c r="H811" s="604"/>
      <c r="I811" s="604"/>
      <c r="J811" s="604"/>
      <c r="K811" s="604"/>
    </row>
    <row r="812" spans="1:11" x14ac:dyDescent="0.5">
      <c r="A812" s="604"/>
      <c r="B812" s="606"/>
      <c r="C812" s="18" t="s">
        <v>376</v>
      </c>
      <c r="D812" s="614"/>
      <c r="E812" s="619"/>
      <c r="F812" s="604"/>
      <c r="G812" s="604"/>
      <c r="H812" s="604"/>
      <c r="I812" s="604"/>
      <c r="J812" s="604"/>
      <c r="K812" s="604"/>
    </row>
    <row r="813" spans="1:11" ht="42.75" x14ac:dyDescent="0.5">
      <c r="A813" s="604"/>
      <c r="B813" s="606" t="s">
        <v>1073</v>
      </c>
      <c r="C813" s="17" t="s">
        <v>1074</v>
      </c>
      <c r="D813" s="614" t="s">
        <v>86</v>
      </c>
      <c r="E813" s="22" t="s">
        <v>1258</v>
      </c>
      <c r="F813" s="604" t="s">
        <v>20</v>
      </c>
      <c r="G813" s="604" t="s">
        <v>167</v>
      </c>
      <c r="H813" s="604" t="s">
        <v>234</v>
      </c>
      <c r="I813" s="604" t="s">
        <v>21</v>
      </c>
      <c r="J813" s="604" t="s">
        <v>22</v>
      </c>
      <c r="K813" s="604"/>
    </row>
    <row r="814" spans="1:11" x14ac:dyDescent="0.5">
      <c r="A814" s="604"/>
      <c r="B814" s="606"/>
      <c r="C814" s="19" t="s">
        <v>1070</v>
      </c>
      <c r="D814" s="614"/>
      <c r="E814" s="22" t="s">
        <v>1259</v>
      </c>
      <c r="F814" s="604"/>
      <c r="G814" s="604"/>
      <c r="H814" s="604"/>
      <c r="I814" s="604"/>
      <c r="J814" s="604"/>
      <c r="K814" s="604"/>
    </row>
    <row r="815" spans="1:11" x14ac:dyDescent="0.5">
      <c r="A815" s="604"/>
      <c r="B815" s="606"/>
      <c r="C815" s="18" t="s">
        <v>1075</v>
      </c>
      <c r="D815" s="614"/>
      <c r="E815" s="22"/>
      <c r="F815" s="604"/>
      <c r="G815" s="604"/>
      <c r="H815" s="604"/>
      <c r="I815" s="604"/>
      <c r="J815" s="604"/>
      <c r="K815" s="604"/>
    </row>
    <row r="816" spans="1:11" x14ac:dyDescent="0.5">
      <c r="A816" s="604"/>
      <c r="B816" s="606"/>
      <c r="C816" s="18" t="s">
        <v>165</v>
      </c>
      <c r="D816" s="614"/>
      <c r="E816" s="22"/>
      <c r="F816" s="604"/>
      <c r="G816" s="604"/>
      <c r="H816" s="604"/>
      <c r="I816" s="604"/>
      <c r="J816" s="604"/>
      <c r="K816" s="604"/>
    </row>
    <row r="817" spans="1:11" ht="42.75" x14ac:dyDescent="0.5">
      <c r="A817" s="604"/>
      <c r="B817" s="606" t="s">
        <v>1073</v>
      </c>
      <c r="C817" s="17" t="s">
        <v>1074</v>
      </c>
      <c r="D817" s="614" t="s">
        <v>86</v>
      </c>
      <c r="E817" s="22" t="s">
        <v>1260</v>
      </c>
      <c r="F817" s="604" t="s">
        <v>23</v>
      </c>
      <c r="G817" s="604" t="s">
        <v>182</v>
      </c>
      <c r="H817" s="604" t="s">
        <v>182</v>
      </c>
      <c r="I817" s="604" t="s">
        <v>73</v>
      </c>
      <c r="J817" s="604" t="s">
        <v>22</v>
      </c>
      <c r="K817" s="604"/>
    </row>
    <row r="818" spans="1:11" x14ac:dyDescent="0.5">
      <c r="A818" s="604"/>
      <c r="B818" s="606"/>
      <c r="C818" s="19" t="s">
        <v>371</v>
      </c>
      <c r="D818" s="614"/>
      <c r="E818" s="22" t="s">
        <v>1261</v>
      </c>
      <c r="F818" s="604"/>
      <c r="G818" s="604"/>
      <c r="H818" s="604"/>
      <c r="I818" s="604"/>
      <c r="J818" s="604"/>
      <c r="K818" s="604"/>
    </row>
    <row r="819" spans="1:11" x14ac:dyDescent="0.5">
      <c r="A819" s="604"/>
      <c r="B819" s="606"/>
      <c r="C819" s="18" t="s">
        <v>1075</v>
      </c>
      <c r="D819" s="614"/>
      <c r="E819" s="22"/>
      <c r="F819" s="604"/>
      <c r="G819" s="604"/>
      <c r="H819" s="604"/>
      <c r="I819" s="604"/>
      <c r="J819" s="604"/>
      <c r="K819" s="604"/>
    </row>
    <row r="820" spans="1:11" x14ac:dyDescent="0.5">
      <c r="A820" s="604"/>
      <c r="B820" s="606"/>
      <c r="C820" s="18" t="s">
        <v>165</v>
      </c>
      <c r="D820" s="614"/>
      <c r="E820" s="22"/>
      <c r="F820" s="604"/>
      <c r="G820" s="604"/>
      <c r="H820" s="604"/>
      <c r="I820" s="604"/>
      <c r="J820" s="604"/>
      <c r="K820" s="604"/>
    </row>
    <row r="821" spans="1:11" x14ac:dyDescent="0.5">
      <c r="A821" s="604"/>
      <c r="B821" s="606" t="s">
        <v>1076</v>
      </c>
      <c r="C821" s="17" t="s">
        <v>1077</v>
      </c>
      <c r="D821" s="614" t="s">
        <v>86</v>
      </c>
      <c r="E821" s="22" t="s">
        <v>1262</v>
      </c>
      <c r="F821" s="604" t="s">
        <v>20</v>
      </c>
      <c r="G821" s="604" t="s">
        <v>223</v>
      </c>
      <c r="H821" s="604" t="s">
        <v>321</v>
      </c>
      <c r="I821" s="604" t="s">
        <v>20</v>
      </c>
      <c r="J821" s="604" t="s">
        <v>22</v>
      </c>
      <c r="K821" s="604"/>
    </row>
    <row r="822" spans="1:11" x14ac:dyDescent="0.5">
      <c r="A822" s="604"/>
      <c r="B822" s="606"/>
      <c r="C822" s="19" t="s">
        <v>364</v>
      </c>
      <c r="D822" s="614"/>
      <c r="E822" s="22" t="s">
        <v>1263</v>
      </c>
      <c r="F822" s="604"/>
      <c r="G822" s="604"/>
      <c r="H822" s="604"/>
      <c r="I822" s="604"/>
      <c r="J822" s="604"/>
      <c r="K822" s="604"/>
    </row>
    <row r="823" spans="1:11" x14ac:dyDescent="0.5">
      <c r="A823" s="604"/>
      <c r="B823" s="606"/>
      <c r="C823" s="18" t="s">
        <v>367</v>
      </c>
      <c r="D823" s="614"/>
      <c r="E823" s="22"/>
      <c r="F823" s="604"/>
      <c r="G823" s="604"/>
      <c r="H823" s="604"/>
      <c r="I823" s="604"/>
      <c r="J823" s="604"/>
      <c r="K823" s="604"/>
    </row>
    <row r="824" spans="1:11" x14ac:dyDescent="0.5">
      <c r="A824" s="604"/>
      <c r="B824" s="606"/>
      <c r="C824" s="18" t="s">
        <v>368</v>
      </c>
      <c r="D824" s="614"/>
      <c r="E824" s="22"/>
      <c r="F824" s="604"/>
      <c r="G824" s="604"/>
      <c r="H824" s="604"/>
      <c r="I824" s="604"/>
      <c r="J824" s="604"/>
      <c r="K824" s="604"/>
    </row>
    <row r="825" spans="1:11" x14ac:dyDescent="0.5">
      <c r="A825" s="604"/>
      <c r="B825" s="606" t="s">
        <v>1076</v>
      </c>
      <c r="C825" s="17" t="s">
        <v>1077</v>
      </c>
      <c r="D825" s="614" t="s">
        <v>86</v>
      </c>
      <c r="E825" s="22" t="s">
        <v>1264</v>
      </c>
      <c r="F825" s="604" t="s">
        <v>23</v>
      </c>
      <c r="G825" s="604" t="s">
        <v>182</v>
      </c>
      <c r="H825" s="604" t="s">
        <v>182</v>
      </c>
      <c r="I825" s="604" t="s">
        <v>73</v>
      </c>
      <c r="J825" s="604" t="s">
        <v>22</v>
      </c>
      <c r="K825" s="604"/>
    </row>
    <row r="826" spans="1:11" x14ac:dyDescent="0.5">
      <c r="A826" s="604"/>
      <c r="B826" s="606"/>
      <c r="C826" s="19" t="s">
        <v>371</v>
      </c>
      <c r="D826" s="614"/>
      <c r="E826" s="22" t="s">
        <v>1265</v>
      </c>
      <c r="F826" s="604"/>
      <c r="G826" s="604"/>
      <c r="H826" s="604"/>
      <c r="I826" s="604"/>
      <c r="J826" s="604"/>
      <c r="K826" s="604"/>
    </row>
    <row r="827" spans="1:11" x14ac:dyDescent="0.5">
      <c r="A827" s="604"/>
      <c r="B827" s="606"/>
      <c r="C827" s="18" t="s">
        <v>367</v>
      </c>
      <c r="D827" s="614"/>
      <c r="E827" s="22"/>
      <c r="F827" s="604"/>
      <c r="G827" s="604"/>
      <c r="H827" s="604"/>
      <c r="I827" s="604"/>
      <c r="J827" s="604"/>
      <c r="K827" s="604"/>
    </row>
    <row r="828" spans="1:11" x14ac:dyDescent="0.5">
      <c r="A828" s="604"/>
      <c r="B828" s="606"/>
      <c r="C828" s="18" t="s">
        <v>368</v>
      </c>
      <c r="D828" s="614"/>
      <c r="E828" s="22"/>
      <c r="F828" s="604"/>
      <c r="G828" s="604"/>
      <c r="H828" s="604"/>
      <c r="I828" s="604"/>
      <c r="J828" s="604"/>
      <c r="K828" s="604"/>
    </row>
    <row r="829" spans="1:11" x14ac:dyDescent="0.5">
      <c r="A829" s="604"/>
      <c r="B829" s="606" t="s">
        <v>381</v>
      </c>
      <c r="C829" s="17" t="s">
        <v>382</v>
      </c>
      <c r="D829" s="614" t="s">
        <v>86</v>
      </c>
      <c r="E829" s="22" t="s">
        <v>1266</v>
      </c>
      <c r="F829" s="604" t="s">
        <v>20</v>
      </c>
      <c r="G829" s="604" t="s">
        <v>223</v>
      </c>
      <c r="H829" s="604" t="s">
        <v>223</v>
      </c>
      <c r="I829" s="604" t="s">
        <v>73</v>
      </c>
      <c r="J829" s="604" t="s">
        <v>22</v>
      </c>
      <c r="K829" s="604"/>
    </row>
    <row r="830" spans="1:11" x14ac:dyDescent="0.5">
      <c r="A830" s="604"/>
      <c r="B830" s="606"/>
      <c r="C830" s="19" t="s">
        <v>364</v>
      </c>
      <c r="D830" s="614"/>
      <c r="E830" s="22" t="s">
        <v>1267</v>
      </c>
      <c r="F830" s="604"/>
      <c r="G830" s="604"/>
      <c r="H830" s="604"/>
      <c r="I830" s="604"/>
      <c r="J830" s="604"/>
      <c r="K830" s="604"/>
    </row>
    <row r="831" spans="1:11" x14ac:dyDescent="0.5">
      <c r="A831" s="604"/>
      <c r="B831" s="606"/>
      <c r="C831" s="18" t="s">
        <v>91</v>
      </c>
      <c r="D831" s="614"/>
      <c r="E831" s="22"/>
      <c r="F831" s="604"/>
      <c r="G831" s="604"/>
      <c r="H831" s="604"/>
      <c r="I831" s="604"/>
      <c r="J831" s="604"/>
      <c r="K831" s="604"/>
    </row>
    <row r="832" spans="1:11" x14ac:dyDescent="0.5">
      <c r="A832" s="604"/>
      <c r="B832" s="606" t="s">
        <v>1078</v>
      </c>
      <c r="C832" s="17" t="s">
        <v>1079</v>
      </c>
      <c r="D832" s="614" t="s">
        <v>19</v>
      </c>
      <c r="E832" s="619" t="s">
        <v>1268</v>
      </c>
      <c r="F832" s="604" t="s">
        <v>20</v>
      </c>
      <c r="G832" s="604" t="s">
        <v>237</v>
      </c>
      <c r="H832" s="604" t="s">
        <v>213</v>
      </c>
      <c r="I832" s="604" t="s">
        <v>179</v>
      </c>
      <c r="J832" s="604" t="s">
        <v>22</v>
      </c>
      <c r="K832" s="604"/>
    </row>
    <row r="833" spans="1:11" x14ac:dyDescent="0.5">
      <c r="A833" s="604"/>
      <c r="B833" s="606"/>
      <c r="C833" s="19" t="s">
        <v>359</v>
      </c>
      <c r="D833" s="614"/>
      <c r="E833" s="619"/>
      <c r="F833" s="604"/>
      <c r="G833" s="604"/>
      <c r="H833" s="604"/>
      <c r="I833" s="604"/>
      <c r="J833" s="604"/>
      <c r="K833" s="604"/>
    </row>
    <row r="834" spans="1:11" x14ac:dyDescent="0.5">
      <c r="A834" s="604"/>
      <c r="B834" s="606"/>
      <c r="C834" s="18" t="s">
        <v>91</v>
      </c>
      <c r="D834" s="614"/>
      <c r="E834" s="619"/>
      <c r="F834" s="604"/>
      <c r="G834" s="604"/>
      <c r="H834" s="604"/>
      <c r="I834" s="604"/>
      <c r="J834" s="604"/>
      <c r="K834" s="604"/>
    </row>
    <row r="835" spans="1:11" x14ac:dyDescent="0.5">
      <c r="A835" s="604"/>
      <c r="B835" s="606" t="s">
        <v>1080</v>
      </c>
      <c r="C835" s="17" t="s">
        <v>1081</v>
      </c>
      <c r="D835" s="614" t="s">
        <v>86</v>
      </c>
      <c r="E835" s="22" t="s">
        <v>1269</v>
      </c>
      <c r="F835" s="604" t="s">
        <v>20</v>
      </c>
      <c r="G835" s="604" t="s">
        <v>167</v>
      </c>
      <c r="H835" s="604" t="s">
        <v>35</v>
      </c>
      <c r="I835" s="604" t="s">
        <v>26</v>
      </c>
      <c r="J835" s="604" t="s">
        <v>22</v>
      </c>
      <c r="K835" s="604"/>
    </row>
    <row r="836" spans="1:11" x14ac:dyDescent="0.5">
      <c r="A836" s="604"/>
      <c r="B836" s="606"/>
      <c r="C836" s="19" t="s">
        <v>1070</v>
      </c>
      <c r="D836" s="614"/>
      <c r="E836" s="22" t="s">
        <v>1270</v>
      </c>
      <c r="F836" s="604"/>
      <c r="G836" s="604"/>
      <c r="H836" s="604"/>
      <c r="I836" s="604"/>
      <c r="J836" s="604"/>
      <c r="K836" s="604"/>
    </row>
    <row r="837" spans="1:11" x14ac:dyDescent="0.5">
      <c r="A837" s="604"/>
      <c r="B837" s="606"/>
      <c r="C837" s="18" t="s">
        <v>92</v>
      </c>
      <c r="D837" s="614"/>
      <c r="E837" s="22"/>
      <c r="F837" s="604"/>
      <c r="G837" s="604"/>
      <c r="H837" s="604"/>
      <c r="I837" s="604"/>
      <c r="J837" s="604"/>
      <c r="K837" s="604"/>
    </row>
    <row r="838" spans="1:11" x14ac:dyDescent="0.5">
      <c r="A838" s="604"/>
      <c r="B838" s="606" t="s">
        <v>1080</v>
      </c>
      <c r="C838" s="17" t="s">
        <v>1081</v>
      </c>
      <c r="D838" s="614" t="s">
        <v>86</v>
      </c>
      <c r="E838" s="22" t="s">
        <v>1271</v>
      </c>
      <c r="F838" s="604" t="s">
        <v>23</v>
      </c>
      <c r="G838" s="604" t="s">
        <v>124</v>
      </c>
      <c r="H838" s="604" t="s">
        <v>182</v>
      </c>
      <c r="I838" s="604" t="s">
        <v>20</v>
      </c>
      <c r="J838" s="604" t="s">
        <v>22</v>
      </c>
      <c r="K838" s="604"/>
    </row>
    <row r="839" spans="1:11" x14ac:dyDescent="0.5">
      <c r="A839" s="604"/>
      <c r="B839" s="606"/>
      <c r="C839" s="19" t="s">
        <v>371</v>
      </c>
      <c r="D839" s="614"/>
      <c r="E839" s="22" t="s">
        <v>1272</v>
      </c>
      <c r="F839" s="604"/>
      <c r="G839" s="604"/>
      <c r="H839" s="604"/>
      <c r="I839" s="604"/>
      <c r="J839" s="604"/>
      <c r="K839" s="604"/>
    </row>
    <row r="840" spans="1:11" x14ac:dyDescent="0.5">
      <c r="A840" s="604"/>
      <c r="B840" s="606"/>
      <c r="C840" s="18" t="s">
        <v>92</v>
      </c>
      <c r="D840" s="614"/>
      <c r="E840" s="22"/>
      <c r="F840" s="604"/>
      <c r="G840" s="604"/>
      <c r="H840" s="604"/>
      <c r="I840" s="604"/>
      <c r="J840" s="604"/>
      <c r="K840" s="604"/>
    </row>
    <row r="841" spans="1:11" x14ac:dyDescent="0.5">
      <c r="A841" s="604"/>
      <c r="B841" s="606" t="s">
        <v>1082</v>
      </c>
      <c r="C841" s="17" t="s">
        <v>1083</v>
      </c>
      <c r="D841" s="614" t="s">
        <v>86</v>
      </c>
      <c r="E841" s="22" t="s">
        <v>1273</v>
      </c>
      <c r="F841" s="604" t="s">
        <v>20</v>
      </c>
      <c r="G841" s="604" t="s">
        <v>182</v>
      </c>
      <c r="H841" s="604" t="s">
        <v>182</v>
      </c>
      <c r="I841" s="604" t="s">
        <v>73</v>
      </c>
      <c r="J841" s="604" t="s">
        <v>22</v>
      </c>
      <c r="K841" s="604"/>
    </row>
    <row r="842" spans="1:11" x14ac:dyDescent="0.5">
      <c r="A842" s="604"/>
      <c r="B842" s="606"/>
      <c r="C842" s="19" t="s">
        <v>371</v>
      </c>
      <c r="D842" s="614"/>
      <c r="E842" s="22" t="s">
        <v>1274</v>
      </c>
      <c r="F842" s="604"/>
      <c r="G842" s="604"/>
      <c r="H842" s="604"/>
      <c r="I842" s="604"/>
      <c r="J842" s="604"/>
      <c r="K842" s="604"/>
    </row>
    <row r="843" spans="1:11" x14ac:dyDescent="0.5">
      <c r="A843" s="604"/>
      <c r="B843" s="606"/>
      <c r="C843" s="18" t="s">
        <v>90</v>
      </c>
      <c r="D843" s="614"/>
      <c r="E843" s="22"/>
      <c r="F843" s="604"/>
      <c r="G843" s="604"/>
      <c r="H843" s="604"/>
      <c r="I843" s="604"/>
      <c r="J843" s="604"/>
      <c r="K843" s="604"/>
    </row>
    <row r="844" spans="1:11" x14ac:dyDescent="0.5">
      <c r="A844" s="604"/>
      <c r="B844" s="606"/>
      <c r="C844" s="18" t="s">
        <v>165</v>
      </c>
      <c r="D844" s="614"/>
      <c r="E844" s="22"/>
      <c r="F844" s="604"/>
      <c r="G844" s="604"/>
      <c r="H844" s="604"/>
      <c r="I844" s="604"/>
      <c r="J844" s="604"/>
      <c r="K844" s="604"/>
    </row>
    <row r="845" spans="1:11" x14ac:dyDescent="0.5">
      <c r="A845" s="604"/>
      <c r="B845" s="606" t="s">
        <v>1084</v>
      </c>
      <c r="C845" s="17" t="s">
        <v>226</v>
      </c>
      <c r="D845" s="614" t="s">
        <v>157</v>
      </c>
      <c r="E845" s="618"/>
      <c r="F845" s="604" t="s">
        <v>20</v>
      </c>
      <c r="G845" s="604" t="s">
        <v>182</v>
      </c>
      <c r="H845" s="604" t="s">
        <v>182</v>
      </c>
      <c r="I845" s="604" t="s">
        <v>73</v>
      </c>
      <c r="J845" s="604" t="s">
        <v>22</v>
      </c>
      <c r="K845" s="604"/>
    </row>
    <row r="846" spans="1:11" x14ac:dyDescent="0.5">
      <c r="A846" s="604"/>
      <c r="B846" s="606"/>
      <c r="C846" s="19" t="s">
        <v>371</v>
      </c>
      <c r="D846" s="614"/>
      <c r="E846" s="618"/>
      <c r="F846" s="604"/>
      <c r="G846" s="604"/>
      <c r="H846" s="604"/>
      <c r="I846" s="604"/>
      <c r="J846" s="604"/>
      <c r="K846" s="604"/>
    </row>
    <row r="847" spans="1:11" x14ac:dyDescent="0.5">
      <c r="A847" s="604"/>
      <c r="B847" s="606"/>
      <c r="C847" s="18" t="s">
        <v>165</v>
      </c>
      <c r="D847" s="614"/>
      <c r="E847" s="618"/>
      <c r="F847" s="604"/>
      <c r="G847" s="604"/>
      <c r="H847" s="604"/>
      <c r="I847" s="604"/>
      <c r="J847" s="604"/>
      <c r="K847" s="604"/>
    </row>
    <row r="848" spans="1:11" x14ac:dyDescent="0.5">
      <c r="A848" s="604"/>
      <c r="B848" s="606" t="s">
        <v>1085</v>
      </c>
      <c r="C848" s="17" t="s">
        <v>1086</v>
      </c>
      <c r="D848" s="614" t="s">
        <v>33</v>
      </c>
      <c r="E848" s="22" t="s">
        <v>1275</v>
      </c>
      <c r="F848" s="604" t="s">
        <v>20</v>
      </c>
      <c r="G848" s="604" t="s">
        <v>134</v>
      </c>
      <c r="H848" s="604" t="s">
        <v>134</v>
      </c>
      <c r="I848" s="604" t="s">
        <v>73</v>
      </c>
      <c r="J848" s="604" t="s">
        <v>22</v>
      </c>
      <c r="K848" s="604"/>
    </row>
    <row r="849" spans="1:11" x14ac:dyDescent="0.5">
      <c r="A849" s="604"/>
      <c r="B849" s="606"/>
      <c r="C849" s="18" t="s">
        <v>123</v>
      </c>
      <c r="D849" s="614"/>
      <c r="E849" s="22" t="s">
        <v>1276</v>
      </c>
      <c r="F849" s="604"/>
      <c r="G849" s="604"/>
      <c r="H849" s="604"/>
      <c r="I849" s="604"/>
      <c r="J849" s="604"/>
      <c r="K849" s="604"/>
    </row>
    <row r="850" spans="1:11" x14ac:dyDescent="0.5">
      <c r="A850" s="604"/>
      <c r="B850" s="606"/>
      <c r="C850" s="18" t="s">
        <v>117</v>
      </c>
      <c r="D850" s="614"/>
      <c r="E850" s="22"/>
      <c r="F850" s="604"/>
      <c r="G850" s="604"/>
      <c r="H850" s="604"/>
      <c r="I850" s="604"/>
      <c r="J850" s="604"/>
      <c r="K850" s="604"/>
    </row>
    <row r="851" spans="1:11" x14ac:dyDescent="0.5">
      <c r="A851" s="604"/>
      <c r="B851" s="606"/>
      <c r="C851" s="18" t="s">
        <v>320</v>
      </c>
      <c r="D851" s="614"/>
      <c r="E851" s="22"/>
      <c r="F851" s="604"/>
      <c r="G851" s="604"/>
      <c r="H851" s="604"/>
      <c r="I851" s="604"/>
      <c r="J851" s="604"/>
      <c r="K851" s="604"/>
    </row>
    <row r="852" spans="1:11" x14ac:dyDescent="0.5">
      <c r="A852" s="604"/>
      <c r="B852" s="606" t="s">
        <v>1087</v>
      </c>
      <c r="C852" s="17" t="s">
        <v>1088</v>
      </c>
      <c r="D852" s="614" t="s">
        <v>33</v>
      </c>
      <c r="E852" s="22" t="s">
        <v>1277</v>
      </c>
      <c r="F852" s="604" t="s">
        <v>20</v>
      </c>
      <c r="G852" s="604" t="s">
        <v>134</v>
      </c>
      <c r="H852" s="604" t="s">
        <v>95</v>
      </c>
      <c r="I852" s="604" t="s">
        <v>21</v>
      </c>
      <c r="J852" s="604" t="s">
        <v>22</v>
      </c>
      <c r="K852" s="604"/>
    </row>
    <row r="853" spans="1:11" x14ac:dyDescent="0.5">
      <c r="A853" s="604"/>
      <c r="B853" s="606"/>
      <c r="C853" s="18" t="s">
        <v>12</v>
      </c>
      <c r="D853" s="614"/>
      <c r="E853" s="22" t="s">
        <v>1278</v>
      </c>
      <c r="F853" s="604"/>
      <c r="G853" s="604"/>
      <c r="H853" s="604"/>
      <c r="I853" s="604"/>
      <c r="J853" s="604"/>
      <c r="K853" s="604"/>
    </row>
    <row r="854" spans="1:11" x14ac:dyDescent="0.5">
      <c r="A854" s="604"/>
      <c r="B854" s="606"/>
      <c r="C854" s="18" t="s">
        <v>174</v>
      </c>
      <c r="D854" s="614"/>
      <c r="E854" s="22"/>
      <c r="F854" s="604"/>
      <c r="G854" s="604"/>
      <c r="H854" s="604"/>
      <c r="I854" s="604"/>
      <c r="J854" s="604"/>
      <c r="K854" s="604"/>
    </row>
    <row r="855" spans="1:11" x14ac:dyDescent="0.5">
      <c r="A855" s="604"/>
      <c r="B855" s="606"/>
      <c r="C855" s="18" t="s">
        <v>320</v>
      </c>
      <c r="D855" s="614"/>
      <c r="E855" s="22"/>
      <c r="F855" s="604"/>
      <c r="G855" s="604"/>
      <c r="H855" s="604"/>
      <c r="I855" s="604"/>
      <c r="J855" s="604"/>
      <c r="K855" s="604"/>
    </row>
    <row r="856" spans="1:11" x14ac:dyDescent="0.5">
      <c r="A856" s="604"/>
      <c r="B856" s="606"/>
      <c r="C856" s="18" t="s">
        <v>117</v>
      </c>
      <c r="D856" s="614"/>
      <c r="E856" s="22"/>
      <c r="F856" s="604"/>
      <c r="G856" s="604"/>
      <c r="H856" s="604"/>
      <c r="I856" s="604"/>
      <c r="J856" s="604"/>
      <c r="K856" s="604"/>
    </row>
    <row r="857" spans="1:11" x14ac:dyDescent="0.5">
      <c r="A857" s="604"/>
      <c r="B857" s="606" t="s">
        <v>1089</v>
      </c>
      <c r="C857" s="17" t="s">
        <v>1090</v>
      </c>
      <c r="D857" s="614" t="s">
        <v>33</v>
      </c>
      <c r="E857" s="22" t="s">
        <v>464</v>
      </c>
      <c r="F857" s="604" t="s">
        <v>20</v>
      </c>
      <c r="G857" s="604" t="s">
        <v>134</v>
      </c>
      <c r="H857" s="604" t="s">
        <v>134</v>
      </c>
      <c r="I857" s="604" t="s">
        <v>73</v>
      </c>
      <c r="J857" s="604" t="s">
        <v>22</v>
      </c>
      <c r="K857" s="604"/>
    </row>
    <row r="858" spans="1:11" x14ac:dyDescent="0.5">
      <c r="A858" s="604"/>
      <c r="B858" s="606"/>
      <c r="C858" s="18" t="s">
        <v>38</v>
      </c>
      <c r="D858" s="614"/>
      <c r="E858" s="22" t="s">
        <v>1279</v>
      </c>
      <c r="F858" s="604"/>
      <c r="G858" s="604"/>
      <c r="H858" s="604"/>
      <c r="I858" s="604"/>
      <c r="J858" s="604"/>
      <c r="K858" s="604"/>
    </row>
    <row r="859" spans="1:11" x14ac:dyDescent="0.5">
      <c r="A859" s="604"/>
      <c r="B859" s="606"/>
      <c r="C859" s="18" t="s">
        <v>97</v>
      </c>
      <c r="D859" s="614"/>
      <c r="E859" s="22"/>
      <c r="F859" s="604"/>
      <c r="G859" s="604"/>
      <c r="H859" s="604"/>
      <c r="I859" s="604"/>
      <c r="J859" s="604"/>
      <c r="K859" s="604"/>
    </row>
    <row r="860" spans="1:11" x14ac:dyDescent="0.5">
      <c r="A860" s="604"/>
      <c r="B860" s="606"/>
      <c r="C860" s="18" t="s">
        <v>123</v>
      </c>
      <c r="D860" s="614"/>
      <c r="E860" s="22"/>
      <c r="F860" s="604"/>
      <c r="G860" s="604"/>
      <c r="H860" s="604"/>
      <c r="I860" s="604"/>
      <c r="J860" s="604"/>
      <c r="K860" s="604"/>
    </row>
    <row r="861" spans="1:11" x14ac:dyDescent="0.5">
      <c r="A861" s="604"/>
      <c r="B861" s="606" t="s">
        <v>384</v>
      </c>
      <c r="C861" s="17" t="s">
        <v>385</v>
      </c>
      <c r="D861" s="614" t="s">
        <v>33</v>
      </c>
      <c r="E861" s="22" t="s">
        <v>1153</v>
      </c>
      <c r="F861" s="604" t="s">
        <v>20</v>
      </c>
      <c r="G861" s="604" t="s">
        <v>40</v>
      </c>
      <c r="H861" s="604" t="s">
        <v>238</v>
      </c>
      <c r="I861" s="604" t="s">
        <v>84</v>
      </c>
      <c r="J861" s="604" t="s">
        <v>22</v>
      </c>
      <c r="K861" s="604"/>
    </row>
    <row r="862" spans="1:11" x14ac:dyDescent="0.5">
      <c r="A862" s="604"/>
      <c r="B862" s="606"/>
      <c r="C862" s="18" t="s">
        <v>117</v>
      </c>
      <c r="D862" s="614"/>
      <c r="E862" s="22" t="s">
        <v>491</v>
      </c>
      <c r="F862" s="604"/>
      <c r="G862" s="604"/>
      <c r="H862" s="604"/>
      <c r="I862" s="604"/>
      <c r="J862" s="604"/>
      <c r="K862" s="604"/>
    </row>
    <row r="863" spans="1:11" x14ac:dyDescent="0.5">
      <c r="A863" s="604"/>
      <c r="B863" s="606"/>
      <c r="C863" s="18" t="s">
        <v>320</v>
      </c>
      <c r="D863" s="614"/>
      <c r="E863" s="22" t="s">
        <v>441</v>
      </c>
      <c r="F863" s="604"/>
      <c r="G863" s="604"/>
      <c r="H863" s="604"/>
      <c r="I863" s="604"/>
      <c r="J863" s="604"/>
      <c r="K863" s="604"/>
    </row>
    <row r="864" spans="1:11" x14ac:dyDescent="0.5">
      <c r="A864" s="604"/>
      <c r="B864" s="606"/>
      <c r="C864" s="18" t="s">
        <v>123</v>
      </c>
      <c r="D864" s="614"/>
      <c r="E864" s="22"/>
      <c r="F864" s="604"/>
      <c r="G864" s="604"/>
      <c r="H864" s="604"/>
      <c r="I864" s="604"/>
      <c r="J864" s="604"/>
      <c r="K864" s="604"/>
    </row>
    <row r="865" spans="1:11" x14ac:dyDescent="0.5">
      <c r="A865" s="604"/>
      <c r="B865" s="606"/>
      <c r="C865" s="18" t="s">
        <v>97</v>
      </c>
      <c r="D865" s="614"/>
      <c r="E865" s="22"/>
      <c r="F865" s="604"/>
      <c r="G865" s="604"/>
      <c r="H865" s="604"/>
      <c r="I865" s="604"/>
      <c r="J865" s="604"/>
      <c r="K865" s="604"/>
    </row>
    <row r="866" spans="1:11" x14ac:dyDescent="0.5">
      <c r="A866" s="604"/>
      <c r="B866" s="606"/>
      <c r="C866" s="18" t="s">
        <v>118</v>
      </c>
      <c r="D866" s="614"/>
      <c r="E866" s="22"/>
      <c r="F866" s="604"/>
      <c r="G866" s="604"/>
      <c r="H866" s="604"/>
      <c r="I866" s="604"/>
      <c r="J866" s="604"/>
      <c r="K866" s="604"/>
    </row>
    <row r="867" spans="1:11" x14ac:dyDescent="0.5">
      <c r="A867" s="604"/>
      <c r="B867" s="606" t="s">
        <v>384</v>
      </c>
      <c r="C867" s="17" t="s">
        <v>385</v>
      </c>
      <c r="D867" s="614" t="s">
        <v>33</v>
      </c>
      <c r="E867" s="22" t="s">
        <v>400</v>
      </c>
      <c r="F867" s="604" t="s">
        <v>23</v>
      </c>
      <c r="G867" s="604" t="s">
        <v>125</v>
      </c>
      <c r="H867" s="604" t="s">
        <v>125</v>
      </c>
      <c r="I867" s="604" t="s">
        <v>73</v>
      </c>
      <c r="J867" s="604" t="s">
        <v>22</v>
      </c>
      <c r="K867" s="604"/>
    </row>
    <row r="868" spans="1:11" x14ac:dyDescent="0.5">
      <c r="A868" s="604"/>
      <c r="B868" s="606"/>
      <c r="C868" s="18" t="s">
        <v>117</v>
      </c>
      <c r="D868" s="614"/>
      <c r="E868" s="22" t="s">
        <v>1153</v>
      </c>
      <c r="F868" s="604"/>
      <c r="G868" s="604"/>
      <c r="H868" s="604"/>
      <c r="I868" s="604"/>
      <c r="J868" s="604"/>
      <c r="K868" s="604"/>
    </row>
    <row r="869" spans="1:11" x14ac:dyDescent="0.5">
      <c r="A869" s="604"/>
      <c r="B869" s="606"/>
      <c r="C869" s="18" t="s">
        <v>320</v>
      </c>
      <c r="D869" s="614"/>
      <c r="E869" s="22" t="s">
        <v>441</v>
      </c>
      <c r="F869" s="604"/>
      <c r="G869" s="604"/>
      <c r="H869" s="604"/>
      <c r="I869" s="604"/>
      <c r="J869" s="604"/>
      <c r="K869" s="604"/>
    </row>
    <row r="870" spans="1:11" x14ac:dyDescent="0.5">
      <c r="A870" s="604"/>
      <c r="B870" s="606"/>
      <c r="C870" s="18" t="s">
        <v>123</v>
      </c>
      <c r="D870" s="614"/>
      <c r="E870" s="22"/>
      <c r="F870" s="604"/>
      <c r="G870" s="604"/>
      <c r="H870" s="604"/>
      <c r="I870" s="604"/>
      <c r="J870" s="604"/>
      <c r="K870" s="604"/>
    </row>
    <row r="871" spans="1:11" x14ac:dyDescent="0.5">
      <c r="A871" s="604"/>
      <c r="B871" s="606"/>
      <c r="C871" s="18" t="s">
        <v>97</v>
      </c>
      <c r="D871" s="614"/>
      <c r="E871" s="22"/>
      <c r="F871" s="604"/>
      <c r="G871" s="604"/>
      <c r="H871" s="604"/>
      <c r="I871" s="604"/>
      <c r="J871" s="604"/>
      <c r="K871" s="604"/>
    </row>
    <row r="872" spans="1:11" x14ac:dyDescent="0.5">
      <c r="A872" s="604"/>
      <c r="B872" s="606"/>
      <c r="C872" s="18" t="s">
        <v>118</v>
      </c>
      <c r="D872" s="614"/>
      <c r="E872" s="22"/>
      <c r="F872" s="604"/>
      <c r="G872" s="604"/>
      <c r="H872" s="604"/>
      <c r="I872" s="604"/>
      <c r="J872" s="604"/>
      <c r="K872" s="604"/>
    </row>
    <row r="873" spans="1:11" x14ac:dyDescent="0.5">
      <c r="A873" s="604"/>
      <c r="B873" s="606" t="s">
        <v>384</v>
      </c>
      <c r="C873" s="17" t="s">
        <v>385</v>
      </c>
      <c r="D873" s="614" t="s">
        <v>33</v>
      </c>
      <c r="E873" s="22" t="s">
        <v>1153</v>
      </c>
      <c r="F873" s="604" t="s">
        <v>21</v>
      </c>
      <c r="G873" s="604" t="s">
        <v>507</v>
      </c>
      <c r="H873" s="604" t="s">
        <v>507</v>
      </c>
      <c r="I873" s="604" t="s">
        <v>73</v>
      </c>
      <c r="J873" s="604" t="s">
        <v>22</v>
      </c>
    </row>
    <row r="874" spans="1:11" x14ac:dyDescent="0.5">
      <c r="A874" s="604"/>
      <c r="B874" s="606"/>
      <c r="C874" s="18" t="s">
        <v>117</v>
      </c>
      <c r="D874" s="614"/>
      <c r="E874" s="22" t="s">
        <v>675</v>
      </c>
      <c r="F874" s="604"/>
      <c r="G874" s="604"/>
      <c r="H874" s="604"/>
      <c r="I874" s="604"/>
      <c r="J874" s="604"/>
    </row>
    <row r="875" spans="1:11" x14ac:dyDescent="0.5">
      <c r="A875" s="604"/>
      <c r="B875" s="606"/>
      <c r="C875" s="18" t="s">
        <v>320</v>
      </c>
      <c r="D875" s="614"/>
      <c r="E875" s="22" t="s">
        <v>441</v>
      </c>
      <c r="F875" s="604"/>
      <c r="G875" s="604"/>
      <c r="H875" s="604"/>
      <c r="I875" s="604"/>
      <c r="J875" s="604"/>
    </row>
    <row r="876" spans="1:11" x14ac:dyDescent="0.5">
      <c r="A876" s="604"/>
      <c r="B876" s="606"/>
      <c r="C876" s="18" t="s">
        <v>123</v>
      </c>
      <c r="D876" s="614"/>
      <c r="E876" s="22"/>
      <c r="F876" s="604"/>
      <c r="G876" s="604"/>
      <c r="H876" s="604"/>
      <c r="I876" s="604"/>
      <c r="J876" s="604"/>
    </row>
    <row r="877" spans="1:11" x14ac:dyDescent="0.5">
      <c r="A877" s="604"/>
      <c r="B877" s="606"/>
      <c r="C877" s="18" t="s">
        <v>118</v>
      </c>
      <c r="D877" s="614"/>
      <c r="E877" s="22"/>
      <c r="F877" s="604"/>
      <c r="G877" s="604"/>
      <c r="H877" s="604"/>
      <c r="I877" s="604"/>
      <c r="J877" s="604"/>
    </row>
    <row r="878" spans="1:11" x14ac:dyDescent="0.5">
      <c r="A878" s="604"/>
      <c r="B878" s="606"/>
      <c r="C878" s="18" t="s">
        <v>97</v>
      </c>
      <c r="D878" s="614"/>
      <c r="E878" s="22"/>
      <c r="F878" s="604"/>
      <c r="G878" s="604"/>
      <c r="H878" s="604"/>
      <c r="I878" s="604"/>
      <c r="J878" s="604"/>
    </row>
    <row r="879" spans="1:11" s="1" customFormat="1" x14ac:dyDescent="0.15">
      <c r="A879" s="615" t="s">
        <v>1091</v>
      </c>
      <c r="B879" s="615"/>
      <c r="C879" s="615"/>
      <c r="D879" s="615"/>
      <c r="E879" s="615"/>
      <c r="F879" s="615"/>
      <c r="G879" s="615"/>
      <c r="H879" s="615"/>
      <c r="I879" s="615"/>
      <c r="J879" s="615"/>
      <c r="K879" s="615"/>
    </row>
    <row r="880" spans="1:11" x14ac:dyDescent="0.5">
      <c r="A880" s="604"/>
      <c r="B880" s="606" t="s">
        <v>5</v>
      </c>
      <c r="C880" s="17" t="s">
        <v>6</v>
      </c>
      <c r="D880" s="614" t="s">
        <v>19</v>
      </c>
      <c r="E880" s="620" t="s">
        <v>1280</v>
      </c>
      <c r="F880" s="604" t="s">
        <v>20</v>
      </c>
      <c r="G880" s="604" t="s">
        <v>99</v>
      </c>
      <c r="H880" s="604" t="s">
        <v>127</v>
      </c>
      <c r="I880" s="604" t="s">
        <v>23</v>
      </c>
      <c r="J880" s="604" t="s">
        <v>22</v>
      </c>
      <c r="K880" s="604"/>
    </row>
    <row r="881" spans="1:11" x14ac:dyDescent="0.5">
      <c r="A881" s="604"/>
      <c r="B881" s="606"/>
      <c r="C881" s="18" t="s">
        <v>10</v>
      </c>
      <c r="D881" s="614"/>
      <c r="E881" s="620"/>
      <c r="F881" s="604"/>
      <c r="G881" s="604"/>
      <c r="H881" s="604"/>
      <c r="I881" s="604"/>
      <c r="J881" s="604"/>
      <c r="K881" s="604"/>
    </row>
    <row r="882" spans="1:11" x14ac:dyDescent="0.5">
      <c r="A882" s="604"/>
      <c r="B882" s="606" t="s">
        <v>910</v>
      </c>
      <c r="C882" s="17" t="s">
        <v>911</v>
      </c>
      <c r="D882" s="614" t="s">
        <v>86</v>
      </c>
      <c r="E882" s="23" t="s">
        <v>1281</v>
      </c>
      <c r="F882" s="604" t="s">
        <v>20</v>
      </c>
      <c r="G882" s="604" t="s">
        <v>99</v>
      </c>
      <c r="H882" s="604" t="s">
        <v>127</v>
      </c>
      <c r="I882" s="604" t="s">
        <v>23</v>
      </c>
      <c r="J882" s="604" t="s">
        <v>22</v>
      </c>
      <c r="K882" s="604"/>
    </row>
    <row r="883" spans="1:11" x14ac:dyDescent="0.5">
      <c r="A883" s="604"/>
      <c r="B883" s="606"/>
      <c r="C883" s="19" t="s">
        <v>360</v>
      </c>
      <c r="D883" s="614"/>
      <c r="E883" s="23" t="s">
        <v>1282</v>
      </c>
      <c r="F883" s="604"/>
      <c r="G883" s="604"/>
      <c r="H883" s="604"/>
      <c r="I883" s="604"/>
      <c r="J883" s="604"/>
      <c r="K883" s="604"/>
    </row>
    <row r="884" spans="1:11" x14ac:dyDescent="0.5">
      <c r="A884" s="604"/>
      <c r="B884" s="606"/>
      <c r="C884" s="18" t="s">
        <v>367</v>
      </c>
      <c r="D884" s="614"/>
      <c r="E884" s="23"/>
      <c r="F884" s="604"/>
      <c r="G884" s="604"/>
      <c r="H884" s="604"/>
      <c r="I884" s="604"/>
      <c r="J884" s="604"/>
      <c r="K884" s="604"/>
    </row>
    <row r="885" spans="1:11" x14ac:dyDescent="0.5">
      <c r="A885" s="604"/>
      <c r="B885" s="606"/>
      <c r="C885" s="18" t="s">
        <v>368</v>
      </c>
      <c r="D885" s="614"/>
      <c r="E885" s="23"/>
      <c r="F885" s="604"/>
      <c r="G885" s="604"/>
      <c r="H885" s="604"/>
      <c r="I885" s="604"/>
      <c r="J885" s="604"/>
      <c r="K885" s="604"/>
    </row>
    <row r="886" spans="1:11" x14ac:dyDescent="0.5">
      <c r="A886" s="604"/>
      <c r="B886" s="606" t="s">
        <v>912</v>
      </c>
      <c r="C886" s="17" t="s">
        <v>913</v>
      </c>
      <c r="D886" s="614" t="s">
        <v>86</v>
      </c>
      <c r="E886" s="23" t="s">
        <v>1283</v>
      </c>
      <c r="F886" s="604" t="s">
        <v>20</v>
      </c>
      <c r="G886" s="604" t="s">
        <v>99</v>
      </c>
      <c r="H886" s="604" t="s">
        <v>127</v>
      </c>
      <c r="I886" s="604" t="s">
        <v>23</v>
      </c>
      <c r="J886" s="604" t="s">
        <v>22</v>
      </c>
      <c r="K886" s="604"/>
    </row>
    <row r="887" spans="1:11" x14ac:dyDescent="0.5">
      <c r="A887" s="604"/>
      <c r="B887" s="606"/>
      <c r="C887" s="19" t="s">
        <v>360</v>
      </c>
      <c r="D887" s="614"/>
      <c r="E887" s="23" t="s">
        <v>487</v>
      </c>
      <c r="F887" s="604"/>
      <c r="G887" s="604"/>
      <c r="H887" s="604"/>
      <c r="I887" s="604"/>
      <c r="J887" s="604"/>
      <c r="K887" s="604"/>
    </row>
    <row r="888" spans="1:11" x14ac:dyDescent="0.5">
      <c r="A888" s="604"/>
      <c r="B888" s="606"/>
      <c r="C888" s="18" t="s">
        <v>91</v>
      </c>
      <c r="D888" s="614"/>
      <c r="E888" s="23"/>
      <c r="F888" s="604"/>
      <c r="G888" s="604"/>
      <c r="H888" s="604"/>
      <c r="I888" s="604"/>
      <c r="J888" s="604"/>
      <c r="K888" s="604"/>
    </row>
    <row r="889" spans="1:11" x14ac:dyDescent="0.5">
      <c r="A889" s="604"/>
      <c r="B889" s="606" t="s">
        <v>1076</v>
      </c>
      <c r="C889" s="17" t="s">
        <v>1077</v>
      </c>
      <c r="D889" s="614" t="s">
        <v>86</v>
      </c>
      <c r="E889" s="23" t="s">
        <v>1284</v>
      </c>
      <c r="F889" s="604" t="s">
        <v>20</v>
      </c>
      <c r="G889" s="604" t="s">
        <v>72</v>
      </c>
      <c r="H889" s="604" t="s">
        <v>83</v>
      </c>
      <c r="I889" s="604" t="s">
        <v>23</v>
      </c>
      <c r="J889" s="604" t="s">
        <v>22</v>
      </c>
      <c r="K889" s="604"/>
    </row>
    <row r="890" spans="1:11" x14ac:dyDescent="0.5">
      <c r="A890" s="604"/>
      <c r="B890" s="606"/>
      <c r="C890" s="19" t="s">
        <v>371</v>
      </c>
      <c r="D890" s="614"/>
      <c r="E890" s="23" t="s">
        <v>1285</v>
      </c>
      <c r="F890" s="604"/>
      <c r="G890" s="604"/>
      <c r="H890" s="604"/>
      <c r="I890" s="604"/>
      <c r="J890" s="604"/>
      <c r="K890" s="604"/>
    </row>
    <row r="891" spans="1:11" x14ac:dyDescent="0.5">
      <c r="A891" s="604"/>
      <c r="B891" s="606"/>
      <c r="C891" s="18" t="s">
        <v>367</v>
      </c>
      <c r="D891" s="614"/>
      <c r="E891" s="23"/>
      <c r="F891" s="604"/>
      <c r="G891" s="604"/>
      <c r="H891" s="604"/>
      <c r="I891" s="604"/>
      <c r="J891" s="604"/>
      <c r="K891" s="604"/>
    </row>
    <row r="892" spans="1:11" x14ac:dyDescent="0.5">
      <c r="A892" s="604"/>
      <c r="B892" s="606"/>
      <c r="C892" s="18" t="s">
        <v>368</v>
      </c>
      <c r="D892" s="614"/>
      <c r="E892" s="23"/>
      <c r="F892" s="604"/>
      <c r="G892" s="604"/>
      <c r="H892" s="604"/>
      <c r="I892" s="604"/>
      <c r="J892" s="604"/>
      <c r="K892" s="604"/>
    </row>
    <row r="893" spans="1:11" x14ac:dyDescent="0.5">
      <c r="A893" s="604"/>
      <c r="B893" s="606" t="s">
        <v>379</v>
      </c>
      <c r="C893" s="17" t="s">
        <v>380</v>
      </c>
      <c r="D893" s="614" t="s">
        <v>86</v>
      </c>
      <c r="E893" s="23" t="s">
        <v>489</v>
      </c>
      <c r="F893" s="604" t="s">
        <v>20</v>
      </c>
      <c r="G893" s="604" t="s">
        <v>72</v>
      </c>
      <c r="H893" s="604" t="s">
        <v>83</v>
      </c>
      <c r="I893" s="604" t="s">
        <v>23</v>
      </c>
      <c r="J893" s="604" t="s">
        <v>22</v>
      </c>
      <c r="K893" s="604"/>
    </row>
    <row r="894" spans="1:11" x14ac:dyDescent="0.5">
      <c r="A894" s="604"/>
      <c r="B894" s="606"/>
      <c r="C894" s="19" t="s">
        <v>371</v>
      </c>
      <c r="D894" s="614"/>
      <c r="E894" s="23" t="s">
        <v>478</v>
      </c>
      <c r="F894" s="604"/>
      <c r="G894" s="604"/>
      <c r="H894" s="604"/>
      <c r="I894" s="604"/>
      <c r="J894" s="604"/>
      <c r="K894" s="604"/>
    </row>
    <row r="895" spans="1:11" x14ac:dyDescent="0.5">
      <c r="A895" s="604"/>
      <c r="B895" s="606"/>
      <c r="C895" s="18" t="s">
        <v>89</v>
      </c>
      <c r="D895" s="614"/>
      <c r="E895" s="23"/>
      <c r="F895" s="604"/>
      <c r="G895" s="604"/>
      <c r="H895" s="604"/>
      <c r="I895" s="604"/>
      <c r="J895" s="604"/>
      <c r="K895" s="604"/>
    </row>
    <row r="896" spans="1:11" x14ac:dyDescent="0.5">
      <c r="A896" s="604"/>
      <c r="B896" s="606" t="s">
        <v>1082</v>
      </c>
      <c r="C896" s="17" t="s">
        <v>1083</v>
      </c>
      <c r="D896" s="614" t="s">
        <v>86</v>
      </c>
      <c r="E896" s="23" t="s">
        <v>1286</v>
      </c>
      <c r="F896" s="604" t="s">
        <v>20</v>
      </c>
      <c r="G896" s="604" t="s">
        <v>72</v>
      </c>
      <c r="H896" s="604" t="s">
        <v>83</v>
      </c>
      <c r="I896" s="604" t="s">
        <v>23</v>
      </c>
      <c r="J896" s="604" t="s">
        <v>22</v>
      </c>
      <c r="K896" s="604"/>
    </row>
    <row r="897" spans="1:11" x14ac:dyDescent="0.5">
      <c r="A897" s="604"/>
      <c r="B897" s="606"/>
      <c r="C897" s="19" t="s">
        <v>371</v>
      </c>
      <c r="D897" s="614"/>
      <c r="E897" s="23" t="s">
        <v>1287</v>
      </c>
      <c r="F897" s="604"/>
      <c r="G897" s="604"/>
      <c r="H897" s="604"/>
      <c r="I897" s="604"/>
      <c r="J897" s="604"/>
      <c r="K897" s="604"/>
    </row>
    <row r="898" spans="1:11" x14ac:dyDescent="0.5">
      <c r="A898" s="604"/>
      <c r="B898" s="606"/>
      <c r="C898" s="18" t="s">
        <v>90</v>
      </c>
      <c r="D898" s="614"/>
      <c r="E898" s="23"/>
      <c r="F898" s="604"/>
      <c r="G898" s="604"/>
      <c r="H898" s="604"/>
      <c r="I898" s="604"/>
      <c r="J898" s="604"/>
      <c r="K898" s="604"/>
    </row>
    <row r="899" spans="1:11" x14ac:dyDescent="0.5">
      <c r="A899" s="604"/>
      <c r="B899" s="606"/>
      <c r="C899" s="18" t="s">
        <v>165</v>
      </c>
      <c r="D899" s="614"/>
      <c r="E899" s="23"/>
      <c r="F899" s="604"/>
      <c r="G899" s="604"/>
      <c r="H899" s="604"/>
      <c r="I899" s="604"/>
      <c r="J899" s="604"/>
      <c r="K899" s="604"/>
    </row>
    <row r="900" spans="1:11" x14ac:dyDescent="0.5">
      <c r="A900" s="604"/>
      <c r="B900" s="606" t="s">
        <v>1084</v>
      </c>
      <c r="C900" s="17" t="s">
        <v>226</v>
      </c>
      <c r="D900" s="614" t="s">
        <v>157</v>
      </c>
      <c r="E900" s="618"/>
      <c r="F900" s="604" t="s">
        <v>20</v>
      </c>
      <c r="G900" s="604" t="s">
        <v>72</v>
      </c>
      <c r="H900" s="604" t="s">
        <v>83</v>
      </c>
      <c r="I900" s="604" t="s">
        <v>23</v>
      </c>
      <c r="J900" s="604" t="s">
        <v>22</v>
      </c>
    </row>
    <row r="901" spans="1:11" x14ac:dyDescent="0.5">
      <c r="A901" s="604"/>
      <c r="B901" s="606"/>
      <c r="C901" s="19" t="s">
        <v>371</v>
      </c>
      <c r="D901" s="614"/>
      <c r="E901" s="618"/>
      <c r="F901" s="604"/>
      <c r="G901" s="604"/>
      <c r="H901" s="604"/>
      <c r="I901" s="604"/>
      <c r="J901" s="604"/>
    </row>
    <row r="902" spans="1:11" x14ac:dyDescent="0.5">
      <c r="A902" s="604"/>
      <c r="B902" s="606"/>
      <c r="C902" s="18" t="s">
        <v>165</v>
      </c>
      <c r="D902" s="614"/>
      <c r="E902" s="618"/>
      <c r="F902" s="604"/>
      <c r="G902" s="604"/>
      <c r="H902" s="604"/>
      <c r="I902" s="604"/>
      <c r="J902" s="604"/>
    </row>
  </sheetData>
  <mergeCells count="2044">
    <mergeCell ref="I1:K1"/>
    <mergeCell ref="A2:K2"/>
    <mergeCell ref="A3:K3"/>
    <mergeCell ref="I900:I902"/>
    <mergeCell ref="J900:J902"/>
    <mergeCell ref="I896:I899"/>
    <mergeCell ref="J896:J899"/>
    <mergeCell ref="K896:K899"/>
    <mergeCell ref="A900:A902"/>
    <mergeCell ref="B900:B902"/>
    <mergeCell ref="D900:D902"/>
    <mergeCell ref="E900:E902"/>
    <mergeCell ref="F900:F902"/>
    <mergeCell ref="G900:G902"/>
    <mergeCell ref="H900:H902"/>
    <mergeCell ref="A896:A899"/>
    <mergeCell ref="B896:B899"/>
    <mergeCell ref="D896:D899"/>
    <mergeCell ref="F896:F899"/>
    <mergeCell ref="G896:G899"/>
    <mergeCell ref="H896:H899"/>
    <mergeCell ref="K889:K892"/>
    <mergeCell ref="A893:A895"/>
    <mergeCell ref="B893:B895"/>
    <mergeCell ref="D893:D895"/>
    <mergeCell ref="F893:F895"/>
    <mergeCell ref="G893:G895"/>
    <mergeCell ref="H893:H895"/>
    <mergeCell ref="I893:I895"/>
    <mergeCell ref="J893:J895"/>
    <mergeCell ref="K893:K895"/>
    <mergeCell ref="J886:J888"/>
    <mergeCell ref="K886:K888"/>
    <mergeCell ref="A889:A892"/>
    <mergeCell ref="B889:B892"/>
    <mergeCell ref="D889:D892"/>
    <mergeCell ref="F889:F892"/>
    <mergeCell ref="G889:G892"/>
    <mergeCell ref="H889:H892"/>
    <mergeCell ref="I889:I892"/>
    <mergeCell ref="J889:J892"/>
    <mergeCell ref="I882:I885"/>
    <mergeCell ref="J882:J885"/>
    <mergeCell ref="K882:K885"/>
    <mergeCell ref="A886:A888"/>
    <mergeCell ref="B886:B888"/>
    <mergeCell ref="D886:D888"/>
    <mergeCell ref="F886:F888"/>
    <mergeCell ref="G886:G888"/>
    <mergeCell ref="H886:H888"/>
    <mergeCell ref="I886:I888"/>
    <mergeCell ref="H880:H881"/>
    <mergeCell ref="I880:I881"/>
    <mergeCell ref="J880:J881"/>
    <mergeCell ref="K880:K881"/>
    <mergeCell ref="A882:A885"/>
    <mergeCell ref="B882:B885"/>
    <mergeCell ref="D882:D885"/>
    <mergeCell ref="F882:F885"/>
    <mergeCell ref="G882:G885"/>
    <mergeCell ref="H882:H885"/>
    <mergeCell ref="A880:A881"/>
    <mergeCell ref="B880:B881"/>
    <mergeCell ref="D880:D881"/>
    <mergeCell ref="E880:E881"/>
    <mergeCell ref="F880:F881"/>
    <mergeCell ref="G880:G881"/>
    <mergeCell ref="I873:I878"/>
    <mergeCell ref="J873:J878"/>
    <mergeCell ref="A879:K879"/>
    <mergeCell ref="A873:A878"/>
    <mergeCell ref="B873:B878"/>
    <mergeCell ref="D873:D878"/>
    <mergeCell ref="F873:F878"/>
    <mergeCell ref="G873:G878"/>
    <mergeCell ref="H873:H878"/>
    <mergeCell ref="K861:K866"/>
    <mergeCell ref="A867:A872"/>
    <mergeCell ref="B867:B872"/>
    <mergeCell ref="D867:D872"/>
    <mergeCell ref="F867:F872"/>
    <mergeCell ref="G867:G872"/>
    <mergeCell ref="H867:H872"/>
    <mergeCell ref="I867:I872"/>
    <mergeCell ref="J867:J872"/>
    <mergeCell ref="K867:K872"/>
    <mergeCell ref="J857:J860"/>
    <mergeCell ref="K857:K860"/>
    <mergeCell ref="A861:A866"/>
    <mergeCell ref="B861:B866"/>
    <mergeCell ref="D861:D866"/>
    <mergeCell ref="F861:F866"/>
    <mergeCell ref="G861:G866"/>
    <mergeCell ref="H861:H866"/>
    <mergeCell ref="I861:I866"/>
    <mergeCell ref="J861:J866"/>
    <mergeCell ref="I852:I856"/>
    <mergeCell ref="J852:J856"/>
    <mergeCell ref="K852:K856"/>
    <mergeCell ref="A857:A860"/>
    <mergeCell ref="B857:B860"/>
    <mergeCell ref="D857:D860"/>
    <mergeCell ref="F857:F860"/>
    <mergeCell ref="G857:G860"/>
    <mergeCell ref="H857:H860"/>
    <mergeCell ref="I857:I860"/>
    <mergeCell ref="A852:A856"/>
    <mergeCell ref="B852:B856"/>
    <mergeCell ref="D852:D856"/>
    <mergeCell ref="F852:F856"/>
    <mergeCell ref="G852:G856"/>
    <mergeCell ref="H852:H856"/>
    <mergeCell ref="K845:K847"/>
    <mergeCell ref="A848:A851"/>
    <mergeCell ref="B848:B851"/>
    <mergeCell ref="D848:D851"/>
    <mergeCell ref="F848:F851"/>
    <mergeCell ref="G848:G851"/>
    <mergeCell ref="H848:H851"/>
    <mergeCell ref="I848:I851"/>
    <mergeCell ref="J848:J851"/>
    <mergeCell ref="K848:K851"/>
    <mergeCell ref="K841:K844"/>
    <mergeCell ref="A845:A847"/>
    <mergeCell ref="B845:B847"/>
    <mergeCell ref="D845:D847"/>
    <mergeCell ref="E845:E847"/>
    <mergeCell ref="F845:F847"/>
    <mergeCell ref="G845:G847"/>
    <mergeCell ref="H845:H847"/>
    <mergeCell ref="I845:I847"/>
    <mergeCell ref="J845:J847"/>
    <mergeCell ref="J838:J840"/>
    <mergeCell ref="K838:K840"/>
    <mergeCell ref="A841:A844"/>
    <mergeCell ref="B841:B844"/>
    <mergeCell ref="D841:D844"/>
    <mergeCell ref="F841:F844"/>
    <mergeCell ref="G841:G844"/>
    <mergeCell ref="H841:H844"/>
    <mergeCell ref="I841:I844"/>
    <mergeCell ref="J841:J844"/>
    <mergeCell ref="I835:I837"/>
    <mergeCell ref="J835:J837"/>
    <mergeCell ref="K835:K837"/>
    <mergeCell ref="A838:A840"/>
    <mergeCell ref="B838:B840"/>
    <mergeCell ref="D838:D840"/>
    <mergeCell ref="F838:F840"/>
    <mergeCell ref="G838:G840"/>
    <mergeCell ref="H838:H840"/>
    <mergeCell ref="I838:I840"/>
    <mergeCell ref="H832:H834"/>
    <mergeCell ref="I832:I834"/>
    <mergeCell ref="J832:J834"/>
    <mergeCell ref="K832:K834"/>
    <mergeCell ref="A835:A837"/>
    <mergeCell ref="B835:B837"/>
    <mergeCell ref="D835:D837"/>
    <mergeCell ref="F835:F837"/>
    <mergeCell ref="G835:G837"/>
    <mergeCell ref="H835:H837"/>
    <mergeCell ref="H829:H831"/>
    <mergeCell ref="I829:I831"/>
    <mergeCell ref="J829:J831"/>
    <mergeCell ref="K829:K831"/>
    <mergeCell ref="A832:A834"/>
    <mergeCell ref="B832:B834"/>
    <mergeCell ref="D832:D834"/>
    <mergeCell ref="E832:E834"/>
    <mergeCell ref="F832:F834"/>
    <mergeCell ref="G832:G834"/>
    <mergeCell ref="G825:G828"/>
    <mergeCell ref="H825:H828"/>
    <mergeCell ref="I825:I828"/>
    <mergeCell ref="J825:J828"/>
    <mergeCell ref="K825:K828"/>
    <mergeCell ref="A829:A831"/>
    <mergeCell ref="B829:B831"/>
    <mergeCell ref="D829:D831"/>
    <mergeCell ref="F829:F831"/>
    <mergeCell ref="G829:G831"/>
    <mergeCell ref="K817:K820"/>
    <mergeCell ref="A821:A824"/>
    <mergeCell ref="B821:B824"/>
    <mergeCell ref="D821:D824"/>
    <mergeCell ref="F821:F824"/>
    <mergeCell ref="G821:G824"/>
    <mergeCell ref="H821:H824"/>
    <mergeCell ref="I821:I824"/>
    <mergeCell ref="J821:J824"/>
    <mergeCell ref="K821:K824"/>
    <mergeCell ref="A825:A828"/>
    <mergeCell ref="B825:B828"/>
    <mergeCell ref="D825:D828"/>
    <mergeCell ref="F825:F828"/>
    <mergeCell ref="J813:J816"/>
    <mergeCell ref="K813:K816"/>
    <mergeCell ref="A817:A820"/>
    <mergeCell ref="B817:B820"/>
    <mergeCell ref="D817:D820"/>
    <mergeCell ref="F817:F820"/>
    <mergeCell ref="G817:G820"/>
    <mergeCell ref="H817:H820"/>
    <mergeCell ref="I817:I820"/>
    <mergeCell ref="J817:J820"/>
    <mergeCell ref="H810:H812"/>
    <mergeCell ref="I810:I812"/>
    <mergeCell ref="J810:J812"/>
    <mergeCell ref="K810:K812"/>
    <mergeCell ref="A813:A816"/>
    <mergeCell ref="B813:B816"/>
    <mergeCell ref="D813:D816"/>
    <mergeCell ref="F813:F816"/>
    <mergeCell ref="G813:G816"/>
    <mergeCell ref="H813:H816"/>
    <mergeCell ref="I813:I816"/>
    <mergeCell ref="H793:H796"/>
    <mergeCell ref="I793:I796"/>
    <mergeCell ref="J793:J796"/>
    <mergeCell ref="K793:K796"/>
    <mergeCell ref="A790:A792"/>
    <mergeCell ref="B790:B792"/>
    <mergeCell ref="H807:H809"/>
    <mergeCell ref="I807:I809"/>
    <mergeCell ref="J807:J809"/>
    <mergeCell ref="K807:K809"/>
    <mergeCell ref="A810:A812"/>
    <mergeCell ref="B810:B812"/>
    <mergeCell ref="D810:D812"/>
    <mergeCell ref="E810:E812"/>
    <mergeCell ref="F810:F812"/>
    <mergeCell ref="G810:G812"/>
    <mergeCell ref="G804:G806"/>
    <mergeCell ref="H804:H806"/>
    <mergeCell ref="I804:I806"/>
    <mergeCell ref="J804:J806"/>
    <mergeCell ref="K804:K806"/>
    <mergeCell ref="A807:A809"/>
    <mergeCell ref="B807:B809"/>
    <mergeCell ref="D807:D809"/>
    <mergeCell ref="F807:F809"/>
    <mergeCell ref="G807:G809"/>
    <mergeCell ref="A804:A806"/>
    <mergeCell ref="B804:B806"/>
    <mergeCell ref="D804:D806"/>
    <mergeCell ref="F804:F806"/>
    <mergeCell ref="B783:B784"/>
    <mergeCell ref="D783:D784"/>
    <mergeCell ref="E783:E784"/>
    <mergeCell ref="F783:F784"/>
    <mergeCell ref="G783:G784"/>
    <mergeCell ref="H783:H784"/>
    <mergeCell ref="K797:K800"/>
    <mergeCell ref="A801:A803"/>
    <mergeCell ref="B801:B803"/>
    <mergeCell ref="D801:D803"/>
    <mergeCell ref="F801:F803"/>
    <mergeCell ref="G801:G803"/>
    <mergeCell ref="H801:H803"/>
    <mergeCell ref="I801:I803"/>
    <mergeCell ref="J801:J803"/>
    <mergeCell ref="K801:K803"/>
    <mergeCell ref="K787:K789"/>
    <mergeCell ref="D790:D792"/>
    <mergeCell ref="D793:D796"/>
    <mergeCell ref="A797:A800"/>
    <mergeCell ref="B797:B800"/>
    <mergeCell ref="D797:D800"/>
    <mergeCell ref="F797:F800"/>
    <mergeCell ref="G797:G800"/>
    <mergeCell ref="H797:H800"/>
    <mergeCell ref="I797:I800"/>
    <mergeCell ref="J797:J800"/>
    <mergeCell ref="K790:K792"/>
    <mergeCell ref="A793:A796"/>
    <mergeCell ref="B793:B796"/>
    <mergeCell ref="F793:F796"/>
    <mergeCell ref="G793:G796"/>
    <mergeCell ref="F776:F778"/>
    <mergeCell ref="G776:G778"/>
    <mergeCell ref="K766:K769"/>
    <mergeCell ref="A770:A772"/>
    <mergeCell ref="B770:B772"/>
    <mergeCell ref="D770:D772"/>
    <mergeCell ref="F770:F772"/>
    <mergeCell ref="G770:G772"/>
    <mergeCell ref="H770:H772"/>
    <mergeCell ref="I770:I772"/>
    <mergeCell ref="J770:J772"/>
    <mergeCell ref="K770:K772"/>
    <mergeCell ref="J785:J786"/>
    <mergeCell ref="K785:K786"/>
    <mergeCell ref="A787:A789"/>
    <mergeCell ref="B787:B789"/>
    <mergeCell ref="D787:D789"/>
    <mergeCell ref="F787:F789"/>
    <mergeCell ref="G787:G789"/>
    <mergeCell ref="H787:H789"/>
    <mergeCell ref="I787:I789"/>
    <mergeCell ref="J787:J789"/>
    <mergeCell ref="I783:I784"/>
    <mergeCell ref="A785:A786"/>
    <mergeCell ref="B785:B786"/>
    <mergeCell ref="D785:D786"/>
    <mergeCell ref="F785:F786"/>
    <mergeCell ref="G785:G786"/>
    <mergeCell ref="H785:H786"/>
    <mergeCell ref="I785:I786"/>
    <mergeCell ref="K760:K762"/>
    <mergeCell ref="D763:D765"/>
    <mergeCell ref="A766:A769"/>
    <mergeCell ref="B766:B769"/>
    <mergeCell ref="D766:D769"/>
    <mergeCell ref="F766:F769"/>
    <mergeCell ref="G766:G769"/>
    <mergeCell ref="H766:H769"/>
    <mergeCell ref="I766:I769"/>
    <mergeCell ref="J766:J769"/>
    <mergeCell ref="A760:A762"/>
    <mergeCell ref="B760:B762"/>
    <mergeCell ref="D760:D762"/>
    <mergeCell ref="F760:F762"/>
    <mergeCell ref="G760:G762"/>
    <mergeCell ref="H760:H762"/>
    <mergeCell ref="I760:I762"/>
    <mergeCell ref="J760:J762"/>
    <mergeCell ref="I763:I765"/>
    <mergeCell ref="J763:J765"/>
    <mergeCell ref="K763:K765"/>
    <mergeCell ref="A763:A765"/>
    <mergeCell ref="B763:B765"/>
    <mergeCell ref="F763:F765"/>
    <mergeCell ref="G763:G765"/>
    <mergeCell ref="H763:H765"/>
    <mergeCell ref="J783:J784"/>
    <mergeCell ref="K783:K784"/>
    <mergeCell ref="H754:H756"/>
    <mergeCell ref="I754:I756"/>
    <mergeCell ref="J754:J756"/>
    <mergeCell ref="K754:K756"/>
    <mergeCell ref="A757:A759"/>
    <mergeCell ref="B757:B759"/>
    <mergeCell ref="D757:D759"/>
    <mergeCell ref="F757:F759"/>
    <mergeCell ref="G757:G759"/>
    <mergeCell ref="H757:H759"/>
    <mergeCell ref="G750:G753"/>
    <mergeCell ref="H750:H753"/>
    <mergeCell ref="I750:I753"/>
    <mergeCell ref="J750:J753"/>
    <mergeCell ref="K750:K753"/>
    <mergeCell ref="A754:A756"/>
    <mergeCell ref="B754:B756"/>
    <mergeCell ref="D754:D756"/>
    <mergeCell ref="F754:F756"/>
    <mergeCell ref="G754:G756"/>
    <mergeCell ref="I757:I759"/>
    <mergeCell ref="A750:A753"/>
    <mergeCell ref="B750:B753"/>
    <mergeCell ref="D750:D753"/>
    <mergeCell ref="F750:F753"/>
    <mergeCell ref="J757:J759"/>
    <mergeCell ref="K757:K759"/>
    <mergeCell ref="K742:K745"/>
    <mergeCell ref="A746:A749"/>
    <mergeCell ref="B746:B749"/>
    <mergeCell ref="D746:D749"/>
    <mergeCell ref="F746:F749"/>
    <mergeCell ref="G746:G749"/>
    <mergeCell ref="H746:H749"/>
    <mergeCell ref="I746:I749"/>
    <mergeCell ref="J746:J749"/>
    <mergeCell ref="K746:K749"/>
    <mergeCell ref="J738:J741"/>
    <mergeCell ref="K738:K741"/>
    <mergeCell ref="A742:A745"/>
    <mergeCell ref="B742:B745"/>
    <mergeCell ref="D742:D745"/>
    <mergeCell ref="F742:F745"/>
    <mergeCell ref="G742:G745"/>
    <mergeCell ref="H742:H745"/>
    <mergeCell ref="I742:I745"/>
    <mergeCell ref="J742:J745"/>
    <mergeCell ref="K732:K734"/>
    <mergeCell ref="D735:D737"/>
    <mergeCell ref="A738:A741"/>
    <mergeCell ref="B738:B741"/>
    <mergeCell ref="D738:D741"/>
    <mergeCell ref="E738:E741"/>
    <mergeCell ref="F738:F741"/>
    <mergeCell ref="G738:G741"/>
    <mergeCell ref="H738:H741"/>
    <mergeCell ref="I738:I741"/>
    <mergeCell ref="J729:J731"/>
    <mergeCell ref="K729:K731"/>
    <mergeCell ref="A732:A734"/>
    <mergeCell ref="B732:B734"/>
    <mergeCell ref="D732:D734"/>
    <mergeCell ref="F732:F734"/>
    <mergeCell ref="G732:G734"/>
    <mergeCell ref="H732:H734"/>
    <mergeCell ref="I732:I734"/>
    <mergeCell ref="J732:J734"/>
    <mergeCell ref="A735:A737"/>
    <mergeCell ref="B735:B737"/>
    <mergeCell ref="F735:F737"/>
    <mergeCell ref="G735:G737"/>
    <mergeCell ref="H735:H737"/>
    <mergeCell ref="I735:I737"/>
    <mergeCell ref="J735:J737"/>
    <mergeCell ref="K735:K737"/>
    <mergeCell ref="H726:H728"/>
    <mergeCell ref="I726:I728"/>
    <mergeCell ref="J726:J728"/>
    <mergeCell ref="K726:K728"/>
    <mergeCell ref="A729:A731"/>
    <mergeCell ref="B729:B731"/>
    <mergeCell ref="D729:D731"/>
    <mergeCell ref="F729:F731"/>
    <mergeCell ref="G729:G731"/>
    <mergeCell ref="H729:H731"/>
    <mergeCell ref="G723:G725"/>
    <mergeCell ref="H723:H725"/>
    <mergeCell ref="I723:I725"/>
    <mergeCell ref="J723:J725"/>
    <mergeCell ref="K723:K725"/>
    <mergeCell ref="A726:A728"/>
    <mergeCell ref="B726:B728"/>
    <mergeCell ref="D726:D728"/>
    <mergeCell ref="F726:F728"/>
    <mergeCell ref="G726:G728"/>
    <mergeCell ref="I729:I731"/>
    <mergeCell ref="A723:A725"/>
    <mergeCell ref="B723:B725"/>
    <mergeCell ref="D723:D725"/>
    <mergeCell ref="F723:F725"/>
    <mergeCell ref="K716:K719"/>
    <mergeCell ref="A720:A722"/>
    <mergeCell ref="B720:B722"/>
    <mergeCell ref="D720:D722"/>
    <mergeCell ref="F720:F722"/>
    <mergeCell ref="G720:G722"/>
    <mergeCell ref="H720:H722"/>
    <mergeCell ref="I720:I722"/>
    <mergeCell ref="J720:J722"/>
    <mergeCell ref="K720:K722"/>
    <mergeCell ref="J713:J715"/>
    <mergeCell ref="K713:K715"/>
    <mergeCell ref="A716:A719"/>
    <mergeCell ref="B716:B719"/>
    <mergeCell ref="D716:D719"/>
    <mergeCell ref="F716:F719"/>
    <mergeCell ref="G716:G719"/>
    <mergeCell ref="H716:H719"/>
    <mergeCell ref="I716:I719"/>
    <mergeCell ref="J716:J719"/>
    <mergeCell ref="J710:J712"/>
    <mergeCell ref="K710:K712"/>
    <mergeCell ref="A713:A715"/>
    <mergeCell ref="B713:B715"/>
    <mergeCell ref="D713:D715"/>
    <mergeCell ref="E713:E715"/>
    <mergeCell ref="F713:F715"/>
    <mergeCell ref="G713:G715"/>
    <mergeCell ref="H713:H715"/>
    <mergeCell ref="I713:I715"/>
    <mergeCell ref="I707:I709"/>
    <mergeCell ref="J707:J709"/>
    <mergeCell ref="K707:K709"/>
    <mergeCell ref="A710:A712"/>
    <mergeCell ref="B710:B712"/>
    <mergeCell ref="D710:D712"/>
    <mergeCell ref="F710:F712"/>
    <mergeCell ref="G710:G712"/>
    <mergeCell ref="H710:H712"/>
    <mergeCell ref="I710:I712"/>
    <mergeCell ref="G705:G706"/>
    <mergeCell ref="H705:H706"/>
    <mergeCell ref="I705:I706"/>
    <mergeCell ref="J705:J706"/>
    <mergeCell ref="K705:K706"/>
    <mergeCell ref="A707:A709"/>
    <mergeCell ref="B707:B709"/>
    <mergeCell ref="D707:D709"/>
    <mergeCell ref="F707:F709"/>
    <mergeCell ref="G707:G709"/>
    <mergeCell ref="K700:K702"/>
    <mergeCell ref="A703:A704"/>
    <mergeCell ref="B703:B704"/>
    <mergeCell ref="D703:D704"/>
    <mergeCell ref="F703:F704"/>
    <mergeCell ref="G703:G704"/>
    <mergeCell ref="H703:H704"/>
    <mergeCell ref="I703:I704"/>
    <mergeCell ref="J703:J704"/>
    <mergeCell ref="K703:K704"/>
    <mergeCell ref="H707:H709"/>
    <mergeCell ref="A705:A706"/>
    <mergeCell ref="B705:B706"/>
    <mergeCell ref="D705:D706"/>
    <mergeCell ref="F705:F706"/>
    <mergeCell ref="J698:J699"/>
    <mergeCell ref="K698:K699"/>
    <mergeCell ref="A700:A702"/>
    <mergeCell ref="B700:B702"/>
    <mergeCell ref="D700:D702"/>
    <mergeCell ref="F700:F702"/>
    <mergeCell ref="G700:G702"/>
    <mergeCell ref="H700:H702"/>
    <mergeCell ref="I700:I702"/>
    <mergeCell ref="J700:J702"/>
    <mergeCell ref="I696:I697"/>
    <mergeCell ref="J696:J697"/>
    <mergeCell ref="K696:K697"/>
    <mergeCell ref="A698:A699"/>
    <mergeCell ref="B698:B699"/>
    <mergeCell ref="D698:D699"/>
    <mergeCell ref="F698:F699"/>
    <mergeCell ref="G698:G699"/>
    <mergeCell ref="H698:H699"/>
    <mergeCell ref="I698:I699"/>
    <mergeCell ref="A696:A697"/>
    <mergeCell ref="B696:B697"/>
    <mergeCell ref="D696:D697"/>
    <mergeCell ref="F696:F697"/>
    <mergeCell ref="G696:G697"/>
    <mergeCell ref="H696:H697"/>
    <mergeCell ref="K691:K692"/>
    <mergeCell ref="A693:A695"/>
    <mergeCell ref="B693:B695"/>
    <mergeCell ref="D693:D695"/>
    <mergeCell ref="F693:F695"/>
    <mergeCell ref="G693:G695"/>
    <mergeCell ref="H693:H695"/>
    <mergeCell ref="I693:I695"/>
    <mergeCell ref="J693:J695"/>
    <mergeCell ref="K693:K695"/>
    <mergeCell ref="J688:J690"/>
    <mergeCell ref="K688:K690"/>
    <mergeCell ref="A691:A692"/>
    <mergeCell ref="B691:B692"/>
    <mergeCell ref="D691:D692"/>
    <mergeCell ref="F691:F692"/>
    <mergeCell ref="G691:G692"/>
    <mergeCell ref="H691:H692"/>
    <mergeCell ref="I691:I692"/>
    <mergeCell ref="J691:J692"/>
    <mergeCell ref="I686:I687"/>
    <mergeCell ref="J686:J687"/>
    <mergeCell ref="K686:K687"/>
    <mergeCell ref="A688:A690"/>
    <mergeCell ref="B688:B690"/>
    <mergeCell ref="D688:D690"/>
    <mergeCell ref="F688:F690"/>
    <mergeCell ref="G688:G690"/>
    <mergeCell ref="H688:H690"/>
    <mergeCell ref="I688:I690"/>
    <mergeCell ref="H684:H685"/>
    <mergeCell ref="I684:I685"/>
    <mergeCell ref="J684:J685"/>
    <mergeCell ref="K684:K685"/>
    <mergeCell ref="A686:A687"/>
    <mergeCell ref="B686:B687"/>
    <mergeCell ref="D686:D687"/>
    <mergeCell ref="F686:F687"/>
    <mergeCell ref="G686:G687"/>
    <mergeCell ref="H686:H687"/>
    <mergeCell ref="D681:D683"/>
    <mergeCell ref="A684:A685"/>
    <mergeCell ref="B684:B685"/>
    <mergeCell ref="D684:D685"/>
    <mergeCell ref="F684:F685"/>
    <mergeCell ref="G684:G685"/>
    <mergeCell ref="G663:G668"/>
    <mergeCell ref="H663:H668"/>
    <mergeCell ref="I663:I668"/>
    <mergeCell ref="J663:J668"/>
    <mergeCell ref="K663:K668"/>
    <mergeCell ref="A669:A674"/>
    <mergeCell ref="B669:B674"/>
    <mergeCell ref="D669:D674"/>
    <mergeCell ref="F669:F674"/>
    <mergeCell ref="G669:G674"/>
    <mergeCell ref="K681:K683"/>
    <mergeCell ref="J678:J680"/>
    <mergeCell ref="K678:K680"/>
    <mergeCell ref="A681:A683"/>
    <mergeCell ref="B681:B683"/>
    <mergeCell ref="F681:F683"/>
    <mergeCell ref="G681:G683"/>
    <mergeCell ref="H681:H683"/>
    <mergeCell ref="I681:I683"/>
    <mergeCell ref="J681:J683"/>
    <mergeCell ref="A678:A680"/>
    <mergeCell ref="B678:B680"/>
    <mergeCell ref="F678:F680"/>
    <mergeCell ref="G678:G680"/>
    <mergeCell ref="H678:H680"/>
    <mergeCell ref="I678:I680"/>
    <mergeCell ref="K655:K657"/>
    <mergeCell ref="A658:A662"/>
    <mergeCell ref="B658:B662"/>
    <mergeCell ref="D658:D662"/>
    <mergeCell ref="F658:F662"/>
    <mergeCell ref="G658:G662"/>
    <mergeCell ref="H658:H662"/>
    <mergeCell ref="I658:I662"/>
    <mergeCell ref="J658:J662"/>
    <mergeCell ref="K658:K662"/>
    <mergeCell ref="J651:J654"/>
    <mergeCell ref="K651:K654"/>
    <mergeCell ref="A655:A657"/>
    <mergeCell ref="B655:B657"/>
    <mergeCell ref="D655:D657"/>
    <mergeCell ref="F655:F657"/>
    <mergeCell ref="G655:G657"/>
    <mergeCell ref="H655:H657"/>
    <mergeCell ref="I655:I657"/>
    <mergeCell ref="J655:J657"/>
    <mergeCell ref="I649:I650"/>
    <mergeCell ref="J649:J650"/>
    <mergeCell ref="K649:K650"/>
    <mergeCell ref="A651:A654"/>
    <mergeCell ref="B651:B654"/>
    <mergeCell ref="D651:D654"/>
    <mergeCell ref="F651:F654"/>
    <mergeCell ref="G651:G654"/>
    <mergeCell ref="H651:H654"/>
    <mergeCell ref="I651:I654"/>
    <mergeCell ref="A649:A650"/>
    <mergeCell ref="B649:B650"/>
    <mergeCell ref="D649:D650"/>
    <mergeCell ref="F649:F650"/>
    <mergeCell ref="G649:G650"/>
    <mergeCell ref="H649:H650"/>
    <mergeCell ref="K641:K643"/>
    <mergeCell ref="A644:A645"/>
    <mergeCell ref="B644:B645"/>
    <mergeCell ref="D644:D645"/>
    <mergeCell ref="F644:F645"/>
    <mergeCell ref="G644:G645"/>
    <mergeCell ref="H644:H645"/>
    <mergeCell ref="I644:I645"/>
    <mergeCell ref="J644:J645"/>
    <mergeCell ref="K644:K645"/>
    <mergeCell ref="J646:J648"/>
    <mergeCell ref="K646:K648"/>
    <mergeCell ref="A646:A648"/>
    <mergeCell ref="B646:B648"/>
    <mergeCell ref="F646:F648"/>
    <mergeCell ref="G646:G648"/>
    <mergeCell ref="J633:J640"/>
    <mergeCell ref="K633:K640"/>
    <mergeCell ref="A641:A643"/>
    <mergeCell ref="B641:B643"/>
    <mergeCell ref="D641:D643"/>
    <mergeCell ref="F641:F643"/>
    <mergeCell ref="G641:G643"/>
    <mergeCell ref="H641:H643"/>
    <mergeCell ref="I641:I643"/>
    <mergeCell ref="J641:J643"/>
    <mergeCell ref="J630:J632"/>
    <mergeCell ref="K630:K632"/>
    <mergeCell ref="A633:A640"/>
    <mergeCell ref="B633:B640"/>
    <mergeCell ref="D633:D640"/>
    <mergeCell ref="E633:E640"/>
    <mergeCell ref="F633:F640"/>
    <mergeCell ref="G633:G640"/>
    <mergeCell ref="H633:H640"/>
    <mergeCell ref="I633:I640"/>
    <mergeCell ref="A630:A632"/>
    <mergeCell ref="B630:B632"/>
    <mergeCell ref="D630:D632"/>
    <mergeCell ref="E630:E632"/>
    <mergeCell ref="F630:F632"/>
    <mergeCell ref="G630:G632"/>
    <mergeCell ref="H630:H632"/>
    <mergeCell ref="I630:I632"/>
    <mergeCell ref="J624:J626"/>
    <mergeCell ref="K624:K626"/>
    <mergeCell ref="A627:A629"/>
    <mergeCell ref="B627:B629"/>
    <mergeCell ref="D627:D629"/>
    <mergeCell ref="E627:E629"/>
    <mergeCell ref="F627:F629"/>
    <mergeCell ref="G627:G629"/>
    <mergeCell ref="H627:H629"/>
    <mergeCell ref="I627:I629"/>
    <mergeCell ref="A624:A626"/>
    <mergeCell ref="B624:B626"/>
    <mergeCell ref="D624:D626"/>
    <mergeCell ref="F624:F626"/>
    <mergeCell ref="G624:G626"/>
    <mergeCell ref="J605:J607"/>
    <mergeCell ref="K605:K607"/>
    <mergeCell ref="A608:A615"/>
    <mergeCell ref="B608:B615"/>
    <mergeCell ref="D608:D615"/>
    <mergeCell ref="F608:F615"/>
    <mergeCell ref="G608:G615"/>
    <mergeCell ref="H608:H615"/>
    <mergeCell ref="I608:I615"/>
    <mergeCell ref="J608:J615"/>
    <mergeCell ref="J627:J629"/>
    <mergeCell ref="K627:K629"/>
    <mergeCell ref="G602:G604"/>
    <mergeCell ref="H602:H604"/>
    <mergeCell ref="G596:G598"/>
    <mergeCell ref="H596:H598"/>
    <mergeCell ref="I596:I598"/>
    <mergeCell ref="J596:J598"/>
    <mergeCell ref="K596:K598"/>
    <mergeCell ref="D599:D601"/>
    <mergeCell ref="A596:A598"/>
    <mergeCell ref="B596:B598"/>
    <mergeCell ref="D596:D598"/>
    <mergeCell ref="F596:F598"/>
    <mergeCell ref="G616:G623"/>
    <mergeCell ref="H616:H623"/>
    <mergeCell ref="I616:I623"/>
    <mergeCell ref="J616:J623"/>
    <mergeCell ref="K616:K623"/>
    <mergeCell ref="F602:F604"/>
    <mergeCell ref="K592:K593"/>
    <mergeCell ref="A594:A595"/>
    <mergeCell ref="B594:B595"/>
    <mergeCell ref="D594:D595"/>
    <mergeCell ref="F594:F595"/>
    <mergeCell ref="G594:G595"/>
    <mergeCell ref="H594:H595"/>
    <mergeCell ref="I594:I595"/>
    <mergeCell ref="J594:J595"/>
    <mergeCell ref="K594:K595"/>
    <mergeCell ref="K590:K591"/>
    <mergeCell ref="A592:A593"/>
    <mergeCell ref="B592:B593"/>
    <mergeCell ref="D592:D593"/>
    <mergeCell ref="E592:E593"/>
    <mergeCell ref="F592:F593"/>
    <mergeCell ref="G592:G593"/>
    <mergeCell ref="H592:H593"/>
    <mergeCell ref="I592:I593"/>
    <mergeCell ref="J592:J593"/>
    <mergeCell ref="K587:K589"/>
    <mergeCell ref="A590:A591"/>
    <mergeCell ref="B590:B591"/>
    <mergeCell ref="D590:D591"/>
    <mergeCell ref="E590:E591"/>
    <mergeCell ref="F590:F591"/>
    <mergeCell ref="G590:G591"/>
    <mergeCell ref="H590:H591"/>
    <mergeCell ref="I590:I591"/>
    <mergeCell ref="J590:J591"/>
    <mergeCell ref="J585:J586"/>
    <mergeCell ref="K585:K586"/>
    <mergeCell ref="A587:A589"/>
    <mergeCell ref="B587:B589"/>
    <mergeCell ref="D587:D589"/>
    <mergeCell ref="F587:F589"/>
    <mergeCell ref="G587:G589"/>
    <mergeCell ref="H587:H589"/>
    <mergeCell ref="I587:I589"/>
    <mergeCell ref="J587:J589"/>
    <mergeCell ref="H583:H584"/>
    <mergeCell ref="I583:I584"/>
    <mergeCell ref="J583:J584"/>
    <mergeCell ref="K583:K584"/>
    <mergeCell ref="A585:A586"/>
    <mergeCell ref="B585:B586"/>
    <mergeCell ref="D585:D586"/>
    <mergeCell ref="E585:E586"/>
    <mergeCell ref="F585:F586"/>
    <mergeCell ref="G585:G586"/>
    <mergeCell ref="A583:A584"/>
    <mergeCell ref="B583:B584"/>
    <mergeCell ref="C583:C584"/>
    <mergeCell ref="D583:D584"/>
    <mergeCell ref="F583:F584"/>
    <mergeCell ref="G583:G584"/>
    <mergeCell ref="K577:K580"/>
    <mergeCell ref="A581:A582"/>
    <mergeCell ref="B581:B582"/>
    <mergeCell ref="D581:D582"/>
    <mergeCell ref="F581:F582"/>
    <mergeCell ref="G581:G582"/>
    <mergeCell ref="H581:H582"/>
    <mergeCell ref="I581:I582"/>
    <mergeCell ref="J581:J582"/>
    <mergeCell ref="K581:K582"/>
    <mergeCell ref="H585:H586"/>
    <mergeCell ref="I585:I586"/>
    <mergeCell ref="J573:J576"/>
    <mergeCell ref="K573:K576"/>
    <mergeCell ref="A577:A580"/>
    <mergeCell ref="B577:B580"/>
    <mergeCell ref="D577:D580"/>
    <mergeCell ref="F577:F580"/>
    <mergeCell ref="G577:G580"/>
    <mergeCell ref="H577:H580"/>
    <mergeCell ref="I577:I580"/>
    <mergeCell ref="J577:J580"/>
    <mergeCell ref="D570:D572"/>
    <mergeCell ref="A573:A576"/>
    <mergeCell ref="B573:B576"/>
    <mergeCell ref="D573:D576"/>
    <mergeCell ref="F573:F576"/>
    <mergeCell ref="G573:G576"/>
    <mergeCell ref="K560:K562"/>
    <mergeCell ref="A563:A566"/>
    <mergeCell ref="B563:B566"/>
    <mergeCell ref="D563:D566"/>
    <mergeCell ref="F563:F566"/>
    <mergeCell ref="G563:G566"/>
    <mergeCell ref="H563:H566"/>
    <mergeCell ref="I563:I566"/>
    <mergeCell ref="J563:J566"/>
    <mergeCell ref="K563:K566"/>
    <mergeCell ref="H573:H576"/>
    <mergeCell ref="I573:I576"/>
    <mergeCell ref="J567:J569"/>
    <mergeCell ref="K567:K569"/>
    <mergeCell ref="A570:A572"/>
    <mergeCell ref="B570:B572"/>
    <mergeCell ref="K553:K557"/>
    <mergeCell ref="D558:D559"/>
    <mergeCell ref="A560:A562"/>
    <mergeCell ref="B560:B562"/>
    <mergeCell ref="D560:D562"/>
    <mergeCell ref="F560:F562"/>
    <mergeCell ref="G560:G562"/>
    <mergeCell ref="H560:H562"/>
    <mergeCell ref="I560:I562"/>
    <mergeCell ref="J560:J562"/>
    <mergeCell ref="J550:J552"/>
    <mergeCell ref="K550:K552"/>
    <mergeCell ref="A553:A557"/>
    <mergeCell ref="B553:B557"/>
    <mergeCell ref="D553:D557"/>
    <mergeCell ref="F553:F557"/>
    <mergeCell ref="G553:G557"/>
    <mergeCell ref="H553:H557"/>
    <mergeCell ref="I553:I557"/>
    <mergeCell ref="J553:J557"/>
    <mergeCell ref="B550:B552"/>
    <mergeCell ref="D550:D552"/>
    <mergeCell ref="F550:F552"/>
    <mergeCell ref="G550:G552"/>
    <mergeCell ref="H550:H552"/>
    <mergeCell ref="I550:I552"/>
    <mergeCell ref="A550:A552"/>
    <mergeCell ref="K543:K546"/>
    <mergeCell ref="A547:A549"/>
    <mergeCell ref="B547:B549"/>
    <mergeCell ref="D547:D549"/>
    <mergeCell ref="F547:F549"/>
    <mergeCell ref="G547:G549"/>
    <mergeCell ref="H547:H549"/>
    <mergeCell ref="I547:I549"/>
    <mergeCell ref="J547:J549"/>
    <mergeCell ref="K547:K549"/>
    <mergeCell ref="J539:J542"/>
    <mergeCell ref="K539:K542"/>
    <mergeCell ref="A543:A546"/>
    <mergeCell ref="B543:B546"/>
    <mergeCell ref="D543:D546"/>
    <mergeCell ref="F543:F546"/>
    <mergeCell ref="G543:G546"/>
    <mergeCell ref="H543:H546"/>
    <mergeCell ref="I543:I546"/>
    <mergeCell ref="J543:J546"/>
    <mergeCell ref="I534:I537"/>
    <mergeCell ref="J534:J537"/>
    <mergeCell ref="K534:K537"/>
    <mergeCell ref="A539:A542"/>
    <mergeCell ref="B539:B542"/>
    <mergeCell ref="D539:D542"/>
    <mergeCell ref="F539:F542"/>
    <mergeCell ref="G539:G542"/>
    <mergeCell ref="H539:H542"/>
    <mergeCell ref="I539:I542"/>
    <mergeCell ref="H531:H533"/>
    <mergeCell ref="I531:I533"/>
    <mergeCell ref="J531:J533"/>
    <mergeCell ref="K531:K533"/>
    <mergeCell ref="A534:A537"/>
    <mergeCell ref="B534:B537"/>
    <mergeCell ref="D534:D537"/>
    <mergeCell ref="E534:E537"/>
    <mergeCell ref="F534:F537"/>
    <mergeCell ref="G534:G537"/>
    <mergeCell ref="A531:A533"/>
    <mergeCell ref="B531:B533"/>
    <mergeCell ref="D531:D533"/>
    <mergeCell ref="E531:E533"/>
    <mergeCell ref="F531:F533"/>
    <mergeCell ref="G531:G533"/>
    <mergeCell ref="H534:H537"/>
    <mergeCell ref="F525:F528"/>
    <mergeCell ref="G525:G528"/>
    <mergeCell ref="H525:H528"/>
    <mergeCell ref="I525:I528"/>
    <mergeCell ref="J525:J528"/>
    <mergeCell ref="K525:K528"/>
    <mergeCell ref="K515:K517"/>
    <mergeCell ref="A518:A524"/>
    <mergeCell ref="B518:B524"/>
    <mergeCell ref="D518:D524"/>
    <mergeCell ref="E518:E524"/>
    <mergeCell ref="F518:F524"/>
    <mergeCell ref="G518:G524"/>
    <mergeCell ref="H518:H524"/>
    <mergeCell ref="I518:I524"/>
    <mergeCell ref="J518:J524"/>
    <mergeCell ref="K512:K514"/>
    <mergeCell ref="A515:A517"/>
    <mergeCell ref="B515:B517"/>
    <mergeCell ref="D515:D517"/>
    <mergeCell ref="E515:E517"/>
    <mergeCell ref="F515:F517"/>
    <mergeCell ref="G515:G517"/>
    <mergeCell ref="H515:H517"/>
    <mergeCell ref="I515:I517"/>
    <mergeCell ref="J515:J517"/>
    <mergeCell ref="K509:K511"/>
    <mergeCell ref="A512:A514"/>
    <mergeCell ref="B512:B514"/>
    <mergeCell ref="D512:D514"/>
    <mergeCell ref="E512:E514"/>
    <mergeCell ref="F512:F514"/>
    <mergeCell ref="G512:G514"/>
    <mergeCell ref="H512:H514"/>
    <mergeCell ref="I512:I514"/>
    <mergeCell ref="J512:J514"/>
    <mergeCell ref="K506:K508"/>
    <mergeCell ref="A509:A511"/>
    <mergeCell ref="B509:B511"/>
    <mergeCell ref="D509:D511"/>
    <mergeCell ref="E509:E511"/>
    <mergeCell ref="F509:F511"/>
    <mergeCell ref="G509:G511"/>
    <mergeCell ref="H509:H511"/>
    <mergeCell ref="I509:I511"/>
    <mergeCell ref="J509:J511"/>
    <mergeCell ref="K503:K505"/>
    <mergeCell ref="A506:A508"/>
    <mergeCell ref="B506:B508"/>
    <mergeCell ref="D506:D508"/>
    <mergeCell ref="E506:E508"/>
    <mergeCell ref="F506:F508"/>
    <mergeCell ref="G506:G508"/>
    <mergeCell ref="H506:H508"/>
    <mergeCell ref="I506:I508"/>
    <mergeCell ref="J506:J508"/>
    <mergeCell ref="K500:K502"/>
    <mergeCell ref="A503:A505"/>
    <mergeCell ref="B503:B505"/>
    <mergeCell ref="D503:D505"/>
    <mergeCell ref="E503:E505"/>
    <mergeCell ref="F503:F505"/>
    <mergeCell ref="G503:G505"/>
    <mergeCell ref="H503:H505"/>
    <mergeCell ref="I503:I505"/>
    <mergeCell ref="J503:J505"/>
    <mergeCell ref="J497:J499"/>
    <mergeCell ref="K497:K499"/>
    <mergeCell ref="A500:A502"/>
    <mergeCell ref="B500:B502"/>
    <mergeCell ref="D500:D502"/>
    <mergeCell ref="E500:E502"/>
    <mergeCell ref="F500:F502"/>
    <mergeCell ref="G500:G502"/>
    <mergeCell ref="H500:H502"/>
    <mergeCell ref="I500:I502"/>
    <mergeCell ref="H494:H496"/>
    <mergeCell ref="I494:I496"/>
    <mergeCell ref="J494:J496"/>
    <mergeCell ref="K494:K496"/>
    <mergeCell ref="A497:A499"/>
    <mergeCell ref="B497:B499"/>
    <mergeCell ref="D497:D499"/>
    <mergeCell ref="E497:E499"/>
    <mergeCell ref="F497:F499"/>
    <mergeCell ref="G497:G499"/>
    <mergeCell ref="A494:A496"/>
    <mergeCell ref="B494:B496"/>
    <mergeCell ref="D494:D496"/>
    <mergeCell ref="E494:E496"/>
    <mergeCell ref="F494:F496"/>
    <mergeCell ref="G494:G496"/>
    <mergeCell ref="K488:K490"/>
    <mergeCell ref="A491:A493"/>
    <mergeCell ref="B491:B493"/>
    <mergeCell ref="D491:D493"/>
    <mergeCell ref="E491:E493"/>
    <mergeCell ref="F491:F493"/>
    <mergeCell ref="G491:G493"/>
    <mergeCell ref="H491:H493"/>
    <mergeCell ref="I491:I493"/>
    <mergeCell ref="J491:J493"/>
    <mergeCell ref="K485:K487"/>
    <mergeCell ref="A488:A490"/>
    <mergeCell ref="B488:B490"/>
    <mergeCell ref="D488:D490"/>
    <mergeCell ref="E488:E490"/>
    <mergeCell ref="F488:F490"/>
    <mergeCell ref="G488:G490"/>
    <mergeCell ref="H488:H490"/>
    <mergeCell ref="I488:I490"/>
    <mergeCell ref="J488:J490"/>
    <mergeCell ref="K491:K493"/>
    <mergeCell ref="K482:K484"/>
    <mergeCell ref="A485:A487"/>
    <mergeCell ref="B485:B487"/>
    <mergeCell ref="D485:D487"/>
    <mergeCell ref="E485:E487"/>
    <mergeCell ref="F485:F487"/>
    <mergeCell ref="G485:G487"/>
    <mergeCell ref="H485:H487"/>
    <mergeCell ref="I485:I487"/>
    <mergeCell ref="J485:J487"/>
    <mergeCell ref="K479:K481"/>
    <mergeCell ref="A482:A484"/>
    <mergeCell ref="B482:B484"/>
    <mergeCell ref="D482:D484"/>
    <mergeCell ref="E482:E484"/>
    <mergeCell ref="F482:F484"/>
    <mergeCell ref="G482:G484"/>
    <mergeCell ref="H482:H484"/>
    <mergeCell ref="I482:I484"/>
    <mergeCell ref="J482:J484"/>
    <mergeCell ref="K476:K478"/>
    <mergeCell ref="A479:A481"/>
    <mergeCell ref="B479:B481"/>
    <mergeCell ref="D479:D481"/>
    <mergeCell ref="E479:E481"/>
    <mergeCell ref="F479:F481"/>
    <mergeCell ref="G479:G481"/>
    <mergeCell ref="H479:H481"/>
    <mergeCell ref="I479:I481"/>
    <mergeCell ref="J479:J481"/>
    <mergeCell ref="K473:K475"/>
    <mergeCell ref="A476:A478"/>
    <mergeCell ref="B476:B478"/>
    <mergeCell ref="D476:D478"/>
    <mergeCell ref="E476:E478"/>
    <mergeCell ref="F476:F478"/>
    <mergeCell ref="G476:G478"/>
    <mergeCell ref="H476:H478"/>
    <mergeCell ref="I476:I478"/>
    <mergeCell ref="J476:J478"/>
    <mergeCell ref="K466:K472"/>
    <mergeCell ref="A473:A475"/>
    <mergeCell ref="B473:B475"/>
    <mergeCell ref="D473:D475"/>
    <mergeCell ref="E473:E475"/>
    <mergeCell ref="F473:F475"/>
    <mergeCell ref="G473:G475"/>
    <mergeCell ref="H473:H475"/>
    <mergeCell ref="I473:I475"/>
    <mergeCell ref="J473:J475"/>
    <mergeCell ref="K457:K465"/>
    <mergeCell ref="A466:A472"/>
    <mergeCell ref="B466:B472"/>
    <mergeCell ref="D466:D472"/>
    <mergeCell ref="E466:E472"/>
    <mergeCell ref="F466:F472"/>
    <mergeCell ref="G466:G472"/>
    <mergeCell ref="H466:H472"/>
    <mergeCell ref="I466:I472"/>
    <mergeCell ref="J466:J472"/>
    <mergeCell ref="K431:K456"/>
    <mergeCell ref="A457:A465"/>
    <mergeCell ref="B457:B465"/>
    <mergeCell ref="D457:D465"/>
    <mergeCell ref="E457:E465"/>
    <mergeCell ref="F457:F465"/>
    <mergeCell ref="G457:G465"/>
    <mergeCell ref="H457:H465"/>
    <mergeCell ref="I457:I465"/>
    <mergeCell ref="J457:J465"/>
    <mergeCell ref="K405:K430"/>
    <mergeCell ref="A431:A456"/>
    <mergeCell ref="B431:B456"/>
    <mergeCell ref="D431:D456"/>
    <mergeCell ref="E431:E456"/>
    <mergeCell ref="F431:F456"/>
    <mergeCell ref="G431:G456"/>
    <mergeCell ref="H431:H456"/>
    <mergeCell ref="I431:I456"/>
    <mergeCell ref="J431:J456"/>
    <mergeCell ref="J399:J404"/>
    <mergeCell ref="K399:K404"/>
    <mergeCell ref="A405:A430"/>
    <mergeCell ref="B405:B430"/>
    <mergeCell ref="D405:D430"/>
    <mergeCell ref="E405:E430"/>
    <mergeCell ref="F405:F430"/>
    <mergeCell ref="G405:G430"/>
    <mergeCell ref="H405:H430"/>
    <mergeCell ref="I405:I430"/>
    <mergeCell ref="J391:J398"/>
    <mergeCell ref="K391:K398"/>
    <mergeCell ref="A399:A404"/>
    <mergeCell ref="B399:B404"/>
    <mergeCell ref="D399:D404"/>
    <mergeCell ref="E399:E404"/>
    <mergeCell ref="F399:F404"/>
    <mergeCell ref="G399:G404"/>
    <mergeCell ref="H399:H404"/>
    <mergeCell ref="I399:I404"/>
    <mergeCell ref="J405:J430"/>
    <mergeCell ref="H389:H390"/>
    <mergeCell ref="I389:I390"/>
    <mergeCell ref="J389:J390"/>
    <mergeCell ref="K389:K390"/>
    <mergeCell ref="A391:A398"/>
    <mergeCell ref="B391:B398"/>
    <mergeCell ref="D391:D398"/>
    <mergeCell ref="E391:E398"/>
    <mergeCell ref="F391:F398"/>
    <mergeCell ref="G391:G398"/>
    <mergeCell ref="A389:A390"/>
    <mergeCell ref="B389:B390"/>
    <mergeCell ref="C389:C390"/>
    <mergeCell ref="D389:D390"/>
    <mergeCell ref="F389:F390"/>
    <mergeCell ref="G389:G390"/>
    <mergeCell ref="K384:K385"/>
    <mergeCell ref="A386:A388"/>
    <mergeCell ref="B386:B388"/>
    <mergeCell ref="D386:D388"/>
    <mergeCell ref="F386:F388"/>
    <mergeCell ref="G386:G388"/>
    <mergeCell ref="H386:H388"/>
    <mergeCell ref="I386:I388"/>
    <mergeCell ref="J386:J388"/>
    <mergeCell ref="K386:K388"/>
    <mergeCell ref="H391:H398"/>
    <mergeCell ref="I391:I398"/>
    <mergeCell ref="J382:J383"/>
    <mergeCell ref="K382:K383"/>
    <mergeCell ref="A384:A385"/>
    <mergeCell ref="B384:B385"/>
    <mergeCell ref="D384:D385"/>
    <mergeCell ref="F384:F385"/>
    <mergeCell ref="G384:G385"/>
    <mergeCell ref="H384:H385"/>
    <mergeCell ref="I384:I385"/>
    <mergeCell ref="J384:J385"/>
    <mergeCell ref="I380:I381"/>
    <mergeCell ref="J380:J381"/>
    <mergeCell ref="K380:K381"/>
    <mergeCell ref="A382:A383"/>
    <mergeCell ref="B382:B383"/>
    <mergeCell ref="D382:D383"/>
    <mergeCell ref="F382:F383"/>
    <mergeCell ref="G382:G383"/>
    <mergeCell ref="H382:H383"/>
    <mergeCell ref="I382:I383"/>
    <mergeCell ref="A380:A381"/>
    <mergeCell ref="B380:B381"/>
    <mergeCell ref="D380:D381"/>
    <mergeCell ref="F380:F381"/>
    <mergeCell ref="G380:G381"/>
    <mergeCell ref="H380:H381"/>
    <mergeCell ref="K366:K371"/>
    <mergeCell ref="A372:A379"/>
    <mergeCell ref="B372:B379"/>
    <mergeCell ref="D372:D379"/>
    <mergeCell ref="F372:F379"/>
    <mergeCell ref="G372:G379"/>
    <mergeCell ref="H372:H379"/>
    <mergeCell ref="I372:I379"/>
    <mergeCell ref="J372:J379"/>
    <mergeCell ref="K372:K379"/>
    <mergeCell ref="J362:J365"/>
    <mergeCell ref="K362:K365"/>
    <mergeCell ref="A366:A371"/>
    <mergeCell ref="B366:B371"/>
    <mergeCell ref="D366:D371"/>
    <mergeCell ref="F366:F371"/>
    <mergeCell ref="G366:G371"/>
    <mergeCell ref="H366:H371"/>
    <mergeCell ref="I366:I371"/>
    <mergeCell ref="J366:J371"/>
    <mergeCell ref="H358:H361"/>
    <mergeCell ref="I358:I361"/>
    <mergeCell ref="J358:J361"/>
    <mergeCell ref="K358:K361"/>
    <mergeCell ref="A362:A365"/>
    <mergeCell ref="B362:B365"/>
    <mergeCell ref="D362:D365"/>
    <mergeCell ref="F362:F365"/>
    <mergeCell ref="G362:G365"/>
    <mergeCell ref="H362:H365"/>
    <mergeCell ref="K353:K354"/>
    <mergeCell ref="A355:A357"/>
    <mergeCell ref="B355:B357"/>
    <mergeCell ref="D355:D357"/>
    <mergeCell ref="F355:F357"/>
    <mergeCell ref="G355:G357"/>
    <mergeCell ref="H355:H357"/>
    <mergeCell ref="I355:I357"/>
    <mergeCell ref="J355:J357"/>
    <mergeCell ref="K355:K357"/>
    <mergeCell ref="I362:I365"/>
    <mergeCell ref="A358:A361"/>
    <mergeCell ref="B358:B361"/>
    <mergeCell ref="D358:D361"/>
    <mergeCell ref="F358:F361"/>
    <mergeCell ref="G358:G361"/>
    <mergeCell ref="J351:J352"/>
    <mergeCell ref="K351:K352"/>
    <mergeCell ref="A353:A354"/>
    <mergeCell ref="B353:B354"/>
    <mergeCell ref="D353:D354"/>
    <mergeCell ref="F353:F354"/>
    <mergeCell ref="G353:G354"/>
    <mergeCell ref="H353:H354"/>
    <mergeCell ref="I353:I354"/>
    <mergeCell ref="J353:J354"/>
    <mergeCell ref="J349:J350"/>
    <mergeCell ref="K349:K350"/>
    <mergeCell ref="A351:A352"/>
    <mergeCell ref="B351:B352"/>
    <mergeCell ref="D351:D352"/>
    <mergeCell ref="E351:E352"/>
    <mergeCell ref="F351:F352"/>
    <mergeCell ref="G351:G352"/>
    <mergeCell ref="H351:H352"/>
    <mergeCell ref="I351:I352"/>
    <mergeCell ref="J346:J348"/>
    <mergeCell ref="K346:K348"/>
    <mergeCell ref="A349:A350"/>
    <mergeCell ref="B349:B350"/>
    <mergeCell ref="D349:D350"/>
    <mergeCell ref="E349:E350"/>
    <mergeCell ref="F349:F350"/>
    <mergeCell ref="G349:G350"/>
    <mergeCell ref="H349:H350"/>
    <mergeCell ref="I349:I350"/>
    <mergeCell ref="J343:J345"/>
    <mergeCell ref="K343:K345"/>
    <mergeCell ref="A346:A348"/>
    <mergeCell ref="B346:B348"/>
    <mergeCell ref="D346:D348"/>
    <mergeCell ref="E346:E348"/>
    <mergeCell ref="F346:F348"/>
    <mergeCell ref="G346:G348"/>
    <mergeCell ref="H346:H348"/>
    <mergeCell ref="I346:I348"/>
    <mergeCell ref="J341:J342"/>
    <mergeCell ref="K341:K342"/>
    <mergeCell ref="A343:A345"/>
    <mergeCell ref="B343:B345"/>
    <mergeCell ref="D343:D345"/>
    <mergeCell ref="E343:E345"/>
    <mergeCell ref="F343:F345"/>
    <mergeCell ref="G343:G345"/>
    <mergeCell ref="H343:H345"/>
    <mergeCell ref="I343:I345"/>
    <mergeCell ref="J339:J340"/>
    <mergeCell ref="K339:K340"/>
    <mergeCell ref="A341:A342"/>
    <mergeCell ref="B341:B342"/>
    <mergeCell ref="D341:D342"/>
    <mergeCell ref="E341:E342"/>
    <mergeCell ref="F341:F342"/>
    <mergeCell ref="G341:G342"/>
    <mergeCell ref="H341:H342"/>
    <mergeCell ref="I341:I342"/>
    <mergeCell ref="J336:J338"/>
    <mergeCell ref="K336:K338"/>
    <mergeCell ref="A339:A340"/>
    <mergeCell ref="B339:B340"/>
    <mergeCell ref="D339:D340"/>
    <mergeCell ref="E339:E340"/>
    <mergeCell ref="F339:F340"/>
    <mergeCell ref="G339:G340"/>
    <mergeCell ref="H339:H340"/>
    <mergeCell ref="I339:I340"/>
    <mergeCell ref="J333:J335"/>
    <mergeCell ref="K333:K335"/>
    <mergeCell ref="A336:A338"/>
    <mergeCell ref="B336:B338"/>
    <mergeCell ref="D336:D338"/>
    <mergeCell ref="E336:E338"/>
    <mergeCell ref="F336:F338"/>
    <mergeCell ref="G336:G338"/>
    <mergeCell ref="H336:H338"/>
    <mergeCell ref="I336:I338"/>
    <mergeCell ref="J331:J332"/>
    <mergeCell ref="K331:K332"/>
    <mergeCell ref="A333:A335"/>
    <mergeCell ref="B333:B335"/>
    <mergeCell ref="D333:D335"/>
    <mergeCell ref="E333:E335"/>
    <mergeCell ref="F333:F335"/>
    <mergeCell ref="G333:G335"/>
    <mergeCell ref="H333:H335"/>
    <mergeCell ref="I333:I335"/>
    <mergeCell ref="J326:J330"/>
    <mergeCell ref="K326:K330"/>
    <mergeCell ref="A331:A332"/>
    <mergeCell ref="B331:B332"/>
    <mergeCell ref="D331:D332"/>
    <mergeCell ref="E331:E332"/>
    <mergeCell ref="F331:F332"/>
    <mergeCell ref="G331:G332"/>
    <mergeCell ref="H331:H332"/>
    <mergeCell ref="I331:I332"/>
    <mergeCell ref="J324:J325"/>
    <mergeCell ref="K324:K325"/>
    <mergeCell ref="A326:A330"/>
    <mergeCell ref="B326:B330"/>
    <mergeCell ref="D326:D330"/>
    <mergeCell ref="E326:E330"/>
    <mergeCell ref="F326:F330"/>
    <mergeCell ref="G326:G330"/>
    <mergeCell ref="H326:H330"/>
    <mergeCell ref="I326:I330"/>
    <mergeCell ref="I322:I323"/>
    <mergeCell ref="J322:J323"/>
    <mergeCell ref="K322:K323"/>
    <mergeCell ref="A324:A325"/>
    <mergeCell ref="B324:B325"/>
    <mergeCell ref="D324:D325"/>
    <mergeCell ref="F324:F325"/>
    <mergeCell ref="G324:G325"/>
    <mergeCell ref="H324:H325"/>
    <mergeCell ref="I324:I325"/>
    <mergeCell ref="H319:H321"/>
    <mergeCell ref="I319:I321"/>
    <mergeCell ref="J319:J321"/>
    <mergeCell ref="K319:K321"/>
    <mergeCell ref="A322:A323"/>
    <mergeCell ref="B322:B323"/>
    <mergeCell ref="D322:D323"/>
    <mergeCell ref="F322:F323"/>
    <mergeCell ref="G322:G323"/>
    <mergeCell ref="H322:H323"/>
    <mergeCell ref="A319:A321"/>
    <mergeCell ref="B319:B321"/>
    <mergeCell ref="D319:D321"/>
    <mergeCell ref="E319:E321"/>
    <mergeCell ref="F319:F321"/>
    <mergeCell ref="G319:G321"/>
    <mergeCell ref="F316:F318"/>
    <mergeCell ref="G316:G318"/>
    <mergeCell ref="H316:H318"/>
    <mergeCell ref="I316:I318"/>
    <mergeCell ref="J316:J318"/>
    <mergeCell ref="K316:K318"/>
    <mergeCell ref="A316:A318"/>
    <mergeCell ref="B316:B318"/>
    <mergeCell ref="D316:D318"/>
    <mergeCell ref="E316:E318"/>
    <mergeCell ref="K310:K312"/>
    <mergeCell ref="A313:A315"/>
    <mergeCell ref="B313:B315"/>
    <mergeCell ref="D313:D315"/>
    <mergeCell ref="F313:F315"/>
    <mergeCell ref="G313:G315"/>
    <mergeCell ref="H313:H315"/>
    <mergeCell ref="I313:I315"/>
    <mergeCell ref="J313:J315"/>
    <mergeCell ref="K313:K315"/>
    <mergeCell ref="J307:J309"/>
    <mergeCell ref="K307:K309"/>
    <mergeCell ref="A310:A312"/>
    <mergeCell ref="B310:B312"/>
    <mergeCell ref="D310:D312"/>
    <mergeCell ref="F310:F312"/>
    <mergeCell ref="G310:G312"/>
    <mergeCell ref="H310:H312"/>
    <mergeCell ref="I310:I312"/>
    <mergeCell ref="J310:J312"/>
    <mergeCell ref="J305:J306"/>
    <mergeCell ref="K305:K306"/>
    <mergeCell ref="A307:A309"/>
    <mergeCell ref="B307:B309"/>
    <mergeCell ref="D307:D309"/>
    <mergeCell ref="E307:E309"/>
    <mergeCell ref="F307:F309"/>
    <mergeCell ref="G307:G309"/>
    <mergeCell ref="H307:H309"/>
    <mergeCell ref="I307:I309"/>
    <mergeCell ref="J302:J304"/>
    <mergeCell ref="K302:K304"/>
    <mergeCell ref="A305:A306"/>
    <mergeCell ref="B305:B306"/>
    <mergeCell ref="D305:D306"/>
    <mergeCell ref="E305:E306"/>
    <mergeCell ref="F305:F306"/>
    <mergeCell ref="G305:G306"/>
    <mergeCell ref="H305:H306"/>
    <mergeCell ref="I305:I306"/>
    <mergeCell ref="I299:I301"/>
    <mergeCell ref="J299:J301"/>
    <mergeCell ref="K299:K301"/>
    <mergeCell ref="A302:A304"/>
    <mergeCell ref="B302:B304"/>
    <mergeCell ref="D302:D304"/>
    <mergeCell ref="E302:E304"/>
    <mergeCell ref="F302:F304"/>
    <mergeCell ref="G302:G304"/>
    <mergeCell ref="H302:H304"/>
    <mergeCell ref="I296:I298"/>
    <mergeCell ref="J296:J298"/>
    <mergeCell ref="K296:K298"/>
    <mergeCell ref="A299:A301"/>
    <mergeCell ref="B299:B301"/>
    <mergeCell ref="D299:D301"/>
    <mergeCell ref="E299:E301"/>
    <mergeCell ref="F299:F301"/>
    <mergeCell ref="G299:G301"/>
    <mergeCell ref="H299:H301"/>
    <mergeCell ref="I302:I304"/>
    <mergeCell ref="I293:I295"/>
    <mergeCell ref="J293:J295"/>
    <mergeCell ref="K293:K295"/>
    <mergeCell ref="A296:A298"/>
    <mergeCell ref="B296:B298"/>
    <mergeCell ref="D296:D298"/>
    <mergeCell ref="E296:E298"/>
    <mergeCell ref="F296:F298"/>
    <mergeCell ref="G296:G298"/>
    <mergeCell ref="H296:H298"/>
    <mergeCell ref="I291:I292"/>
    <mergeCell ref="J291:J292"/>
    <mergeCell ref="K291:K292"/>
    <mergeCell ref="A293:A295"/>
    <mergeCell ref="B293:B295"/>
    <mergeCell ref="D293:D295"/>
    <mergeCell ref="E293:E295"/>
    <mergeCell ref="F293:F295"/>
    <mergeCell ref="G293:G295"/>
    <mergeCell ref="H293:H295"/>
    <mergeCell ref="I288:I290"/>
    <mergeCell ref="J288:J290"/>
    <mergeCell ref="K288:K290"/>
    <mergeCell ref="A291:A292"/>
    <mergeCell ref="B291:B292"/>
    <mergeCell ref="D291:D292"/>
    <mergeCell ref="E291:E292"/>
    <mergeCell ref="F291:F292"/>
    <mergeCell ref="G291:G292"/>
    <mergeCell ref="H291:H292"/>
    <mergeCell ref="A288:A290"/>
    <mergeCell ref="B288:B290"/>
    <mergeCell ref="D288:D290"/>
    <mergeCell ref="F288:F290"/>
    <mergeCell ref="G288:G290"/>
    <mergeCell ref="H288:H290"/>
    <mergeCell ref="K282:K284"/>
    <mergeCell ref="A285:A287"/>
    <mergeCell ref="B285:B287"/>
    <mergeCell ref="D285:D287"/>
    <mergeCell ref="F285:F287"/>
    <mergeCell ref="G285:G287"/>
    <mergeCell ref="H285:H287"/>
    <mergeCell ref="I285:I287"/>
    <mergeCell ref="J285:J287"/>
    <mergeCell ref="K285:K287"/>
    <mergeCell ref="J280:J281"/>
    <mergeCell ref="K280:K281"/>
    <mergeCell ref="A282:A284"/>
    <mergeCell ref="B282:B284"/>
    <mergeCell ref="D282:D284"/>
    <mergeCell ref="F282:F284"/>
    <mergeCell ref="G282:G284"/>
    <mergeCell ref="H282:H284"/>
    <mergeCell ref="I282:I284"/>
    <mergeCell ref="J282:J284"/>
    <mergeCell ref="I278:I279"/>
    <mergeCell ref="J278:J279"/>
    <mergeCell ref="K278:K279"/>
    <mergeCell ref="A280:A281"/>
    <mergeCell ref="B280:B281"/>
    <mergeCell ref="D280:D281"/>
    <mergeCell ref="F280:F281"/>
    <mergeCell ref="G280:G281"/>
    <mergeCell ref="H280:H281"/>
    <mergeCell ref="I280:I281"/>
    <mergeCell ref="H276:H277"/>
    <mergeCell ref="I276:I277"/>
    <mergeCell ref="J276:J277"/>
    <mergeCell ref="K276:K277"/>
    <mergeCell ref="A278:A279"/>
    <mergeCell ref="B278:B279"/>
    <mergeCell ref="D278:D279"/>
    <mergeCell ref="F278:F279"/>
    <mergeCell ref="G278:G279"/>
    <mergeCell ref="H278:H279"/>
    <mergeCell ref="H269:H275"/>
    <mergeCell ref="I269:I275"/>
    <mergeCell ref="J269:J275"/>
    <mergeCell ref="K269:K275"/>
    <mergeCell ref="A276:A277"/>
    <mergeCell ref="B276:B277"/>
    <mergeCell ref="D276:D277"/>
    <mergeCell ref="E276:E277"/>
    <mergeCell ref="F276:F277"/>
    <mergeCell ref="G276:G277"/>
    <mergeCell ref="H263:H268"/>
    <mergeCell ref="I263:I268"/>
    <mergeCell ref="J263:J268"/>
    <mergeCell ref="K263:K268"/>
    <mergeCell ref="A269:A275"/>
    <mergeCell ref="B269:B275"/>
    <mergeCell ref="D269:D275"/>
    <mergeCell ref="E269:E275"/>
    <mergeCell ref="F269:F275"/>
    <mergeCell ref="G269:G275"/>
    <mergeCell ref="G261:G262"/>
    <mergeCell ref="H261:H262"/>
    <mergeCell ref="I261:I262"/>
    <mergeCell ref="J261:J262"/>
    <mergeCell ref="K261:K262"/>
    <mergeCell ref="A263:A268"/>
    <mergeCell ref="B263:B268"/>
    <mergeCell ref="D263:D268"/>
    <mergeCell ref="F263:F268"/>
    <mergeCell ref="G263:G268"/>
    <mergeCell ref="G253:G260"/>
    <mergeCell ref="H253:H260"/>
    <mergeCell ref="I253:I260"/>
    <mergeCell ref="J253:J260"/>
    <mergeCell ref="K253:K260"/>
    <mergeCell ref="A261:A262"/>
    <mergeCell ref="B261:B262"/>
    <mergeCell ref="D261:D262"/>
    <mergeCell ref="E261:E262"/>
    <mergeCell ref="F261:F262"/>
    <mergeCell ref="K237:K244"/>
    <mergeCell ref="A245:A252"/>
    <mergeCell ref="B245:B252"/>
    <mergeCell ref="D245:D252"/>
    <mergeCell ref="F245:F252"/>
    <mergeCell ref="G245:G252"/>
    <mergeCell ref="H245:H252"/>
    <mergeCell ref="I245:I252"/>
    <mergeCell ref="J245:J252"/>
    <mergeCell ref="K245:K252"/>
    <mergeCell ref="A253:A260"/>
    <mergeCell ref="B253:B260"/>
    <mergeCell ref="D253:D260"/>
    <mergeCell ref="F253:F260"/>
    <mergeCell ref="J229:J236"/>
    <mergeCell ref="K229:K236"/>
    <mergeCell ref="A237:A244"/>
    <mergeCell ref="B237:B244"/>
    <mergeCell ref="D237:D244"/>
    <mergeCell ref="F237:F244"/>
    <mergeCell ref="G237:G244"/>
    <mergeCell ref="H237:H244"/>
    <mergeCell ref="I237:I244"/>
    <mergeCell ref="J237:J244"/>
    <mergeCell ref="I221:I228"/>
    <mergeCell ref="J221:J228"/>
    <mergeCell ref="K221:K228"/>
    <mergeCell ref="A229:A236"/>
    <mergeCell ref="B229:B236"/>
    <mergeCell ref="D229:D236"/>
    <mergeCell ref="F229:F236"/>
    <mergeCell ref="G229:G236"/>
    <mergeCell ref="H229:H236"/>
    <mergeCell ref="I229:I236"/>
    <mergeCell ref="H215:H220"/>
    <mergeCell ref="I215:I220"/>
    <mergeCell ref="J215:J220"/>
    <mergeCell ref="K215:K220"/>
    <mergeCell ref="A221:A228"/>
    <mergeCell ref="B221:B228"/>
    <mergeCell ref="D221:D228"/>
    <mergeCell ref="F221:F228"/>
    <mergeCell ref="G221:G228"/>
    <mergeCell ref="H221:H228"/>
    <mergeCell ref="G212:G214"/>
    <mergeCell ref="H212:H214"/>
    <mergeCell ref="I212:I214"/>
    <mergeCell ref="J212:J214"/>
    <mergeCell ref="K212:K214"/>
    <mergeCell ref="A215:A220"/>
    <mergeCell ref="B215:B220"/>
    <mergeCell ref="D215:D220"/>
    <mergeCell ref="F215:F220"/>
    <mergeCell ref="G215:G220"/>
    <mergeCell ref="A212:A214"/>
    <mergeCell ref="B212:B214"/>
    <mergeCell ref="D212:D214"/>
    <mergeCell ref="F212:F214"/>
    <mergeCell ref="K207:K208"/>
    <mergeCell ref="A209:A211"/>
    <mergeCell ref="B209:B211"/>
    <mergeCell ref="D209:D211"/>
    <mergeCell ref="F209:F211"/>
    <mergeCell ref="G209:G211"/>
    <mergeCell ref="H209:H211"/>
    <mergeCell ref="I209:I211"/>
    <mergeCell ref="J209:J211"/>
    <mergeCell ref="K209:K211"/>
    <mergeCell ref="J205:J206"/>
    <mergeCell ref="K205:K206"/>
    <mergeCell ref="A207:A208"/>
    <mergeCell ref="B207:B208"/>
    <mergeCell ref="D207:D208"/>
    <mergeCell ref="F207:F208"/>
    <mergeCell ref="G207:G208"/>
    <mergeCell ref="H207:H208"/>
    <mergeCell ref="I207:I208"/>
    <mergeCell ref="J207:J208"/>
    <mergeCell ref="I202:I204"/>
    <mergeCell ref="J202:J204"/>
    <mergeCell ref="K202:K204"/>
    <mergeCell ref="A205:A206"/>
    <mergeCell ref="B205:B206"/>
    <mergeCell ref="D205:D206"/>
    <mergeCell ref="F205:F206"/>
    <mergeCell ref="G205:G206"/>
    <mergeCell ref="H205:H206"/>
    <mergeCell ref="I205:I206"/>
    <mergeCell ref="H200:H201"/>
    <mergeCell ref="I200:I201"/>
    <mergeCell ref="J200:J201"/>
    <mergeCell ref="K200:K201"/>
    <mergeCell ref="A202:A204"/>
    <mergeCell ref="B202:B204"/>
    <mergeCell ref="D202:D204"/>
    <mergeCell ref="F202:F204"/>
    <mergeCell ref="G202:G204"/>
    <mergeCell ref="H202:H204"/>
    <mergeCell ref="G194:G199"/>
    <mergeCell ref="H194:H199"/>
    <mergeCell ref="I194:I199"/>
    <mergeCell ref="J194:J199"/>
    <mergeCell ref="K194:K199"/>
    <mergeCell ref="A200:A201"/>
    <mergeCell ref="B200:B201"/>
    <mergeCell ref="D200:D201"/>
    <mergeCell ref="F200:F201"/>
    <mergeCell ref="G200:G201"/>
    <mergeCell ref="G184:G193"/>
    <mergeCell ref="H184:H193"/>
    <mergeCell ref="I184:I193"/>
    <mergeCell ref="J184:J193"/>
    <mergeCell ref="K184:K193"/>
    <mergeCell ref="A194:A199"/>
    <mergeCell ref="B194:B199"/>
    <mergeCell ref="D194:D199"/>
    <mergeCell ref="E194:E199"/>
    <mergeCell ref="F194:F199"/>
    <mergeCell ref="A184:A193"/>
    <mergeCell ref="B184:B193"/>
    <mergeCell ref="D184:D193"/>
    <mergeCell ref="F184:F193"/>
    <mergeCell ref="K171:K173"/>
    <mergeCell ref="A174:A183"/>
    <mergeCell ref="B174:B183"/>
    <mergeCell ref="D174:D183"/>
    <mergeCell ref="F174:F183"/>
    <mergeCell ref="G174:G183"/>
    <mergeCell ref="H174:H183"/>
    <mergeCell ref="I174:I183"/>
    <mergeCell ref="J174:J183"/>
    <mergeCell ref="K174:K183"/>
    <mergeCell ref="J167:J170"/>
    <mergeCell ref="K167:K170"/>
    <mergeCell ref="A171:A173"/>
    <mergeCell ref="B171:B173"/>
    <mergeCell ref="D171:D173"/>
    <mergeCell ref="F171:F173"/>
    <mergeCell ref="G171:G173"/>
    <mergeCell ref="H171:H173"/>
    <mergeCell ref="I171:I173"/>
    <mergeCell ref="J171:J173"/>
    <mergeCell ref="I164:I166"/>
    <mergeCell ref="J164:J166"/>
    <mergeCell ref="K164:K166"/>
    <mergeCell ref="A167:A170"/>
    <mergeCell ref="B167:B170"/>
    <mergeCell ref="D167:D170"/>
    <mergeCell ref="F167:F170"/>
    <mergeCell ref="G167:G170"/>
    <mergeCell ref="H167:H170"/>
    <mergeCell ref="I167:I170"/>
    <mergeCell ref="I161:I163"/>
    <mergeCell ref="J161:J163"/>
    <mergeCell ref="K161:K163"/>
    <mergeCell ref="A164:A166"/>
    <mergeCell ref="B164:B166"/>
    <mergeCell ref="D164:D166"/>
    <mergeCell ref="E164:E166"/>
    <mergeCell ref="F164:F166"/>
    <mergeCell ref="G164:G166"/>
    <mergeCell ref="H164:H166"/>
    <mergeCell ref="H158:H160"/>
    <mergeCell ref="I158:I160"/>
    <mergeCell ref="J158:J160"/>
    <mergeCell ref="K158:K160"/>
    <mergeCell ref="A161:A163"/>
    <mergeCell ref="B161:B163"/>
    <mergeCell ref="D161:D163"/>
    <mergeCell ref="E161:E163"/>
    <mergeCell ref="F161:F163"/>
    <mergeCell ref="G161:G163"/>
    <mergeCell ref="G151:G157"/>
    <mergeCell ref="H151:H157"/>
    <mergeCell ref="I151:I157"/>
    <mergeCell ref="J151:J157"/>
    <mergeCell ref="K151:K157"/>
    <mergeCell ref="A158:A160"/>
    <mergeCell ref="B158:B160"/>
    <mergeCell ref="D158:D160"/>
    <mergeCell ref="F158:F160"/>
    <mergeCell ref="G158:G160"/>
    <mergeCell ref="H161:H163"/>
    <mergeCell ref="A151:A157"/>
    <mergeCell ref="B151:B157"/>
    <mergeCell ref="D151:D157"/>
    <mergeCell ref="F151:F157"/>
    <mergeCell ref="K143:K145"/>
    <mergeCell ref="A146:A150"/>
    <mergeCell ref="B146:B150"/>
    <mergeCell ref="D146:D150"/>
    <mergeCell ref="F146:F150"/>
    <mergeCell ref="G146:G150"/>
    <mergeCell ref="H146:H150"/>
    <mergeCell ref="I146:I150"/>
    <mergeCell ref="J146:J150"/>
    <mergeCell ref="K146:K150"/>
    <mergeCell ref="K141:K142"/>
    <mergeCell ref="A143:A145"/>
    <mergeCell ref="B143:B145"/>
    <mergeCell ref="D143:D145"/>
    <mergeCell ref="E143:E145"/>
    <mergeCell ref="F143:F145"/>
    <mergeCell ref="G143:G145"/>
    <mergeCell ref="H143:H145"/>
    <mergeCell ref="I143:I145"/>
    <mergeCell ref="J143:J145"/>
    <mergeCell ref="J137:J140"/>
    <mergeCell ref="K137:K140"/>
    <mergeCell ref="A141:A142"/>
    <mergeCell ref="B141:B142"/>
    <mergeCell ref="D141:D142"/>
    <mergeCell ref="F141:F142"/>
    <mergeCell ref="G141:G142"/>
    <mergeCell ref="H141:H142"/>
    <mergeCell ref="I141:I142"/>
    <mergeCell ref="J141:J142"/>
    <mergeCell ref="J132:J136"/>
    <mergeCell ref="K132:K136"/>
    <mergeCell ref="A137:A140"/>
    <mergeCell ref="B137:B140"/>
    <mergeCell ref="D137:D140"/>
    <mergeCell ref="E137:E140"/>
    <mergeCell ref="F137:F140"/>
    <mergeCell ref="G137:G140"/>
    <mergeCell ref="H137:H140"/>
    <mergeCell ref="I137:I140"/>
    <mergeCell ref="I127:I131"/>
    <mergeCell ref="J127:J131"/>
    <mergeCell ref="K127:K131"/>
    <mergeCell ref="A132:A136"/>
    <mergeCell ref="B132:B136"/>
    <mergeCell ref="D132:D136"/>
    <mergeCell ref="E132:E136"/>
    <mergeCell ref="F132:F136"/>
    <mergeCell ref="G132:G136"/>
    <mergeCell ref="H132:H136"/>
    <mergeCell ref="I124:I126"/>
    <mergeCell ref="J124:J126"/>
    <mergeCell ref="K124:K126"/>
    <mergeCell ref="A127:A131"/>
    <mergeCell ref="B127:B131"/>
    <mergeCell ref="D127:D131"/>
    <mergeCell ref="E127:E131"/>
    <mergeCell ref="F127:F131"/>
    <mergeCell ref="G127:G131"/>
    <mergeCell ref="H127:H131"/>
    <mergeCell ref="I132:I136"/>
    <mergeCell ref="I120:I123"/>
    <mergeCell ref="J120:J123"/>
    <mergeCell ref="K120:K123"/>
    <mergeCell ref="A124:A126"/>
    <mergeCell ref="B124:B126"/>
    <mergeCell ref="D124:D126"/>
    <mergeCell ref="E124:E126"/>
    <mergeCell ref="F124:F126"/>
    <mergeCell ref="G124:G126"/>
    <mergeCell ref="H124:H126"/>
    <mergeCell ref="I108:I119"/>
    <mergeCell ref="J108:J119"/>
    <mergeCell ref="K108:K119"/>
    <mergeCell ref="A120:A123"/>
    <mergeCell ref="B120:B123"/>
    <mergeCell ref="D120:D123"/>
    <mergeCell ref="E120:E123"/>
    <mergeCell ref="F120:F123"/>
    <mergeCell ref="G120:G123"/>
    <mergeCell ref="H120:H123"/>
    <mergeCell ref="I95:I107"/>
    <mergeCell ref="J95:J107"/>
    <mergeCell ref="K95:K107"/>
    <mergeCell ref="A108:A119"/>
    <mergeCell ref="B108:B119"/>
    <mergeCell ref="D108:D119"/>
    <mergeCell ref="E108:E119"/>
    <mergeCell ref="F108:F119"/>
    <mergeCell ref="G108:G119"/>
    <mergeCell ref="H108:H119"/>
    <mergeCell ref="I82:I94"/>
    <mergeCell ref="J82:J94"/>
    <mergeCell ref="K82:K94"/>
    <mergeCell ref="A95:A107"/>
    <mergeCell ref="B95:B107"/>
    <mergeCell ref="D95:D107"/>
    <mergeCell ref="E95:E107"/>
    <mergeCell ref="F95:F107"/>
    <mergeCell ref="G95:G107"/>
    <mergeCell ref="H95:H107"/>
    <mergeCell ref="I77:I81"/>
    <mergeCell ref="J77:J81"/>
    <mergeCell ref="K77:K81"/>
    <mergeCell ref="A82:A94"/>
    <mergeCell ref="B82:B94"/>
    <mergeCell ref="D82:D94"/>
    <mergeCell ref="E82:E94"/>
    <mergeCell ref="F82:F94"/>
    <mergeCell ref="G82:G94"/>
    <mergeCell ref="H82:H94"/>
    <mergeCell ref="I75:I76"/>
    <mergeCell ref="J75:J76"/>
    <mergeCell ref="K75:K76"/>
    <mergeCell ref="A77:A81"/>
    <mergeCell ref="B77:B81"/>
    <mergeCell ref="D77:D81"/>
    <mergeCell ref="E77:E81"/>
    <mergeCell ref="F77:F81"/>
    <mergeCell ref="G77:G81"/>
    <mergeCell ref="H77:H81"/>
    <mergeCell ref="A75:A76"/>
    <mergeCell ref="B75:B76"/>
    <mergeCell ref="D75:D76"/>
    <mergeCell ref="F75:F76"/>
    <mergeCell ref="G75:G76"/>
    <mergeCell ref="H75:H76"/>
    <mergeCell ref="K69:K71"/>
    <mergeCell ref="A72:A74"/>
    <mergeCell ref="B72:B74"/>
    <mergeCell ref="D72:D74"/>
    <mergeCell ref="F72:F74"/>
    <mergeCell ref="G72:G74"/>
    <mergeCell ref="H72:H74"/>
    <mergeCell ref="I72:I74"/>
    <mergeCell ref="J72:J74"/>
    <mergeCell ref="K72:K74"/>
    <mergeCell ref="J66:J68"/>
    <mergeCell ref="K66:K68"/>
    <mergeCell ref="A69:A71"/>
    <mergeCell ref="B69:B71"/>
    <mergeCell ref="D69:D71"/>
    <mergeCell ref="F69:F71"/>
    <mergeCell ref="G69:G71"/>
    <mergeCell ref="H69:H71"/>
    <mergeCell ref="I69:I71"/>
    <mergeCell ref="J69:J71"/>
    <mergeCell ref="I63:I65"/>
    <mergeCell ref="J63:J65"/>
    <mergeCell ref="K63:K65"/>
    <mergeCell ref="A66:A68"/>
    <mergeCell ref="B66:B68"/>
    <mergeCell ref="D66:D68"/>
    <mergeCell ref="F66:F68"/>
    <mergeCell ref="G66:G68"/>
    <mergeCell ref="H66:H68"/>
    <mergeCell ref="I66:I68"/>
    <mergeCell ref="I60:I62"/>
    <mergeCell ref="J60:J62"/>
    <mergeCell ref="K60:K62"/>
    <mergeCell ref="A63:A65"/>
    <mergeCell ref="B63:B65"/>
    <mergeCell ref="D63:D65"/>
    <mergeCell ref="E63:E65"/>
    <mergeCell ref="F63:F65"/>
    <mergeCell ref="G63:G65"/>
    <mergeCell ref="H63:H65"/>
    <mergeCell ref="F60:F62"/>
    <mergeCell ref="G60:G62"/>
    <mergeCell ref="H60:H62"/>
    <mergeCell ref="I8:I33"/>
    <mergeCell ref="J8:J33"/>
    <mergeCell ref="K8:K33"/>
    <mergeCell ref="A34:A59"/>
    <mergeCell ref="B34:B59"/>
    <mergeCell ref="D34:D59"/>
    <mergeCell ref="E34:E59"/>
    <mergeCell ref="F34:F59"/>
    <mergeCell ref="G34:G59"/>
    <mergeCell ref="H34:H59"/>
    <mergeCell ref="A8:A33"/>
    <mergeCell ref="B8:B33"/>
    <mergeCell ref="D8:D33"/>
    <mergeCell ref="E8:E33"/>
    <mergeCell ref="F8:F33"/>
    <mergeCell ref="G8:G33"/>
    <mergeCell ref="H8:H33"/>
    <mergeCell ref="F790:F792"/>
    <mergeCell ref="G790:G792"/>
    <mergeCell ref="H790:H792"/>
    <mergeCell ref="I790:I792"/>
    <mergeCell ref="J790:J792"/>
    <mergeCell ref="K779:K782"/>
    <mergeCell ref="A783:A784"/>
    <mergeCell ref="A779:A782"/>
    <mergeCell ref="B779:B782"/>
    <mergeCell ref="F779:F782"/>
    <mergeCell ref="G779:G782"/>
    <mergeCell ref="H779:H782"/>
    <mergeCell ref="I779:I782"/>
    <mergeCell ref="J779:J782"/>
    <mergeCell ref="A773:A775"/>
    <mergeCell ref="B773:B775"/>
    <mergeCell ref="D773:D775"/>
    <mergeCell ref="F773:F775"/>
    <mergeCell ref="H776:H778"/>
    <mergeCell ref="I776:I778"/>
    <mergeCell ref="J776:J778"/>
    <mergeCell ref="K776:K778"/>
    <mergeCell ref="D779:D782"/>
    <mergeCell ref="E779:E782"/>
    <mergeCell ref="G773:G775"/>
    <mergeCell ref="H773:H775"/>
    <mergeCell ref="I773:I775"/>
    <mergeCell ref="J773:J775"/>
    <mergeCell ref="K773:K775"/>
    <mergeCell ref="A776:A778"/>
    <mergeCell ref="B776:B778"/>
    <mergeCell ref="D776:D778"/>
    <mergeCell ref="A675:A677"/>
    <mergeCell ref="B675:B677"/>
    <mergeCell ref="F675:F677"/>
    <mergeCell ref="G675:G677"/>
    <mergeCell ref="H675:H677"/>
    <mergeCell ref="I675:I677"/>
    <mergeCell ref="J675:J677"/>
    <mergeCell ref="K675:K677"/>
    <mergeCell ref="H669:H674"/>
    <mergeCell ref="I669:I674"/>
    <mergeCell ref="A663:A668"/>
    <mergeCell ref="B663:B668"/>
    <mergeCell ref="D663:D668"/>
    <mergeCell ref="F663:F668"/>
    <mergeCell ref="J669:J674"/>
    <mergeCell ref="K669:K674"/>
    <mergeCell ref="D675:D677"/>
    <mergeCell ref="D678:D680"/>
    <mergeCell ref="H646:H648"/>
    <mergeCell ref="I646:I648"/>
    <mergeCell ref="D646:D648"/>
    <mergeCell ref="H624:H626"/>
    <mergeCell ref="I624:I626"/>
    <mergeCell ref="A616:A623"/>
    <mergeCell ref="B616:B623"/>
    <mergeCell ref="D616:D623"/>
    <mergeCell ref="F616:F623"/>
    <mergeCell ref="K608:K615"/>
    <mergeCell ref="I599:I601"/>
    <mergeCell ref="J599:J601"/>
    <mergeCell ref="K599:K601"/>
    <mergeCell ref="A599:A601"/>
    <mergeCell ref="B599:B601"/>
    <mergeCell ref="F599:F601"/>
    <mergeCell ref="G599:G601"/>
    <mergeCell ref="H599:H601"/>
    <mergeCell ref="I602:I604"/>
    <mergeCell ref="J602:J604"/>
    <mergeCell ref="K602:K604"/>
    <mergeCell ref="A605:A607"/>
    <mergeCell ref="B605:B607"/>
    <mergeCell ref="D605:D607"/>
    <mergeCell ref="F605:F607"/>
    <mergeCell ref="G605:G607"/>
    <mergeCell ref="H605:H607"/>
    <mergeCell ref="I605:I607"/>
    <mergeCell ref="A602:A604"/>
    <mergeCell ref="B602:B604"/>
    <mergeCell ref="D602:D604"/>
    <mergeCell ref="F570:F572"/>
    <mergeCell ref="G570:G572"/>
    <mergeCell ref="H570:H572"/>
    <mergeCell ref="I570:I572"/>
    <mergeCell ref="J570:J572"/>
    <mergeCell ref="K570:K572"/>
    <mergeCell ref="A567:A569"/>
    <mergeCell ref="B567:B569"/>
    <mergeCell ref="F567:F569"/>
    <mergeCell ref="G567:G569"/>
    <mergeCell ref="H567:H569"/>
    <mergeCell ref="I567:I569"/>
    <mergeCell ref="D567:D569"/>
    <mergeCell ref="J558:J559"/>
    <mergeCell ref="K558:K559"/>
    <mergeCell ref="A558:A559"/>
    <mergeCell ref="B558:B559"/>
    <mergeCell ref="F558:F559"/>
    <mergeCell ref="G558:G559"/>
    <mergeCell ref="H558:H559"/>
    <mergeCell ref="I558:I559"/>
    <mergeCell ref="A7:K7"/>
    <mergeCell ref="A5:A6"/>
    <mergeCell ref="B5:B6"/>
    <mergeCell ref="C5:C6"/>
    <mergeCell ref="E5:E6"/>
    <mergeCell ref="F5:J5"/>
    <mergeCell ref="K5:K6"/>
    <mergeCell ref="J529:J530"/>
    <mergeCell ref="K529:K530"/>
    <mergeCell ref="A529:A530"/>
    <mergeCell ref="B529:B530"/>
    <mergeCell ref="F529:F530"/>
    <mergeCell ref="G529:G530"/>
    <mergeCell ref="H529:H530"/>
    <mergeCell ref="I529:I530"/>
    <mergeCell ref="D529:D530"/>
    <mergeCell ref="E529:E530"/>
    <mergeCell ref="A525:A528"/>
    <mergeCell ref="B525:B528"/>
    <mergeCell ref="D525:D528"/>
    <mergeCell ref="E525:E528"/>
    <mergeCell ref="K518:K524"/>
    <mergeCell ref="J500:J502"/>
    <mergeCell ref="H497:H499"/>
    <mergeCell ref="I497:I499"/>
    <mergeCell ref="I34:I59"/>
    <mergeCell ref="J34:J59"/>
    <mergeCell ref="K34:K59"/>
    <mergeCell ref="A60:A62"/>
    <mergeCell ref="B60:B62"/>
    <mergeCell ref="D60:D62"/>
    <mergeCell ref="E60:E62"/>
  </mergeCells>
  <hyperlinks>
    <hyperlink ref="B8" r:id="rId1" display="https://reg.mju.ac.th/registrar/class_info_2.asp?backto=home&amp;option=0&amp;courseid=8895629&amp;acadyear=2566&amp;semester=2&amp;avs207306847=1" xr:uid="{723E8A3D-2D20-4795-BD0B-0A8A0CEBCC24}"/>
    <hyperlink ref="B34" r:id="rId2" display="https://reg.mju.ac.th/registrar/class_info_2.asp?backto=home&amp;option=0&amp;courseid=8895629&amp;acadyear=2566&amp;semester=2&amp;avs207306847=2" xr:uid="{B432799F-6F4C-4C66-8E72-077C1EBF4DD9}"/>
    <hyperlink ref="B60" r:id="rId3" display="https://reg.mju.ac.th/registrar/class_info_2.asp?backto=home&amp;option=0&amp;courseid=8896182&amp;acadyear=2566&amp;semester=2&amp;avs207306847=3" xr:uid="{8149873C-62B6-42C7-8C74-49CDA300D289}"/>
    <hyperlink ref="B63" r:id="rId4" display="https://reg.mju.ac.th/registrar/class_info_2.asp?backto=home&amp;option=0&amp;courseid=8896182&amp;acadyear=2566&amp;semester=2&amp;avs207306847=4" xr:uid="{445684EA-CEBE-4AD9-8679-3C245817E304}"/>
    <hyperlink ref="B66" r:id="rId5" display="https://reg.mju.ac.th/registrar/class_info_2.asp?backto=home&amp;option=0&amp;courseid=8896185&amp;acadyear=2566&amp;semester=2&amp;avs207306847=5" xr:uid="{D922F1DD-1FE6-49AA-8877-19A793CBBE70}"/>
    <hyperlink ref="B69" r:id="rId6" display="https://reg.mju.ac.th/registrar/class_info_2.asp?backto=home&amp;option=0&amp;courseid=8896185&amp;acadyear=2566&amp;semester=2&amp;avs207306847=6" xr:uid="{808FA15C-3C41-4C02-A61A-045CBBE21E7D}"/>
    <hyperlink ref="B72" r:id="rId7" display="https://reg.mju.ac.th/registrar/class_info_2.asp?backto=home&amp;option=0&amp;courseid=8896185&amp;acadyear=2566&amp;semester=2&amp;avs207306847=7" xr:uid="{C8B5FB9D-8004-444C-A08C-70F62420C1B9}"/>
    <hyperlink ref="B75" r:id="rId8" display="https://reg.mju.ac.th/registrar/class_info_2.asp?backto=home&amp;option=0&amp;courseid=8896185&amp;acadyear=2566&amp;semester=2&amp;avs207306847=8" xr:uid="{94F39468-BE43-4992-8176-10AE40EB15B3}"/>
    <hyperlink ref="B77" r:id="rId9" display="https://reg.mju.ac.th/registrar/class_info_2.asp?backto=home&amp;option=0&amp;courseid=8896195&amp;acadyear=2566&amp;semester=2&amp;avs207306847=9" xr:uid="{1C808F3E-EAEC-407F-9CF6-C0D5EBCC6D1F}"/>
    <hyperlink ref="B82" r:id="rId10" display="https://reg.mju.ac.th/registrar/class_info_2.asp?backto=home&amp;option=0&amp;courseid=8896036&amp;acadyear=2566&amp;semester=2&amp;avs207306847=10" xr:uid="{D5A609D8-7F95-4704-9AE1-D0F9EEE081A4}"/>
    <hyperlink ref="B95" r:id="rId11" display="https://reg.mju.ac.th/registrar/class_info_2.asp?backto=home&amp;option=0&amp;courseid=8896036&amp;acadyear=2566&amp;semester=2&amp;avs207306847=11" xr:uid="{CDF9DD5E-0006-4E9C-BF27-87146C187182}"/>
    <hyperlink ref="B108" r:id="rId12" display="https://reg.mju.ac.th/registrar/class_info_2.asp?backto=home&amp;option=0&amp;courseid=8896036&amp;acadyear=2566&amp;semester=2&amp;avs207306847=12" xr:uid="{0F8A8874-B634-4A10-9DE8-D0CBA687E858}"/>
    <hyperlink ref="B120" r:id="rId13" display="https://reg.mju.ac.th/registrar/class_info_2.asp?backto=home&amp;option=0&amp;courseid=8896678&amp;acadyear=2566&amp;semester=2&amp;avs207306847=13" xr:uid="{192A8E4C-BFE0-485C-A035-5B4156F58FCA}"/>
    <hyperlink ref="B124" r:id="rId14" display="https://reg.mju.ac.th/registrar/class_info_2.asp?backto=home&amp;option=0&amp;courseid=8896686&amp;acadyear=2566&amp;semester=2&amp;avs207306847=14" xr:uid="{566506AF-8EA4-4DB0-8DE8-993BF670CFC8}"/>
    <hyperlink ref="B127" r:id="rId15" display="https://reg.mju.ac.th/registrar/class_info_2.asp?backto=home&amp;option=0&amp;courseid=8896687&amp;acadyear=2566&amp;semester=2&amp;avs207306847=15" xr:uid="{C410F142-643A-4AA6-8C0C-7221B751DE95}"/>
    <hyperlink ref="B132" r:id="rId16" display="https://reg.mju.ac.th/registrar/class_info_2.asp?backto=home&amp;option=0&amp;courseid=8896687&amp;acadyear=2566&amp;semester=2&amp;avs207306847=16" xr:uid="{29563C03-DE2A-4FAA-A9E1-60DEDDCACABF}"/>
    <hyperlink ref="B137" r:id="rId17" display="https://reg.mju.ac.th/registrar/class_info_2.asp?backto=home&amp;option=0&amp;courseid=8896687&amp;acadyear=2566&amp;semester=2&amp;avs207306847=17" xr:uid="{18255BC3-DBB5-4CA9-9139-23CAB0E0CED3}"/>
    <hyperlink ref="B141" r:id="rId18" display="https://reg.mju.ac.th/registrar/class_info_2.asp?backto=home&amp;option=0&amp;courseid=8897148&amp;acadyear=2566&amp;semester=2&amp;avs207306847=18" xr:uid="{C0D4B63F-4558-427F-BC8D-F03EAFCA9E06}"/>
    <hyperlink ref="B143" r:id="rId19" display="https://reg.mju.ac.th/registrar/class_info_2.asp?backto=home&amp;option=0&amp;courseid=8896697&amp;acadyear=2566&amp;semester=2&amp;avs207306847=19" xr:uid="{B2CAFCE1-DB8C-49DD-A257-734DEAAF05B6}"/>
    <hyperlink ref="B146" r:id="rId20" display="https://reg.mju.ac.th/registrar/class_info_2.asp?backto=home&amp;option=0&amp;courseid=8896700&amp;acadyear=2566&amp;semester=2&amp;avs207306847=20" xr:uid="{427CB939-A91E-4990-95BC-6BC5B997782B}"/>
    <hyperlink ref="B151" r:id="rId21" display="https://reg.mju.ac.th/registrar/class_info_2.asp?backto=home&amp;option=0&amp;courseid=8896701&amp;acadyear=2566&amp;semester=2&amp;avs207306847=21" xr:uid="{982245A5-4F4C-42E3-BC04-1799A1E31524}"/>
    <hyperlink ref="B158" r:id="rId22" display="https://reg.mju.ac.th/registrar/class_info_2.asp?backto=home&amp;option=0&amp;courseid=8896702&amp;acadyear=2566&amp;semester=2&amp;avs207306847=22" xr:uid="{17773089-C6EC-4E7F-ACBF-F5F9234444C0}"/>
    <hyperlink ref="B161" r:id="rId23" display="https://reg.mju.ac.th/registrar/class_info_2.asp?backto=home&amp;option=0&amp;courseid=8898092&amp;acadyear=2566&amp;semester=2&amp;avs207306847=23" xr:uid="{6D5948CC-5E97-4CED-8413-26F8BE901B69}"/>
    <hyperlink ref="B164" r:id="rId24" display="https://reg.mju.ac.th/registrar/class_info_2.asp?backto=home&amp;option=0&amp;courseid=8898096&amp;acadyear=2566&amp;semester=2&amp;avs207306847=24" xr:uid="{BC989EEC-ADDB-45C1-A964-17FD7E21D221}"/>
    <hyperlink ref="B167" r:id="rId25" display="https://reg.mju.ac.th/registrar/class_info_2.asp?backto=home&amp;option=0&amp;courseid=8898097&amp;acadyear=2566&amp;semester=2&amp;avs207306847=25" xr:uid="{029C4D0E-F032-4FE3-B804-817E8E95FB8F}"/>
    <hyperlink ref="B171" r:id="rId26" display="https://reg.mju.ac.th/registrar/class_info_2.asp?backto=home&amp;option=0&amp;courseid=8898098&amp;acadyear=2566&amp;semester=2&amp;avs207306847=26" xr:uid="{93210A1F-F753-4F59-AD1F-5F2988191839}"/>
    <hyperlink ref="B174" r:id="rId27" display="https://reg.mju.ac.th/registrar/class_info_2.asp?backto=home&amp;option=0&amp;courseid=8896026&amp;acadyear=2566&amp;semester=2&amp;avs207306847=27" xr:uid="{9917817F-9839-4A5E-9740-0B4995C33F44}"/>
    <hyperlink ref="B184" r:id="rId28" display="https://reg.mju.ac.th/registrar/class_info_2.asp?backto=home&amp;option=0&amp;courseid=8896026&amp;acadyear=2566&amp;semester=2&amp;avs207306847=28" xr:uid="{45F18AD7-69EA-45E7-8DB3-FDC8EA038CF9}"/>
    <hyperlink ref="B194" r:id="rId29" display="https://reg.mju.ac.th/registrar/class_info_2.asp?backto=home&amp;option=0&amp;courseid=8896025&amp;acadyear=2566&amp;semester=2&amp;avs207306847=29" xr:uid="{23613B07-33BE-4506-B5DA-6D81464B4683}"/>
    <hyperlink ref="B200" r:id="rId30" display="https://reg.mju.ac.th/registrar/class_info_2.asp?backto=home&amp;option=0&amp;courseid=8896028&amp;acadyear=2566&amp;semester=2&amp;avs207306847=30" xr:uid="{242A8DA9-10E4-4ACB-8A29-CF9DDD5FC7BE}"/>
    <hyperlink ref="C201" r:id="rId31" display="https://sites.google.com/view/pattamahannok" xr:uid="{DB74EBC2-C8BA-45A9-A480-CE7F2D4CC690}"/>
    <hyperlink ref="B202" r:id="rId32" display="https://reg.mju.ac.th/registrar/class_info_2.asp?backto=home&amp;option=0&amp;courseid=8896028&amp;acadyear=2566&amp;semester=2&amp;avs207306847=31" xr:uid="{046BA764-4D01-4E84-9549-C46465313C1D}"/>
    <hyperlink ref="C203" r:id="rId33" display="https://sites.google.com/view/pattamahannok" xr:uid="{3335BE1C-0F26-4FF4-941C-5CABD10CA0DE}"/>
    <hyperlink ref="B205" r:id="rId34" display="https://reg.mju.ac.th/registrar/class_info_2.asp?backto=home&amp;option=0&amp;courseid=8896028&amp;acadyear=2566&amp;semester=2&amp;avs207306847=32" xr:uid="{25067900-9505-4DDC-8E76-698C9E9AC65C}"/>
    <hyperlink ref="C206" r:id="rId35" display="https://sites.google.com/view/pattamahannok" xr:uid="{4C5B54A7-A97F-4A51-B72D-E75E3E38C78E}"/>
    <hyperlink ref="B207" r:id="rId36" display="https://reg.mju.ac.th/registrar/class_info_2.asp?backto=home&amp;option=0&amp;courseid=8896028&amp;acadyear=2566&amp;semester=2&amp;avs207306847=33" xr:uid="{A64E5C35-372B-4A6B-B8F2-B50B8CF62F56}"/>
    <hyperlink ref="B209" r:id="rId37" display="https://reg.mju.ac.th/registrar/class_info_2.asp?backto=home&amp;option=0&amp;courseid=8896028&amp;acadyear=2566&amp;semester=2&amp;avs207306847=34" xr:uid="{C389ED54-9652-4F25-BA47-A989EB0A7B21}"/>
    <hyperlink ref="B212" r:id="rId38" display="https://reg.mju.ac.th/registrar/class_info_2.asp?backto=home&amp;option=0&amp;courseid=8896028&amp;acadyear=2566&amp;semester=2&amp;avs207306847=35" xr:uid="{9957D5E6-F0CB-4AFE-94A4-8D9D6C70BFB0}"/>
    <hyperlink ref="B215" r:id="rId39" display="https://reg.mju.ac.th/registrar/class_info_2.asp?backto=home&amp;option=0&amp;courseid=8896030&amp;acadyear=2566&amp;semester=2&amp;avs207306847=36" xr:uid="{9FF8ECF0-3C3C-439F-8D75-5335FB9234FB}"/>
    <hyperlink ref="B221" r:id="rId40" display="https://reg.mju.ac.th/registrar/class_info_2.asp?backto=home&amp;option=0&amp;courseid=8896031&amp;acadyear=2566&amp;semester=2&amp;avs207306847=37" xr:uid="{2E50F7DE-4E20-4E89-A25D-334C0AB7D31F}"/>
    <hyperlink ref="B229" r:id="rId41" display="https://reg.mju.ac.th/registrar/class_info_2.asp?backto=home&amp;option=0&amp;courseid=8896031&amp;acadyear=2566&amp;semester=2&amp;avs207306847=38" xr:uid="{3DD9FCCD-FC41-4639-8F3C-830375A89ED7}"/>
    <hyperlink ref="B237" r:id="rId42" display="https://reg.mju.ac.th/registrar/class_info_2.asp?backto=home&amp;option=0&amp;courseid=8896031&amp;acadyear=2566&amp;semester=2&amp;avs207306847=39" xr:uid="{EFCD76B5-A2AC-4382-9DC3-1646D6D2E6C5}"/>
    <hyperlink ref="B245" r:id="rId43" display="https://reg.mju.ac.th/registrar/class_info_2.asp?backto=home&amp;option=0&amp;courseid=8896031&amp;acadyear=2566&amp;semester=2&amp;avs207306847=40" xr:uid="{17E0AB7A-8F71-4560-95EE-A860136B1033}"/>
    <hyperlink ref="B253" r:id="rId44" display="https://reg.mju.ac.th/registrar/class_info_2.asp?backto=home&amp;option=0&amp;courseid=8896031&amp;acadyear=2566&amp;semester=2&amp;avs207306847=41" xr:uid="{55FBB4C9-C8D0-49BD-8770-4754AAAFFC6D}"/>
    <hyperlink ref="B261" r:id="rId45" display="https://reg.mju.ac.th/registrar/class_info_2.asp?backto=home&amp;option=0&amp;courseid=8896032&amp;acadyear=2566&amp;semester=2&amp;avs207306847=42" xr:uid="{8C810D20-F738-4BA4-8DD2-56053D501359}"/>
    <hyperlink ref="B263" r:id="rId46" display="https://reg.mju.ac.th/registrar/class_info_2.asp?backto=home&amp;option=0&amp;courseid=8896033&amp;acadyear=2566&amp;semester=2&amp;avs207306847=43" xr:uid="{B3D20323-C823-4BC3-8116-A31E607C318B}"/>
    <hyperlink ref="B269" r:id="rId47" display="https://reg.mju.ac.th/registrar/class_info_2.asp?backto=home&amp;option=0&amp;courseid=8896034&amp;acadyear=2566&amp;semester=2&amp;avs207306847=44" xr:uid="{1FB6C5D0-61C1-4FCC-99D6-EFC8BF477F17}"/>
    <hyperlink ref="B276" r:id="rId48" display="https://reg.mju.ac.th/registrar/class_info_2.asp?backto=home&amp;option=0&amp;courseid=8896035&amp;acadyear=2566&amp;semester=2&amp;avs207306847=45" xr:uid="{E5A13AF4-5A3E-4CAF-9211-80412F569E4F}"/>
    <hyperlink ref="B278" r:id="rId49" display="https://reg.mju.ac.th/registrar/class_info_2.asp?backto=home&amp;option=0&amp;courseid=8898014&amp;acadyear=2566&amp;semester=2&amp;avs207306847=46" xr:uid="{9D45C8C1-F385-4C76-8907-99C2CFC39F7B}"/>
    <hyperlink ref="B280" r:id="rId50" display="https://reg.mju.ac.th/registrar/class_info_2.asp?backto=home&amp;option=0&amp;courseid=8896043&amp;acadyear=2566&amp;semester=2&amp;avs207306847=47" xr:uid="{53F3DE27-D430-46AE-8DF0-E3658B75D37B}"/>
    <hyperlink ref="B282" r:id="rId51" display="https://reg.mju.ac.th/registrar/class_info_2.asp?backto=home&amp;option=0&amp;courseid=8896044&amp;acadyear=2566&amp;semester=2&amp;avs207306847=48" xr:uid="{A9B4C889-00E2-44BC-84D6-0497C80D761E}"/>
    <hyperlink ref="B285" r:id="rId52" display="https://reg.mju.ac.th/registrar/class_info_2.asp?backto=home&amp;option=0&amp;courseid=8896047&amp;acadyear=2566&amp;semester=2&amp;avs207306847=49" xr:uid="{91C9A5EB-C44E-418D-8491-66810A746A37}"/>
    <hyperlink ref="B288" r:id="rId53" display="https://reg.mju.ac.th/registrar/class_info_2.asp?backto=home&amp;option=0&amp;courseid=8896048&amp;acadyear=2566&amp;semester=2&amp;avs207306847=50" xr:uid="{62A58AC7-0C95-4916-8F28-17616139A6C5}"/>
    <hyperlink ref="B291" r:id="rId54" display="https://reg.mju.ac.th/registrar/class_info_2.asp?backto=home&amp;option=0&amp;courseid=8896049&amp;acadyear=2566&amp;semester=2&amp;avs207306847=51" xr:uid="{7DB17FE5-D066-4C60-A598-2F838A54560F}"/>
    <hyperlink ref="B293" r:id="rId55" display="https://reg.mju.ac.th/registrar/class_info_2.asp?backto=home&amp;option=0&amp;courseid=8896046&amp;acadyear=2566&amp;semester=2&amp;avs207306847=52" xr:uid="{C11DE1A4-0A30-49BD-B481-E56723896FC0}"/>
    <hyperlink ref="B296" r:id="rId56" display="https://reg.mju.ac.th/registrar/class_info_2.asp?backto=home&amp;option=0&amp;courseid=8896046&amp;acadyear=2566&amp;semester=2&amp;avs207306847=53" xr:uid="{392A2A91-DE08-431F-B51D-A6A3F74669CA}"/>
    <hyperlink ref="B299" r:id="rId57" display="https://reg.mju.ac.th/registrar/class_info_2.asp?backto=home&amp;option=0&amp;courseid=8896046&amp;acadyear=2566&amp;semester=2&amp;avs207306847=54" xr:uid="{E96BF70E-1355-4BCD-AE16-1D37B46D2617}"/>
    <hyperlink ref="B302" r:id="rId58" display="https://reg.mju.ac.th/registrar/class_info_2.asp?backto=home&amp;option=0&amp;courseid=8896046&amp;acadyear=2566&amp;semester=2&amp;avs207306847=55" xr:uid="{F40FA20E-1FBD-42FB-8ABA-20F675A13B0A}"/>
    <hyperlink ref="B305" r:id="rId59" display="https://reg.mju.ac.th/registrar/class_info_2.asp?backto=home&amp;option=0&amp;courseid=8896046&amp;acadyear=2566&amp;semester=2&amp;avs207306847=56" xr:uid="{186EAC76-8EA4-440F-85A5-20F4522942C4}"/>
    <hyperlink ref="B307" r:id="rId60" display="https://reg.mju.ac.th/registrar/class_info_2.asp?backto=home&amp;option=0&amp;courseid=8896058&amp;acadyear=2566&amp;semester=2&amp;avs207306847=57" xr:uid="{EE548DEB-B086-4748-AA78-3EE4ED34E184}"/>
    <hyperlink ref="B310" r:id="rId61" display="https://reg.mju.ac.th/registrar/class_info_2.asp?backto=home&amp;option=0&amp;courseid=8896072&amp;acadyear=2566&amp;semester=2&amp;avs207306847=58" xr:uid="{359C4955-7C5C-44F6-99E8-34F6AC120923}"/>
    <hyperlink ref="B313" r:id="rId62" display="https://reg.mju.ac.th/registrar/class_info_2.asp?backto=home&amp;option=0&amp;courseid=8896075&amp;acadyear=2566&amp;semester=2&amp;avs207306847=59" xr:uid="{61C95CD2-0747-4686-9E52-443160C59A58}"/>
    <hyperlink ref="B316" r:id="rId63" display="https://reg.mju.ac.th/registrar/class_info_2.asp?backto=home&amp;option=0&amp;courseid=8896065&amp;acadyear=2566&amp;semester=2&amp;avs207306847=60" xr:uid="{AB9CA9C0-0865-47DB-97B0-848AD69309F7}"/>
    <hyperlink ref="B319" r:id="rId64" display="https://reg.mju.ac.th/registrar/class_info_2.asp?backto=home&amp;option=0&amp;courseid=8896078&amp;acadyear=2566&amp;semester=2&amp;avs207306847=61" xr:uid="{BBBC6EDE-B38D-4C9A-8C59-A1E48E9EC2EF}"/>
    <hyperlink ref="B322" r:id="rId65" display="https://reg.mju.ac.th/registrar/class_info_2.asp?backto=home&amp;option=0&amp;courseid=8896162&amp;acadyear=2566&amp;semester=2&amp;avs207306847=62" xr:uid="{714A5759-05D6-4E46-8692-D2362B6AF650}"/>
    <hyperlink ref="B324" r:id="rId66" display="https://reg.mju.ac.th/registrar/class_info_2.asp?backto=home&amp;option=0&amp;courseid=8896170&amp;acadyear=2566&amp;semester=2&amp;avs207306847=63" xr:uid="{7E735DC7-3EAA-462F-A4D0-BB364CCC682F}"/>
    <hyperlink ref="B326" r:id="rId67" display="https://reg.mju.ac.th/registrar/class_info_2.asp?backto=home&amp;option=0&amp;courseid=8896167&amp;acadyear=2566&amp;semester=2&amp;avs207306847=64" xr:uid="{0AB75464-5E3B-40AA-A7A3-4D31E694E69C}"/>
    <hyperlink ref="B331" r:id="rId68" display="https://reg.mju.ac.th/registrar/class_info_2.asp?backto=home&amp;option=0&amp;courseid=8896175&amp;acadyear=2566&amp;semester=2&amp;avs207306847=65" xr:uid="{FA4D9917-B08D-4D4B-B2A7-807FEE70C46A}"/>
    <hyperlink ref="B333" r:id="rId69" display="https://reg.mju.ac.th/registrar/class_info_2.asp?backto=home&amp;option=0&amp;courseid=8892815&amp;acadyear=2566&amp;semester=2&amp;avs207306847=66" xr:uid="{D9E1061F-0013-4938-941F-E566A18B75D9}"/>
    <hyperlink ref="B336" r:id="rId70" display="https://reg.mju.ac.th/registrar/class_info_2.asp?backto=home&amp;option=0&amp;courseid=8892816&amp;acadyear=2566&amp;semester=2&amp;avs207306847=67" xr:uid="{9BCCA630-BEE3-4665-9D93-500803C0ED69}"/>
    <hyperlink ref="B339" r:id="rId71" display="https://reg.mju.ac.th/registrar/class_info_2.asp?backto=home&amp;option=0&amp;courseid=8892819&amp;acadyear=2566&amp;semester=2&amp;avs207306847=68" xr:uid="{1D944A16-8E93-45E2-93C4-414B215F3096}"/>
    <hyperlink ref="B341" r:id="rId72" display="https://reg.mju.ac.th/registrar/class_info_2.asp?backto=home&amp;option=0&amp;courseid=8892819&amp;acadyear=2566&amp;semester=2&amp;avs207306847=69" xr:uid="{6F7F737D-ADF7-4122-923A-52A2D0CED92B}"/>
    <hyperlink ref="B343" r:id="rId73" display="https://reg.mju.ac.th/registrar/class_info_2.asp?backto=home&amp;option=0&amp;courseid=8892820&amp;acadyear=2566&amp;semester=2&amp;avs207306847=70" xr:uid="{A0A388BF-9420-4712-A910-7215429C2973}"/>
    <hyperlink ref="B346" r:id="rId74" display="https://reg.mju.ac.th/registrar/class_info_2.asp?backto=home&amp;option=0&amp;courseid=8890582&amp;acadyear=2566&amp;semester=2&amp;avs207306847=71" xr:uid="{B9FDC438-70C7-49D1-9899-527AD86FFDB1}"/>
    <hyperlink ref="B349" r:id="rId75" display="https://reg.mju.ac.th/registrar/class_info_2.asp?backto=home&amp;option=0&amp;courseid=8889218&amp;acadyear=2566&amp;semester=2&amp;avs207306847=72" xr:uid="{10475D9D-1CA2-4544-A12B-C3CD45B4AB58}"/>
    <hyperlink ref="B351" r:id="rId76" display="https://reg.mju.ac.th/registrar/class_info_2.asp?backto=home&amp;option=0&amp;courseid=8889218&amp;acadyear=2566&amp;semester=2&amp;avs207306847=73" xr:uid="{376A600B-933C-4DF2-B573-AB26892295BA}"/>
    <hyperlink ref="B353" r:id="rId77" display="https://reg.mju.ac.th/registrar/class_info_2.asp?backto=home&amp;option=0&amp;courseid=8890895&amp;acadyear=2566&amp;semester=2&amp;avs207306847=74" xr:uid="{68DE6F89-238B-4DF3-BB60-D5C53412986B}"/>
    <hyperlink ref="B355" r:id="rId78" display="https://reg.mju.ac.th/registrar/class_info_2.asp?backto=home&amp;option=0&amp;courseid=626353&amp;acadyear=2566&amp;semester=2&amp;avs207306847=75" xr:uid="{C147D756-E2C9-4F5D-B3D6-739E5C3A121A}"/>
    <hyperlink ref="B358" r:id="rId79" display="https://reg.mju.ac.th/registrar/class_info_2.asp?backto=home&amp;option=0&amp;courseid=16320&amp;acadyear=2566&amp;semester=2&amp;avs207306847=76" xr:uid="{186EB640-AEBC-4C07-AA0F-6B04B12ADE01}"/>
    <hyperlink ref="B362" r:id="rId80" display="https://reg.mju.ac.th/registrar/class_info_2.asp?backto=home&amp;option=0&amp;courseid=8890304&amp;acadyear=2566&amp;semester=2&amp;avs207306847=77" xr:uid="{00AEF1E9-7EBD-4148-84A2-A02A795DDC12}"/>
    <hyperlink ref="B366" r:id="rId81" display="https://reg.mju.ac.th/registrar/class_info_2.asp?backto=home&amp;option=0&amp;courseid=626370&amp;acadyear=2566&amp;semester=2&amp;avs207306847=78" xr:uid="{C4D47E1E-BF7F-4B44-8472-4A01E7E51445}"/>
    <hyperlink ref="B372" r:id="rId82" display="https://reg.mju.ac.th/registrar/class_info_2.asp?backto=home&amp;option=0&amp;courseid=25300&amp;acadyear=2566&amp;semester=2&amp;avs207306847=79" xr:uid="{282DB2F7-DDE1-4694-854D-F2CA9E740614}"/>
    <hyperlink ref="B380" r:id="rId83" display="https://reg.mju.ac.th/registrar/class_info_2.asp?backto=home&amp;option=0&amp;courseid=8893959&amp;acadyear=2566&amp;semester=2&amp;avs207306847=80" xr:uid="{BB6BBB07-4B0D-429D-B6EF-B3D0591300E5}"/>
    <hyperlink ref="B382" r:id="rId84" display="https://reg.mju.ac.th/registrar/class_info_2.asp?backto=home&amp;option=0&amp;courseid=25441&amp;acadyear=2566&amp;semester=2&amp;avs207306847=81" xr:uid="{939B4F57-09C6-4F9E-8945-3F8E4E703695}"/>
    <hyperlink ref="B384" r:id="rId85" display="https://reg.mju.ac.th/registrar/class_info_2.asp?backto=home&amp;option=0&amp;courseid=8893957&amp;acadyear=2566&amp;semester=2&amp;avs207306847=82" xr:uid="{5D2A5E78-2B7B-4712-BAB1-F719DAC419F3}"/>
    <hyperlink ref="B386" r:id="rId86" display="https://reg.mju.ac.th/registrar/class_info_2.asp?backto=home&amp;option=0&amp;courseid=25461&amp;acadyear=2566&amp;semester=2&amp;avs207306847=83" xr:uid="{B02249F9-0FAF-4AC2-B59A-42346AD8E269}"/>
    <hyperlink ref="B389" r:id="rId87" display="https://reg.mju.ac.th/registrar/class_info_2.asp?backto=home&amp;option=0&amp;courseid=625456&amp;acadyear=2566&amp;semester=2&amp;avs207306847=84" xr:uid="{5576B8DB-647D-440E-A55E-EF2C1BF0F853}"/>
    <hyperlink ref="B391" r:id="rId88" display="https://reg.mju.ac.th/registrar/class_info_2.asp?backto=home&amp;option=0&amp;courseid=8893958&amp;acadyear=2566&amp;semester=2&amp;avs207306847=85" xr:uid="{7D66807C-8BFD-40FD-B07E-7F5CE6990CF2}"/>
    <hyperlink ref="B399" r:id="rId89" display="https://reg.mju.ac.th/registrar/class_info_2.asp?backto=home&amp;option=0&amp;courseid=25498&amp;acadyear=2566&amp;semester=2&amp;avs207306847=86" xr:uid="{33BC35B6-326E-4125-8B4E-15C9C14D5F43}"/>
    <hyperlink ref="B405" r:id="rId90" display="https://reg.mju.ac.th/registrar/class_info_2.asp?backto=home&amp;option=0&amp;courseid=8891453&amp;acadyear=2566&amp;semester=2&amp;avs207306847=87" xr:uid="{BEBB5831-208C-41DD-8B4F-FFCB17C7B6B7}"/>
    <hyperlink ref="B431" r:id="rId91" display="https://reg.mju.ac.th/registrar/class_info_2.asp?backto=home&amp;option=0&amp;courseid=8891453&amp;acadyear=2566&amp;semester=2&amp;avs207306847=88" xr:uid="{5AA17669-0383-4A2F-8EE7-BEAFCE7579B7}"/>
    <hyperlink ref="B457" r:id="rId92" display="https://reg.mju.ac.th/registrar/class_info_2.asp?backto=home&amp;option=0&amp;courseid=8890584&amp;acadyear=2566&amp;semester=2&amp;avs207306847=89" xr:uid="{27D53B90-D08C-4794-A2BF-72A478AD08AF}"/>
    <hyperlink ref="B466" r:id="rId93" display="https://reg.mju.ac.th/registrar/class_info_2.asp?backto=home&amp;option=0&amp;courseid=8890584&amp;acadyear=2566&amp;semester=2&amp;avs207306847=90" xr:uid="{9D99075F-B299-432D-8FE4-5FE262F950BD}"/>
    <hyperlink ref="B473" r:id="rId94" display="https://reg.mju.ac.th/registrar/class_info_2.asp?backto=home&amp;option=0&amp;courseid=8890584&amp;acadyear=2566&amp;semester=2&amp;avs207306847=91" xr:uid="{E95DC1F0-0684-4DA0-AEA2-1D16FFF60B7D}"/>
    <hyperlink ref="B476" r:id="rId95" display="https://reg.mju.ac.th/registrar/class_info_2.asp?backto=home&amp;option=0&amp;courseid=8890584&amp;acadyear=2566&amp;semester=2&amp;avs207306847=92" xr:uid="{403D9F4A-D999-48E3-AE6E-04CA4232EB4B}"/>
    <hyperlink ref="B479" r:id="rId96" display="https://reg.mju.ac.th/registrar/class_info_2.asp?backto=home&amp;option=0&amp;courseid=8890584&amp;acadyear=2566&amp;semester=2&amp;avs207306847=93" xr:uid="{3379AFBD-A34F-4840-9AD1-2F7102E51177}"/>
    <hyperlink ref="B482" r:id="rId97" display="https://reg.mju.ac.th/registrar/class_info_2.asp?backto=home&amp;option=0&amp;courseid=8890584&amp;acadyear=2566&amp;semester=2&amp;avs207306847=94" xr:uid="{B1065A59-CB16-4333-94E3-DAC579979C6B}"/>
    <hyperlink ref="B485" r:id="rId98" display="https://reg.mju.ac.th/registrar/class_info_2.asp?backto=home&amp;option=0&amp;courseid=8888983&amp;acadyear=2566&amp;semester=2&amp;avs207306847=95" xr:uid="{373CBB10-766F-4B0B-8C39-4CB484A342FA}"/>
    <hyperlink ref="B488" r:id="rId99" display="https://reg.mju.ac.th/registrar/class_info_2.asp?backto=home&amp;option=0&amp;courseid=8888983&amp;acadyear=2566&amp;semester=2&amp;avs207306847=96" xr:uid="{662FF9A8-0948-463A-8CB3-37A3A38602D6}"/>
    <hyperlink ref="B491" r:id="rId100" display="https://reg.mju.ac.th/registrar/class_info_2.asp?backto=home&amp;option=0&amp;courseid=8888983&amp;acadyear=2566&amp;semester=2&amp;avs207306847=97" xr:uid="{209E7699-82DD-43A2-B49F-248E4831C74E}"/>
    <hyperlink ref="B494" r:id="rId101" display="https://reg.mju.ac.th/registrar/class_info_2.asp?backto=home&amp;option=0&amp;courseid=8888983&amp;acadyear=2566&amp;semester=2&amp;avs207306847=98" xr:uid="{72724F89-46CB-40D9-A27A-1E6D87080CF9}"/>
    <hyperlink ref="B497" r:id="rId102" display="https://reg.mju.ac.th/registrar/class_info_2.asp?backto=home&amp;option=0&amp;courseid=8888983&amp;acadyear=2566&amp;semester=2&amp;avs207306847=99" xr:uid="{4B362B8A-FBC1-47DA-AC32-77B1507A9A01}"/>
    <hyperlink ref="B500" r:id="rId103" display="https://reg.mju.ac.th/registrar/class_info_2.asp?backto=home&amp;option=0&amp;courseid=8888983&amp;acadyear=2566&amp;semester=2&amp;avs207306847=100" xr:uid="{A8037647-9592-4422-AB19-98EEBF912779}"/>
    <hyperlink ref="B503" r:id="rId104" display="https://reg.mju.ac.th/registrar/class_info_2.asp?backto=home&amp;option=0&amp;courseid=8888983&amp;acadyear=2566&amp;semester=2&amp;avs207306847=101" xr:uid="{F726A852-6B41-4BE0-9756-CA427B83F978}"/>
    <hyperlink ref="B506" r:id="rId105" display="https://reg.mju.ac.th/registrar/class_info_2.asp?backto=home&amp;option=0&amp;courseid=8888983&amp;acadyear=2566&amp;semester=2&amp;avs207306847=102" xr:uid="{A80F5201-BC74-4FFE-96C1-3644F4462AD3}"/>
    <hyperlink ref="B509" r:id="rId106" display="https://reg.mju.ac.th/registrar/class_info_2.asp?backto=home&amp;option=0&amp;courseid=8888983&amp;acadyear=2566&amp;semester=2&amp;avs207306847=103" xr:uid="{456E10CE-1998-461D-BE26-9EF3308498D6}"/>
    <hyperlink ref="B512" r:id="rId107" display="https://reg.mju.ac.th/registrar/class_info_2.asp?backto=home&amp;option=0&amp;courseid=8888983&amp;acadyear=2566&amp;semester=2&amp;avs207306847=104" xr:uid="{5646EE8B-C2FC-4D04-BCED-FB9108982FB9}"/>
    <hyperlink ref="B515" r:id="rId108" display="https://reg.mju.ac.th/registrar/class_info_2.asp?backto=home&amp;option=0&amp;courseid=8888983&amp;acadyear=2566&amp;semester=2&amp;avs207306847=105" xr:uid="{CF2BBD52-C5F1-45A3-9DEC-1DF040A9BC1C}"/>
    <hyperlink ref="B518" r:id="rId109" display="https://reg.mju.ac.th/registrar/class_info_2.asp?backto=home&amp;option=0&amp;courseid=8888983&amp;acadyear=2566&amp;semester=2&amp;avs207306847=106" xr:uid="{0ADB6D1E-4A00-4D16-8D1C-D0D3B208DF27}"/>
    <hyperlink ref="B525" r:id="rId110" display="https://reg.mju.ac.th/registrar/class_info_2.asp?backto=home&amp;option=0&amp;courseid=8888983&amp;acadyear=2566&amp;semester=2&amp;avs207306847=107" xr:uid="{ED257D67-102C-48B6-A8E9-40079A4A17AE}"/>
    <hyperlink ref="B529" r:id="rId111" display="https://reg.mju.ac.th/registrar/class_info_2.asp?backto=home&amp;option=0&amp;courseid=8888983&amp;acadyear=2566&amp;semester=2&amp;avs207306847=108" xr:uid="{7039F206-F528-4F3B-A256-55B75C48CFAE}"/>
    <hyperlink ref="B531" r:id="rId112" display="https://reg.mju.ac.th/registrar/class_info_2.asp?backto=home&amp;option=0&amp;courseid=8888984&amp;acadyear=2566&amp;semester=2&amp;avs207306847=109" xr:uid="{93EF858B-2622-43F1-B3CF-FE817CF05ADC}"/>
    <hyperlink ref="B534" r:id="rId113" display="https://reg.mju.ac.th/registrar/class_info_2.asp?backto=home&amp;option=0&amp;courseid=8888984&amp;acadyear=2566&amp;semester=2&amp;avs207306847=110" xr:uid="{B6797C29-B6C3-47AC-BFC6-7EE5E0F125B9}"/>
    <hyperlink ref="B538" r:id="rId114" display="https://reg.mju.ac.th/registrar/class_info_2.asp?backto=home&amp;option=0&amp;courseid=8888984&amp;acadyear=2566&amp;semester=2&amp;avs207306847=111" xr:uid="{20E404B1-2A68-4070-9689-EF99C5DD9D6F}"/>
    <hyperlink ref="B539" r:id="rId115" display="https://reg.mju.ac.th/registrar/class_info_2.asp?backto=home&amp;option=0&amp;courseid=8893137&amp;acadyear=2566&amp;semester=2&amp;avs207306847=112" xr:uid="{5E61C837-A473-43AB-8B6E-BC7C890A667C}"/>
    <hyperlink ref="B543" r:id="rId116" display="https://reg.mju.ac.th/registrar/class_info_2.asp?backto=home&amp;option=0&amp;courseid=8893137&amp;acadyear=2566&amp;semester=2&amp;avs207306847=113" xr:uid="{078933E6-3DCD-4A58-8D24-124656609CA1}"/>
    <hyperlink ref="B547" r:id="rId117" display="https://reg.mju.ac.th/registrar/class_info_2.asp?backto=home&amp;option=0&amp;courseid=8893137&amp;acadyear=2566&amp;semester=2&amp;avs207306847=114" xr:uid="{5B5E369E-0B50-4A6A-A8C3-8428A18EC4F2}"/>
    <hyperlink ref="B550" r:id="rId118" display="https://reg.mju.ac.th/registrar/class_info_2.asp?backto=home&amp;option=0&amp;courseid=8893138&amp;acadyear=2566&amp;semester=2&amp;avs207306847=115" xr:uid="{A3608A56-59DD-4A20-AB4D-319C6DDAC2E1}"/>
    <hyperlink ref="B553" r:id="rId119" display="https://reg.mju.ac.th/registrar/class_info_2.asp?backto=home&amp;option=0&amp;courseid=8893952&amp;acadyear=2566&amp;semester=2&amp;avs207306847=116" xr:uid="{E3FBF762-BDA7-4800-9A1D-2CA707D08F2D}"/>
    <hyperlink ref="C557" r:id="rId120" display="https://sites.google.com/view/pattamahannok" xr:uid="{5BB847A8-75F5-4C91-9B9A-92886F11919C}"/>
    <hyperlink ref="B558" r:id="rId121" display="https://reg.mju.ac.th/registrar/class_info_2.asp?backto=home&amp;option=0&amp;courseid=8893702&amp;acadyear=2566&amp;semester=2&amp;avs207306847=117" xr:uid="{A90C609F-8CA0-46C5-A5E8-61D6F415913F}"/>
    <hyperlink ref="B560" r:id="rId122" display="https://reg.mju.ac.th/registrar/class_info_2.asp?backto=home&amp;option=0&amp;courseid=8890892&amp;acadyear=2566&amp;semester=2&amp;avs207306847=118" xr:uid="{9A67759C-B414-427A-83A8-D9441CADBA0F}"/>
    <hyperlink ref="B563" r:id="rId123" display="https://reg.mju.ac.th/registrar/class_info_2.asp?backto=home&amp;option=0&amp;courseid=8890892&amp;acadyear=2566&amp;semester=2&amp;avs207306847=119" xr:uid="{08220DAC-E882-4A64-B4D7-F108AE3CEE95}"/>
    <hyperlink ref="B567" r:id="rId124" display="https://reg.mju.ac.th/registrar/class_info_2.asp?backto=home&amp;option=0&amp;courseid=8890892&amp;acadyear=2566&amp;semester=2&amp;avs207306847=120" xr:uid="{86858F36-34F3-43BC-BEF3-835E3375FBA2}"/>
    <hyperlink ref="B570" r:id="rId125" display="https://reg.mju.ac.th/registrar/class_info_2.asp?backto=home&amp;option=0&amp;courseid=8890892&amp;acadyear=2566&amp;semester=2&amp;avs207306847=121" xr:uid="{EF9DAC1E-382A-4FAB-9BBF-CB3D5DB58270}"/>
    <hyperlink ref="B573" r:id="rId126" display="https://reg.mju.ac.th/registrar/class_info_2.asp?backto=home&amp;option=0&amp;courseid=8890892&amp;acadyear=2566&amp;semester=2&amp;avs207306847=122" xr:uid="{77A30D83-8371-48FC-A24F-B065D3D19678}"/>
    <hyperlink ref="B577" r:id="rId127" display="https://reg.mju.ac.th/registrar/class_info_2.asp?backto=home&amp;option=0&amp;courseid=8890892&amp;acadyear=2566&amp;semester=2&amp;avs207306847=123" xr:uid="{ECEDEAE1-85AD-4CC1-8BAF-68ACF24A92F5}"/>
    <hyperlink ref="B581" r:id="rId128" display="https://reg.mju.ac.th/registrar/class_info_2.asp?backto=home&amp;option=0&amp;courseid=11440&amp;acadyear=2566&amp;semester=2&amp;avs207306847=124" xr:uid="{90977629-6393-41AD-BCA0-AA552546C653}"/>
    <hyperlink ref="B583" r:id="rId129" display="https://reg.mju.ac.th/registrar/class_info_2.asp?backto=home&amp;option=0&amp;courseid=11441&amp;acadyear=2566&amp;semester=2&amp;avs207306847=125" xr:uid="{E777688E-0CE2-4906-9D88-CC105A527644}"/>
    <hyperlink ref="B585" r:id="rId130" display="https://reg.mju.ac.th/registrar/class_info_2.asp?backto=home&amp;option=0&amp;courseid=8893953&amp;acadyear=2566&amp;semester=2&amp;avs207306847=126" xr:uid="{FD5DAE6A-260C-47C0-B434-F7EC4E3CE53F}"/>
    <hyperlink ref="B587" r:id="rId131" display="https://reg.mju.ac.th/registrar/class_info_2.asp?backto=home&amp;option=0&amp;courseid=8893267&amp;acadyear=2566&amp;semester=2&amp;avs207306847=127" xr:uid="{E5134BF6-6FA3-4F00-AA34-323DAD3E058B}"/>
    <hyperlink ref="B590" r:id="rId132" display="https://reg.mju.ac.th/registrar/class_info_2.asp?backto=home&amp;option=0&amp;courseid=11498&amp;acadyear=2566&amp;semester=2&amp;avs207306847=128" xr:uid="{1FA9878E-E507-4250-BD6D-F9DE48007258}"/>
    <hyperlink ref="B592" r:id="rId133" display="https://reg.mju.ac.th/registrar/class_info_2.asp?backto=home&amp;option=0&amp;courseid=626356&amp;acadyear=2566&amp;semester=2&amp;avs207306847=129" xr:uid="{5C9F5191-D25E-4F17-BCE8-FA7576CCDC5D}"/>
    <hyperlink ref="B594" r:id="rId134" display="https://reg.mju.ac.th/registrar/class_info_2.asp?backto=home&amp;option=0&amp;courseid=12300&amp;acadyear=2566&amp;semester=2&amp;avs207306847=130" xr:uid="{B529980C-59EC-4CED-85BC-37288F43E83C}"/>
    <hyperlink ref="B596" r:id="rId135" display="https://reg.mju.ac.th/registrar/class_info_2.asp?backto=home&amp;option=0&amp;courseid=12303&amp;acadyear=2566&amp;semester=2&amp;avs207306847=131" xr:uid="{E81791F4-0F4D-466F-9297-5FEA2F28EE3D}"/>
    <hyperlink ref="B599" r:id="rId136" display="https://reg.mju.ac.th/registrar/class_info_2.asp?backto=home&amp;option=0&amp;courseid=625961&amp;acadyear=2566&amp;semester=2&amp;avs207306847=132" xr:uid="{E87A915C-3A68-41FA-9EF2-8CB969C4F3D7}"/>
    <hyperlink ref="B602" r:id="rId137" display="https://reg.mju.ac.th/registrar/class_info_2.asp?backto=home&amp;option=0&amp;courseid=626360&amp;acadyear=2566&amp;semester=2&amp;avs207306847=133" xr:uid="{D82218DB-C621-46DF-8839-5FA8B947D918}"/>
    <hyperlink ref="B605" r:id="rId138" display="https://reg.mju.ac.th/registrar/class_info_2.asp?backto=home&amp;option=0&amp;courseid=626360&amp;acadyear=2566&amp;semester=2&amp;avs207306847=134" xr:uid="{F6EC4C94-B22E-46C1-888F-01D9B9B2819F}"/>
    <hyperlink ref="B608" r:id="rId139" display="https://reg.mju.ac.th/registrar/class_info_2.asp?backto=home&amp;option=0&amp;courseid=8893887&amp;acadyear=2566&amp;semester=2&amp;avs207306847=135" xr:uid="{D30DE65A-D8EC-442B-B32B-FB82503F8F30}"/>
    <hyperlink ref="B616" r:id="rId140" display="https://reg.mju.ac.th/registrar/class_info_2.asp?backto=home&amp;option=0&amp;courseid=8893887&amp;acadyear=2566&amp;semester=2&amp;avs207306847=136" xr:uid="{19FBA077-53FE-434C-9802-881CFC13597B}"/>
    <hyperlink ref="B624" r:id="rId141" display="https://reg.mju.ac.th/registrar/class_info_2.asp?backto=home&amp;option=0&amp;courseid=12360&amp;acadyear=2566&amp;semester=2&amp;avs207306847=137" xr:uid="{B9155F4A-FAF4-4E0F-A57E-588A67223A21}"/>
    <hyperlink ref="B627" r:id="rId142" display="https://reg.mju.ac.th/registrar/class_info_2.asp?backto=home&amp;option=0&amp;courseid=626358&amp;acadyear=2566&amp;semester=2&amp;avs207306847=138" xr:uid="{A85E6CCA-C02F-42E4-BFB5-C1595DD07FF4}"/>
    <hyperlink ref="B630" r:id="rId143" display="https://reg.mju.ac.th/registrar/class_info_2.asp?backto=home&amp;option=0&amp;courseid=626358&amp;acadyear=2566&amp;semester=2&amp;avs207306847=139" xr:uid="{C2457D26-EF0E-4EA0-AAC9-06EBA7DF6D32}"/>
    <hyperlink ref="B633" r:id="rId144" display="https://reg.mju.ac.th/registrar/class_info_2.asp?backto=home&amp;option=0&amp;courseid=626358&amp;acadyear=2566&amp;semester=2&amp;avs207306847=140" xr:uid="{47ED8E3D-43AD-4245-8B09-8F15855F226B}"/>
    <hyperlink ref="B641" r:id="rId145" display="https://reg.mju.ac.th/registrar/class_info_2.asp?backto=home&amp;option=0&amp;courseid=8893892&amp;acadyear=2566&amp;semester=2&amp;avs207306847=141" xr:uid="{CC80EE49-C4A8-4968-A37C-3FD579C7DFEC}"/>
    <hyperlink ref="B644" r:id="rId146" display="https://reg.mju.ac.th/registrar/class_info_2.asp?backto=home&amp;option=0&amp;courseid=12411&amp;acadyear=2566&amp;semester=2&amp;avs207306847=142" xr:uid="{6A028224-B69A-42C2-8BCF-B744856E7B89}"/>
    <hyperlink ref="B646" r:id="rId147" display="https://reg.mju.ac.th/registrar/class_info_2.asp?backto=home&amp;option=0&amp;courseid=12413&amp;acadyear=2566&amp;semester=2&amp;avs207306847=143" xr:uid="{50EA1951-C474-4F28-A840-FA99C8285B24}"/>
    <hyperlink ref="B649" r:id="rId148" display="https://reg.mju.ac.th/registrar/class_info_2.asp?backto=home&amp;option=0&amp;courseid=12415&amp;acadyear=2566&amp;semester=2&amp;avs207306847=144" xr:uid="{769E4F36-D7B5-4F67-BE09-36102F5B67CF}"/>
    <hyperlink ref="B651" r:id="rId149" display="https://reg.mju.ac.th/registrar/class_info_2.asp?backto=home&amp;option=0&amp;courseid=12416&amp;acadyear=2566&amp;semester=2&amp;avs207306847=145" xr:uid="{305110EC-78C4-40F6-92C2-1F07DABB9006}"/>
    <hyperlink ref="B655" r:id="rId150" display="https://reg.mju.ac.th/registrar/class_info_2.asp?backto=home&amp;option=0&amp;courseid=12417&amp;acadyear=2566&amp;semester=2&amp;avs207306847=146" xr:uid="{1D8AEF40-2B67-4DD3-A7F1-AFCC1D141F54}"/>
    <hyperlink ref="B658" r:id="rId151" display="https://reg.mju.ac.th/registrar/class_info_2.asp?backto=home&amp;option=0&amp;courseid=8895131&amp;acadyear=2566&amp;semester=2&amp;avs207306847=147" xr:uid="{8746A37E-47F3-41A6-A802-F053E4FDA52C}"/>
    <hyperlink ref="B663" r:id="rId152" display="https://reg.mju.ac.th/registrar/class_info_2.asp?backto=home&amp;option=0&amp;courseid=12423&amp;acadyear=2566&amp;semester=2&amp;avs207306847=148" xr:uid="{93C45501-52D4-455A-BC99-53C5AC03049B}"/>
    <hyperlink ref="B669" r:id="rId153" display="https://reg.mju.ac.th/registrar/class_info_2.asp?backto=home&amp;option=0&amp;courseid=12423&amp;acadyear=2566&amp;semester=2&amp;avs207306847=149" xr:uid="{729EA51C-0B7A-4F95-A032-871EDC9F713E}"/>
    <hyperlink ref="B675" r:id="rId154" display="https://reg.mju.ac.th/registrar/class_info_2.asp?backto=home&amp;option=0&amp;courseid=8893893&amp;acadyear=2566&amp;semester=2&amp;avs207306847=150" xr:uid="{8E956F66-3372-4B92-B127-3E1D8DE5EC08}"/>
    <hyperlink ref="B678" r:id="rId155" display="https://reg.mju.ac.th/registrar/class_info_2.asp?backto=home&amp;option=0&amp;courseid=8893888&amp;acadyear=2566&amp;semester=2&amp;avs207306847=151" xr:uid="{57C4E60B-1EBE-48D9-A175-DBDFFE5C24CD}"/>
    <hyperlink ref="B681" r:id="rId156" display="https://reg.mju.ac.th/registrar/class_info_2.asp?backto=home&amp;option=0&amp;courseid=8893888&amp;acadyear=2566&amp;semester=2&amp;avs207306847=152" xr:uid="{F625C32A-4EDF-496A-9586-7B5258FE0A8E}"/>
    <hyperlink ref="B684" r:id="rId157" display="https://reg.mju.ac.th/registrar/class_info_2.asp?backto=home&amp;option=0&amp;courseid=8893889&amp;acadyear=2566&amp;semester=2&amp;avs207306847=153" xr:uid="{79F90F6F-EC1F-420F-BE80-95F05B7C671A}"/>
    <hyperlink ref="B686" r:id="rId158" display="https://reg.mju.ac.th/registrar/class_info_2.asp?backto=home&amp;option=0&amp;courseid=8893889&amp;acadyear=2566&amp;semester=2&amp;avs207306847=154" xr:uid="{1BE51DC8-8999-4A0A-9432-30846AEAE67D}"/>
    <hyperlink ref="B688" r:id="rId159" display="https://reg.mju.ac.th/registrar/class_info_2.asp?backto=home&amp;option=0&amp;courseid=626362&amp;acadyear=2566&amp;semester=2&amp;avs207306847=155" xr:uid="{3DE4E655-11DD-48E6-A38C-5A5EFC9ADE84}"/>
    <hyperlink ref="B691" r:id="rId160" display="https://reg.mju.ac.th/registrar/class_info_2.asp?backto=home&amp;option=0&amp;courseid=12454&amp;acadyear=2566&amp;semester=2&amp;avs207306847=156" xr:uid="{D559CDE9-61BB-45FB-B04E-4254DE54A9F0}"/>
    <hyperlink ref="B693" r:id="rId161" display="https://reg.mju.ac.th/registrar/class_info_2.asp?backto=home&amp;option=0&amp;courseid=8893897&amp;acadyear=2566&amp;semester=2&amp;avs207306847=157" xr:uid="{2E50B741-5664-4A0C-B05F-BD2B1264B904}"/>
    <hyperlink ref="B696" r:id="rId162" display="https://reg.mju.ac.th/registrar/class_info_2.asp?backto=home&amp;option=0&amp;courseid=12465&amp;acadyear=2566&amp;semester=2&amp;avs207306847=158" xr:uid="{CAFCC35F-5E88-4918-9710-E386C489E827}"/>
    <hyperlink ref="B698" r:id="rId163" display="https://reg.mju.ac.th/registrar/class_info_2.asp?backto=home&amp;option=0&amp;courseid=12466&amp;acadyear=2566&amp;semester=2&amp;avs207306847=159" xr:uid="{6CDEBE32-32A9-4B69-ABCA-FDEB207AEF3D}"/>
    <hyperlink ref="B700" r:id="rId164" display="https://reg.mju.ac.th/registrar/class_info_2.asp?backto=home&amp;option=0&amp;courseid=12467&amp;acadyear=2566&amp;semester=2&amp;avs207306847=160" xr:uid="{662E42CA-84E4-43F5-87B7-128435F705E9}"/>
    <hyperlink ref="B703" r:id="rId165" display="https://reg.mju.ac.th/registrar/class_info_2.asp?backto=home&amp;option=0&amp;courseid=626363&amp;acadyear=2566&amp;semester=2&amp;avs207306847=161" xr:uid="{6FE97A5B-E924-4399-B0AF-552F290F7C38}"/>
    <hyperlink ref="B705" r:id="rId166" display="https://reg.mju.ac.th/registrar/class_info_2.asp?backto=home&amp;option=0&amp;courseid=626365&amp;acadyear=2566&amp;semester=2&amp;avs207306847=162" xr:uid="{4AB524C7-D094-407B-B912-58F542742C01}"/>
    <hyperlink ref="B707" r:id="rId167" display="https://reg.mju.ac.th/registrar/class_info_2.asp?backto=home&amp;option=0&amp;courseid=626366&amp;acadyear=2566&amp;semester=2&amp;avs207306847=163" xr:uid="{C75F7706-E633-4710-B4AC-A9228B260D0F}"/>
    <hyperlink ref="B710" r:id="rId168" display="https://reg.mju.ac.th/registrar/class_info_2.asp?backto=home&amp;option=0&amp;courseid=626367&amp;acadyear=2566&amp;semester=2&amp;avs207306847=164" xr:uid="{5E1872C3-9178-4E83-B5EF-A133306FD9EB}"/>
    <hyperlink ref="B713" r:id="rId169" display="https://reg.mju.ac.th/registrar/class_info_2.asp?backto=home&amp;option=0&amp;courseid=12499&amp;acadyear=2566&amp;semester=2&amp;avs207306847=165" xr:uid="{C650A397-8BD7-44BA-9E9D-D504309B960B}"/>
    <hyperlink ref="B716" r:id="rId170" display="https://reg.mju.ac.th/registrar/class_info_2.asp?backto=home&amp;option=0&amp;courseid=625948&amp;acadyear=2566&amp;semester=2&amp;avs207306847=166" xr:uid="{3B522D93-7A41-4938-9836-DC0DB595AB4F}"/>
    <hyperlink ref="B720" r:id="rId171" display="https://reg.mju.ac.th/registrar/class_info_2.asp?backto=home&amp;option=0&amp;courseid=17400&amp;acadyear=2566&amp;semester=2&amp;avs207306847=167" xr:uid="{3E859903-67E6-42D5-B244-F71AAC75714F}"/>
    <hyperlink ref="B723" r:id="rId172" display="https://reg.mju.ac.th/registrar/class_info_2.asp?backto=home&amp;option=0&amp;courseid=17420&amp;acadyear=2566&amp;semester=2&amp;avs207306847=168" xr:uid="{B9E1AC57-D95E-4364-8A9F-2EEC13C54A0D}"/>
    <hyperlink ref="B726" r:id="rId173" display="https://reg.mju.ac.th/registrar/class_info_2.asp?backto=home&amp;option=0&amp;courseid=8890312&amp;acadyear=2566&amp;semester=2&amp;avs207306847=169" xr:uid="{00F7AD15-586F-440D-BE61-99277C00A3DB}"/>
    <hyperlink ref="B729" r:id="rId174" display="https://reg.mju.ac.th/registrar/class_info_2.asp?backto=home&amp;option=0&amp;courseid=8890316&amp;acadyear=2566&amp;semester=2&amp;avs207306847=170" xr:uid="{F14C0BE2-E041-4798-8151-ADFC3B40BC58}"/>
    <hyperlink ref="B732" r:id="rId175" display="https://reg.mju.ac.th/registrar/class_info_2.asp?backto=home&amp;option=0&amp;courseid=8893696&amp;acadyear=2566&amp;semester=2&amp;avs207306847=171" xr:uid="{F56B1010-9C6F-492E-B5AD-988747E2FC39}"/>
    <hyperlink ref="B735" r:id="rId176" display="https://reg.mju.ac.th/registrar/class_info_2.asp?backto=home&amp;option=0&amp;courseid=8893930&amp;acadyear=2566&amp;semester=2&amp;avs207306847=172" xr:uid="{F482F97F-A05A-4814-AE92-63A111160685}"/>
    <hyperlink ref="B738" r:id="rId177" display="https://reg.mju.ac.th/registrar/class_info_2.asp?backto=home&amp;option=0&amp;courseid=8894811&amp;acadyear=2566&amp;semester=2&amp;avs207306847=173" xr:uid="{D21648C0-4BE5-4162-A433-8B6D1FFD8860}"/>
    <hyperlink ref="B742" r:id="rId178" display="https://reg.mju.ac.th/registrar/class_info_2.asp?backto=home&amp;option=0&amp;courseid=8893912&amp;acadyear=2566&amp;semester=2&amp;avs207306847=174" xr:uid="{08CD99CE-5D55-438D-9EF6-ED81F30097CB}"/>
    <hyperlink ref="B746" r:id="rId179" display="https://reg.mju.ac.th/registrar/class_info_2.asp?backto=home&amp;option=0&amp;courseid=8893928&amp;acadyear=2566&amp;semester=2&amp;avs207306847=175" xr:uid="{E2CC8F32-DD6F-488D-A313-FC800C4143D6}"/>
    <hyperlink ref="B750" r:id="rId180" display="https://reg.mju.ac.th/registrar/class_info_2.asp?backto=home&amp;option=0&amp;courseid=8893929&amp;acadyear=2566&amp;semester=2&amp;avs207306847=176" xr:uid="{4322CD35-D44A-4040-ADDF-D8DE89E922A0}"/>
    <hyperlink ref="B754" r:id="rId181" display="https://reg.mju.ac.th/registrar/class_info_2.asp?backto=home&amp;option=0&amp;courseid=8893926&amp;acadyear=2566&amp;semester=2&amp;avs207306847=177" xr:uid="{6FEF4157-EFBA-44AF-8D38-4CF67EEF7B25}"/>
    <hyperlink ref="B757" r:id="rId182" display="https://reg.mju.ac.th/registrar/class_info_2.asp?backto=home&amp;option=0&amp;courseid=8893925&amp;acadyear=2566&amp;semester=2&amp;avs207306847=178" xr:uid="{BC3958A1-6809-4F41-9A7C-D027C4F46BD9}"/>
    <hyperlink ref="B760" r:id="rId183" display="https://reg.mju.ac.th/registrar/class_info_2.asp?backto=home&amp;option=0&amp;courseid=8893825&amp;acadyear=2566&amp;semester=2&amp;avs207306847=179" xr:uid="{BFBD8F2D-9DAC-4AE2-A9BB-758FACA0E36A}"/>
    <hyperlink ref="B763" r:id="rId184" display="https://reg.mju.ac.th/registrar/class_info_2.asp?backto=home&amp;option=0&amp;courseid=8893924&amp;acadyear=2566&amp;semester=2&amp;avs207306847=180" xr:uid="{D6CD3E24-4E42-4FA1-8C6D-C4C5E790E558}"/>
    <hyperlink ref="B766" r:id="rId185" display="https://reg.mju.ac.th/registrar/class_info_2.asp?backto=home&amp;option=0&amp;courseid=8893915&amp;acadyear=2566&amp;semester=2&amp;avs207306847=181" xr:uid="{542DAF6B-C4B2-41FB-AB69-B2C41A8A3F1C}"/>
    <hyperlink ref="B770" r:id="rId186" display="https://reg.mju.ac.th/registrar/class_info_2.asp?backto=home&amp;option=0&amp;courseid=8893918&amp;acadyear=2566&amp;semester=2&amp;avs207306847=182" xr:uid="{708275F7-B255-48EA-AB51-A17310CD829C}"/>
    <hyperlink ref="B773" r:id="rId187" display="https://reg.mju.ac.th/registrar/class_info_2.asp?backto=home&amp;option=0&amp;courseid=8893920&amp;acadyear=2566&amp;semester=2&amp;avs207306847=183" xr:uid="{6CC3C725-FC21-49E9-820F-9A8D97655D2B}"/>
    <hyperlink ref="B776" r:id="rId188" display="https://reg.mju.ac.th/registrar/class_info_2.asp?backto=home&amp;option=0&amp;courseid=8893921&amp;acadyear=2566&amp;semester=2&amp;avs207306847=184" xr:uid="{8C7F8255-D138-40BA-8837-85D1B731CC5E}"/>
    <hyperlink ref="B779" r:id="rId189" display="https://reg.mju.ac.th/registrar/class_info_2.asp?backto=home&amp;option=0&amp;courseid=8893914&amp;acadyear=2566&amp;semester=2&amp;avs207306847=185" xr:uid="{D5BB273C-B199-4FA6-8644-5232DC958443}"/>
    <hyperlink ref="B783" r:id="rId190" display="https://reg.mju.ac.th/registrar/class_info_2.asp?backto=home&amp;option=0&amp;courseid=8890831&amp;acadyear=2566&amp;semester=2&amp;avs207306847=186" xr:uid="{A0307564-7091-4822-8D00-250258979A38}"/>
    <hyperlink ref="B785" r:id="rId191" display="https://reg.mju.ac.th/registrar/class_info_2.asp?backto=home&amp;option=0&amp;courseid=8893932&amp;acadyear=2566&amp;semester=2&amp;avs207306847=187" xr:uid="{1B5908D6-B353-4A45-BC34-240DFABF843A}"/>
    <hyperlink ref="B787" r:id="rId192" display="https://reg.mju.ac.th/registrar/class_info_2.asp?backto=home&amp;option=0&amp;courseid=8893933&amp;acadyear=2566&amp;semester=2&amp;avs207306847=188" xr:uid="{1DAF55A0-CA27-44EC-8DAE-4F44DE6BEE1C}"/>
    <hyperlink ref="B790" r:id="rId193" display="https://reg.mju.ac.th/registrar/class_info_2.asp?backto=home&amp;option=0&amp;courseid=8893956&amp;acadyear=2566&amp;semester=2&amp;avs207306847=189" xr:uid="{9ED1F10F-EDCE-4C3A-B851-78E6D2359F21}"/>
    <hyperlink ref="B793" r:id="rId194" display="https://reg.mju.ac.th/registrar/class_info_2.asp?backto=home&amp;option=0&amp;courseid=8893947&amp;acadyear=2566&amp;semester=2&amp;avs207306847=190" xr:uid="{072FEEBC-ABED-4913-A4F7-6DD7E858A4AA}"/>
    <hyperlink ref="B797" r:id="rId195" display="https://reg.mju.ac.th/registrar/class_info_2.asp?backto=home&amp;option=0&amp;courseid=8893948&amp;acadyear=2566&amp;semester=2&amp;avs207306847=191" xr:uid="{ECCED5A9-0DD6-45BA-AAF5-C15AD3F623AD}"/>
    <hyperlink ref="B801" r:id="rId196" display="https://reg.mju.ac.th/registrar/class_info_2.asp?backto=home&amp;option=0&amp;courseid=8893941&amp;acadyear=2566&amp;semester=2&amp;avs207306847=192" xr:uid="{C6711972-6BFD-40A2-9CB9-60B762763C87}"/>
    <hyperlink ref="B804" r:id="rId197" display="https://reg.mju.ac.th/registrar/class_info_2.asp?backto=home&amp;option=0&amp;courseid=8893949&amp;acadyear=2566&amp;semester=2&amp;avs207306847=193" xr:uid="{DD07CBFE-AD73-4C32-A3B6-ABCBD3C33B4D}"/>
    <hyperlink ref="B807" r:id="rId198" display="https://reg.mju.ac.th/registrar/class_info_2.asp?backto=home&amp;option=0&amp;courseid=8893936&amp;acadyear=2566&amp;semester=2&amp;avs207306847=194" xr:uid="{6079908E-33A3-4950-82D4-E0A1038DF28A}"/>
    <hyperlink ref="B810" r:id="rId199" display="https://reg.mju.ac.th/registrar/class_info_2.asp?backto=home&amp;option=0&amp;courseid=8893937&amp;acadyear=2566&amp;semester=2&amp;avs207306847=195" xr:uid="{AA7CC9CD-288E-4D3D-A07A-8DE81ACC7BF3}"/>
    <hyperlink ref="B813" r:id="rId200" display="https://reg.mju.ac.th/registrar/class_info_2.asp?backto=home&amp;option=0&amp;courseid=8893938&amp;acadyear=2566&amp;semester=2&amp;avs207306847=196" xr:uid="{9938FF38-E163-4B9C-87D8-C66DAA170DBD}"/>
    <hyperlink ref="B817" r:id="rId201" display="https://reg.mju.ac.th/registrar/class_info_2.asp?backto=home&amp;option=0&amp;courseid=8893938&amp;acadyear=2566&amp;semester=2&amp;avs207306847=197" xr:uid="{C3DC4A49-8A56-48BA-A6D2-0334C4163BFD}"/>
    <hyperlink ref="B821" r:id="rId202" display="https://reg.mju.ac.th/registrar/class_info_2.asp?backto=home&amp;option=0&amp;courseid=8893942&amp;acadyear=2566&amp;semester=2&amp;avs207306847=198" xr:uid="{7A558B59-174D-459D-A542-EA98D609834F}"/>
    <hyperlink ref="B825" r:id="rId203" display="https://reg.mju.ac.th/registrar/class_info_2.asp?backto=home&amp;option=0&amp;courseid=8893942&amp;acadyear=2566&amp;semester=2&amp;avs207306847=199" xr:uid="{97AA2E2C-31C7-4F75-9E0D-DB32DFF18709}"/>
    <hyperlink ref="B829" r:id="rId204" display="https://reg.mju.ac.th/registrar/class_info_2.asp?backto=home&amp;option=0&amp;courseid=8893951&amp;acadyear=2566&amp;semester=2&amp;avs207306847=200" xr:uid="{349DBA85-E270-4327-A027-A955897922EE}"/>
    <hyperlink ref="B832" r:id="rId205" display="https://reg.mju.ac.th/registrar/class_info_2.asp?backto=home&amp;option=0&amp;courseid=8889060&amp;acadyear=2566&amp;semester=2&amp;avs207306847=201" xr:uid="{65FC6896-D4C4-4787-85D6-D1BF8045D479}"/>
    <hyperlink ref="B835" r:id="rId206" display="https://reg.mju.ac.th/registrar/class_info_2.asp?backto=home&amp;option=0&amp;courseid=8893939&amp;acadyear=2566&amp;semester=2&amp;avs207306847=202" xr:uid="{A207EA88-2EA9-4F23-B826-2ACE1ADA7E7F}"/>
    <hyperlink ref="B838" r:id="rId207" display="https://reg.mju.ac.th/registrar/class_info_2.asp?backto=home&amp;option=0&amp;courseid=8893939&amp;acadyear=2566&amp;semester=2&amp;avs207306847=203" xr:uid="{0E6DC563-7856-4B2F-97B0-5C75CAFF9BE3}"/>
    <hyperlink ref="B841" r:id="rId208" display="https://reg.mju.ac.th/registrar/class_info_2.asp?backto=home&amp;option=0&amp;courseid=8893940&amp;acadyear=2566&amp;semester=2&amp;avs207306847=204" xr:uid="{4013C73D-6859-400B-9C17-3566E40BDB1D}"/>
    <hyperlink ref="B845" r:id="rId209" display="https://reg.mju.ac.th/registrar/class_info_2.asp?backto=home&amp;option=0&amp;courseid=8891085&amp;acadyear=2566&amp;semester=2&amp;avs207306847=205" xr:uid="{4ECDFF84-46C2-44A0-A154-35D7A81E7747}"/>
    <hyperlink ref="B848" r:id="rId210" display="https://reg.mju.ac.th/registrar/class_info_2.asp?backto=home&amp;option=0&amp;courseid=8893882&amp;acadyear=2566&amp;semester=2&amp;avs207306847=206" xr:uid="{3D1CAC24-A763-4C5A-800F-C1663E97D313}"/>
    <hyperlink ref="B852" r:id="rId211" display="https://reg.mju.ac.th/registrar/class_info_2.asp?backto=home&amp;option=0&amp;courseid=8893883&amp;acadyear=2566&amp;semester=2&amp;avs207306847=207" xr:uid="{D5848C78-CF28-48E6-A0D0-1B6350A492C5}"/>
    <hyperlink ref="B857" r:id="rId212" display="https://reg.mju.ac.th/registrar/class_info_2.asp?backto=home&amp;option=0&amp;courseid=8893885&amp;acadyear=2566&amp;semester=2&amp;avs207306847=208" xr:uid="{F6B889BA-5CBA-4A5D-BFE2-AC7E606B029A}"/>
    <hyperlink ref="B861" r:id="rId213" display="https://reg.mju.ac.th/registrar/class_info_2.asp?backto=home&amp;option=0&amp;courseid=8893898&amp;acadyear=2566&amp;semester=2&amp;avs207306847=209" xr:uid="{ED33DEF7-D38F-4600-B9E6-3DD22FBC7097}"/>
    <hyperlink ref="B867" r:id="rId214" display="https://reg.mju.ac.th/registrar/class_info_2.asp?backto=home&amp;option=0&amp;courseid=8893898&amp;acadyear=2566&amp;semester=2&amp;avs207306847=210" xr:uid="{92447CE4-1E01-4D6E-B17B-9821E208FAC8}"/>
    <hyperlink ref="B873" r:id="rId215" display="https://reg.mju.ac.th/registrar/class_info_2.asp?backto=home&amp;option=0&amp;courseid=8893898&amp;acadyear=2566&amp;semester=2&amp;avs207306847=211" xr:uid="{67192145-AAF5-485C-B677-ED5EBED3E060}"/>
    <hyperlink ref="B880" r:id="rId216" display="https://reg.mju.ac.th/registrar/class_info_2.asp?backto=home&amp;option=0&amp;courseid=8895629&amp;acadyear=2566&amp;semester=2&amp;avs207306847=212" xr:uid="{EA43F042-10AF-4125-8160-28279A947E90}"/>
    <hyperlink ref="B882" r:id="rId217" display="https://reg.mju.ac.th/registrar/class_info_2.asp?backto=home&amp;option=0&amp;courseid=8898097&amp;acadyear=2566&amp;semester=2&amp;avs207306847=213" xr:uid="{768E0F10-F74C-4988-BB37-20B8C139E6C4}"/>
    <hyperlink ref="B886" r:id="rId218" display="https://reg.mju.ac.th/registrar/class_info_2.asp?backto=home&amp;option=0&amp;courseid=8898098&amp;acadyear=2566&amp;semester=2&amp;avs207306847=214" xr:uid="{9CA55FF1-C8BA-4D6A-931D-5DDB19504AB0}"/>
    <hyperlink ref="B889" r:id="rId219" display="https://reg.mju.ac.th/registrar/class_info_2.asp?backto=home&amp;option=0&amp;courseid=8893942&amp;acadyear=2566&amp;semester=2&amp;avs207306847=215" xr:uid="{FA3625F2-0ADB-4831-9F0E-740E73F3788D}"/>
    <hyperlink ref="B893" r:id="rId220" display="https://reg.mju.ac.th/registrar/class_info_2.asp?backto=home&amp;option=0&amp;courseid=8895358&amp;acadyear=2566&amp;semester=2&amp;avs207306847=216" xr:uid="{33A7F437-EB38-481E-9730-6F7E0E089917}"/>
    <hyperlink ref="B896" r:id="rId221" display="https://reg.mju.ac.th/registrar/class_info_2.asp?backto=home&amp;option=0&amp;courseid=8893940&amp;acadyear=2566&amp;semester=2&amp;avs207306847=217" xr:uid="{8AE977F7-62FD-458E-9ED1-BA808D3A8053}"/>
    <hyperlink ref="B900" r:id="rId222" display="https://reg.mju.ac.th/registrar/class_info_2.asp?backto=home&amp;option=0&amp;courseid=8891085&amp;acadyear=2566&amp;semester=2&amp;avs207306847=218" xr:uid="{B68CEA8E-52FE-4F9A-8691-4E16B6347EA7}"/>
  </hyperlinks>
  <pageMargins left="0.25" right="0.25" top="0.75" bottom="0.75" header="0.3" footer="0.3"/>
  <pageSetup paperSize="9" orientation="landscape" horizontalDpi="0" verticalDpi="0" r:id="rId22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2DA0B-D7D2-450A-A67F-C3231880195D}">
  <sheetPr>
    <tabColor theme="0" tint="-0.249977111117893"/>
    <pageSetUpPr fitToPage="1"/>
  </sheetPr>
  <dimension ref="A1:T119"/>
  <sheetViews>
    <sheetView topLeftCell="A25" zoomScale="80" zoomScaleNormal="80" workbookViewId="0">
      <selection activeCell="F92" sqref="F92"/>
    </sheetView>
  </sheetViews>
  <sheetFormatPr defaultColWidth="9.1171875" defaultRowHeight="24.75" customHeight="1" x14ac:dyDescent="0.15"/>
  <cols>
    <col min="1" max="1" width="7.7421875" style="52" customWidth="1"/>
    <col min="2" max="2" width="12.73828125" style="60" customWidth="1"/>
    <col min="3" max="3" width="45.7109375" style="55" customWidth="1"/>
    <col min="4" max="4" width="5.7421875" style="52" customWidth="1"/>
    <col min="5" max="5" width="12.73828125" style="52" customWidth="1"/>
    <col min="6" max="6" width="12.73828125" style="150" customWidth="1"/>
    <col min="7" max="7" width="30.34765625" style="55" bestFit="1" customWidth="1"/>
    <col min="8" max="11" width="5.7421875" style="52" customWidth="1"/>
    <col min="12" max="12" width="7.7421875" style="55" customWidth="1"/>
    <col min="13" max="13" width="11.73828125" style="55" customWidth="1"/>
    <col min="14" max="16384" width="9.1171875" style="55"/>
  </cols>
  <sheetData>
    <row r="1" spans="1:20" ht="21" x14ac:dyDescent="0.15">
      <c r="B1" s="52"/>
      <c r="C1" s="53"/>
      <c r="D1" s="54"/>
      <c r="K1" s="674" t="s">
        <v>1803</v>
      </c>
      <c r="L1" s="674"/>
      <c r="M1" s="674"/>
    </row>
    <row r="2" spans="1:20" ht="25.5" x14ac:dyDescent="0.15">
      <c r="A2" s="641" t="s">
        <v>1801</v>
      </c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</row>
    <row r="3" spans="1:20" ht="25.5" x14ac:dyDescent="0.15">
      <c r="A3" s="641" t="s">
        <v>1777</v>
      </c>
      <c r="B3" s="641"/>
      <c r="C3" s="641"/>
      <c r="D3" s="641"/>
      <c r="E3" s="641"/>
      <c r="F3" s="641"/>
      <c r="G3" s="641"/>
      <c r="H3" s="641"/>
      <c r="I3" s="641"/>
      <c r="J3" s="641"/>
      <c r="K3" s="641"/>
      <c r="L3" s="641"/>
      <c r="M3" s="641"/>
    </row>
    <row r="4" spans="1:20" ht="25.5" x14ac:dyDescent="0.15">
      <c r="A4" s="210"/>
      <c r="B4" s="210"/>
      <c r="C4" s="210"/>
      <c r="D4" s="210"/>
      <c r="E4" s="210"/>
      <c r="F4" s="151"/>
      <c r="G4" s="210"/>
      <c r="H4" s="210"/>
      <c r="I4" s="210"/>
      <c r="J4" s="210"/>
      <c r="K4" s="210"/>
      <c r="L4" s="210"/>
      <c r="M4" s="210"/>
    </row>
    <row r="5" spans="1:20" ht="21.75" x14ac:dyDescent="0.3">
      <c r="A5" s="650" t="s">
        <v>390</v>
      </c>
      <c r="B5" s="648" t="s">
        <v>0</v>
      </c>
      <c r="C5" s="648" t="s">
        <v>391</v>
      </c>
      <c r="D5" s="211"/>
      <c r="E5" s="211" t="s">
        <v>392</v>
      </c>
      <c r="F5" s="152"/>
      <c r="G5" s="649" t="s">
        <v>492</v>
      </c>
      <c r="H5" s="650" t="s">
        <v>1780</v>
      </c>
      <c r="I5" s="650"/>
      <c r="J5" s="650"/>
      <c r="K5" s="650"/>
      <c r="L5" s="650"/>
      <c r="M5" s="649" t="s">
        <v>394</v>
      </c>
      <c r="N5" s="56"/>
      <c r="O5" s="57"/>
      <c r="P5" s="60" t="s">
        <v>1908</v>
      </c>
      <c r="Q5" s="60" t="s">
        <v>1909</v>
      </c>
    </row>
    <row r="6" spans="1:20" ht="42.75" x14ac:dyDescent="0.3">
      <c r="A6" s="650"/>
      <c r="B6" s="648"/>
      <c r="C6" s="648"/>
      <c r="D6" s="211"/>
      <c r="E6" s="211" t="s">
        <v>493</v>
      </c>
      <c r="F6" s="152"/>
      <c r="G6" s="649"/>
      <c r="H6" s="211" t="s">
        <v>1</v>
      </c>
      <c r="I6" s="211" t="s">
        <v>2</v>
      </c>
      <c r="J6" s="211" t="s">
        <v>3</v>
      </c>
      <c r="K6" s="211" t="s">
        <v>4</v>
      </c>
      <c r="L6" s="211" t="s">
        <v>393</v>
      </c>
      <c r="M6" s="649"/>
      <c r="N6" s="61" t="s">
        <v>1903</v>
      </c>
      <c r="O6" s="62" t="s">
        <v>1904</v>
      </c>
      <c r="P6" s="63" t="s">
        <v>1906</v>
      </c>
      <c r="Q6" s="63" t="s">
        <v>1907</v>
      </c>
      <c r="R6" s="63" t="s">
        <v>1911</v>
      </c>
      <c r="S6" s="64" t="s">
        <v>1910</v>
      </c>
    </row>
    <row r="7" spans="1:20" ht="24.75" customHeight="1" x14ac:dyDescent="0.15">
      <c r="A7" s="982" t="s">
        <v>867</v>
      </c>
      <c r="B7" s="983"/>
      <c r="C7" s="983"/>
      <c r="D7" s="983"/>
      <c r="E7" s="983"/>
      <c r="F7" s="983"/>
      <c r="G7" s="983"/>
      <c r="H7" s="983"/>
      <c r="I7" s="983"/>
      <c r="J7" s="983"/>
      <c r="K7" s="983"/>
      <c r="L7" s="983"/>
      <c r="M7" s="984"/>
      <c r="N7" s="124">
        <f>N8+N60</f>
        <v>929</v>
      </c>
      <c r="O7" s="65">
        <f>O8+O60</f>
        <v>77.416666666666671</v>
      </c>
      <c r="P7" s="65">
        <f>P8+P60</f>
        <v>0</v>
      </c>
      <c r="Q7" s="65">
        <f>Q8+Q60</f>
        <v>154.83333333333334</v>
      </c>
      <c r="R7" s="125">
        <f>P7+Q7</f>
        <v>154.83333333333334</v>
      </c>
      <c r="S7" s="165">
        <f>R7/20</f>
        <v>7.7416666666666671</v>
      </c>
      <c r="T7" s="68" t="s">
        <v>1912</v>
      </c>
    </row>
    <row r="8" spans="1:20" ht="24.75" customHeight="1" x14ac:dyDescent="0.15">
      <c r="A8" s="985" t="s">
        <v>868</v>
      </c>
      <c r="B8" s="986"/>
      <c r="C8" s="986"/>
      <c r="D8" s="986"/>
      <c r="E8" s="986"/>
      <c r="F8" s="986"/>
      <c r="G8" s="986"/>
      <c r="H8" s="986"/>
      <c r="I8" s="986"/>
      <c r="J8" s="986"/>
      <c r="K8" s="986"/>
      <c r="L8" s="986"/>
      <c r="M8" s="987"/>
      <c r="N8" s="124">
        <f>N9+N28</f>
        <v>209</v>
      </c>
      <c r="O8" s="65">
        <f t="shared" ref="O8:Q8" si="0">O9+O28</f>
        <v>17.416666666666668</v>
      </c>
      <c r="P8" s="65">
        <f t="shared" si="0"/>
        <v>0</v>
      </c>
      <c r="Q8" s="65">
        <f t="shared" si="0"/>
        <v>34.833333333333336</v>
      </c>
      <c r="R8" s="125">
        <f>P8+Q8</f>
        <v>34.833333333333336</v>
      </c>
      <c r="S8" s="66">
        <f>Q8/20</f>
        <v>1.7416666666666667</v>
      </c>
    </row>
    <row r="9" spans="1:20" ht="24.75" customHeight="1" x14ac:dyDescent="0.15">
      <c r="A9" s="974" t="s">
        <v>1523</v>
      </c>
      <c r="B9" s="975"/>
      <c r="C9" s="975"/>
      <c r="D9" s="975"/>
      <c r="E9" s="975"/>
      <c r="F9" s="975"/>
      <c r="G9" s="975"/>
      <c r="H9" s="975"/>
      <c r="I9" s="975"/>
      <c r="J9" s="975"/>
      <c r="K9" s="975"/>
      <c r="L9" s="975"/>
      <c r="M9" s="976"/>
      <c r="N9" s="124">
        <f>SUM(N10:N27)</f>
        <v>47</v>
      </c>
      <c r="O9" s="65">
        <f t="shared" ref="O9:Q9" si="1">SUM(O10:O27)</f>
        <v>3.916666666666667</v>
      </c>
      <c r="P9" s="65">
        <f t="shared" si="1"/>
        <v>0</v>
      </c>
      <c r="Q9" s="65">
        <f t="shared" si="1"/>
        <v>7.8333333333333339</v>
      </c>
    </row>
    <row r="10" spans="1:20" s="52" customFormat="1" ht="21" x14ac:dyDescent="0.3">
      <c r="A10" s="731">
        <v>303</v>
      </c>
      <c r="B10" s="732" t="s">
        <v>1319</v>
      </c>
      <c r="C10" s="109" t="s">
        <v>1320</v>
      </c>
      <c r="D10" s="187">
        <v>3</v>
      </c>
      <c r="E10" s="208" t="s">
        <v>86</v>
      </c>
      <c r="F10" s="118">
        <f>SUM(F12)</f>
        <v>1.5</v>
      </c>
      <c r="G10" s="300" t="s">
        <v>2537</v>
      </c>
      <c r="H10" s="731" t="s">
        <v>20</v>
      </c>
      <c r="I10" s="731" t="s">
        <v>25</v>
      </c>
      <c r="J10" s="734">
        <v>4</v>
      </c>
      <c r="K10" s="731" t="s">
        <v>73</v>
      </c>
      <c r="L10" s="731" t="s">
        <v>22</v>
      </c>
      <c r="M10" s="900"/>
      <c r="N10" s="56">
        <f>D10*J10</f>
        <v>12</v>
      </c>
      <c r="O10" s="57">
        <f>N10/12</f>
        <v>1</v>
      </c>
      <c r="P10" s="57">
        <v>0</v>
      </c>
      <c r="Q10" s="110">
        <f>O10*2</f>
        <v>2</v>
      </c>
    </row>
    <row r="11" spans="1:20" s="52" customFormat="1" ht="22.5" x14ac:dyDescent="0.3">
      <c r="A11" s="731"/>
      <c r="B11" s="732"/>
      <c r="C11" s="126" t="s">
        <v>1321</v>
      </c>
      <c r="D11" s="76"/>
      <c r="E11" s="100"/>
      <c r="F11" s="161"/>
      <c r="G11" s="221" t="s">
        <v>2538</v>
      </c>
      <c r="H11" s="731"/>
      <c r="I11" s="731"/>
      <c r="J11" s="734"/>
      <c r="K11" s="731"/>
      <c r="L11" s="731"/>
      <c r="M11" s="900"/>
    </row>
    <row r="12" spans="1:20" s="52" customFormat="1" ht="22.5" x14ac:dyDescent="0.3">
      <c r="A12" s="731"/>
      <c r="B12" s="732"/>
      <c r="C12" s="111" t="s">
        <v>1322</v>
      </c>
      <c r="D12" s="73"/>
      <c r="E12" s="74">
        <v>100</v>
      </c>
      <c r="F12" s="117">
        <f>SUM(1.5*E12)/100</f>
        <v>1.5</v>
      </c>
      <c r="G12" s="301"/>
      <c r="H12" s="731"/>
      <c r="I12" s="731"/>
      <c r="J12" s="734"/>
      <c r="K12" s="731"/>
      <c r="L12" s="731"/>
      <c r="M12" s="900"/>
    </row>
    <row r="13" spans="1:20" s="52" customFormat="1" ht="21" x14ac:dyDescent="0.3">
      <c r="A13" s="731">
        <v>304</v>
      </c>
      <c r="B13" s="732" t="s">
        <v>1323</v>
      </c>
      <c r="C13" s="109" t="s">
        <v>1324</v>
      </c>
      <c r="D13" s="187">
        <v>3</v>
      </c>
      <c r="E13" s="208" t="s">
        <v>86</v>
      </c>
      <c r="F13" s="118">
        <f>SUM(F15)</f>
        <v>1.5</v>
      </c>
      <c r="G13" s="217" t="s">
        <v>2539</v>
      </c>
      <c r="H13" s="731" t="s">
        <v>20</v>
      </c>
      <c r="I13" s="731" t="s">
        <v>26</v>
      </c>
      <c r="J13" s="734">
        <v>4</v>
      </c>
      <c r="K13" s="731" t="s">
        <v>20</v>
      </c>
      <c r="L13" s="731" t="s">
        <v>22</v>
      </c>
      <c r="M13" s="900"/>
      <c r="N13" s="56">
        <f>D13*J13</f>
        <v>12</v>
      </c>
      <c r="O13" s="57">
        <f>N13/12</f>
        <v>1</v>
      </c>
      <c r="P13" s="57">
        <v>0</v>
      </c>
      <c r="Q13" s="110">
        <f>O13*2</f>
        <v>2</v>
      </c>
    </row>
    <row r="14" spans="1:20" s="52" customFormat="1" ht="22.5" x14ac:dyDescent="0.3">
      <c r="A14" s="731"/>
      <c r="B14" s="732"/>
      <c r="C14" s="126" t="s">
        <v>1321</v>
      </c>
      <c r="D14" s="76"/>
      <c r="E14" s="100"/>
      <c r="F14" s="161"/>
      <c r="G14" s="217" t="s">
        <v>2540</v>
      </c>
      <c r="H14" s="731"/>
      <c r="I14" s="731"/>
      <c r="J14" s="734"/>
      <c r="K14" s="731"/>
      <c r="L14" s="731"/>
      <c r="M14" s="900"/>
    </row>
    <row r="15" spans="1:20" s="52" customFormat="1" ht="22.5" x14ac:dyDescent="0.3">
      <c r="A15" s="731"/>
      <c r="B15" s="732"/>
      <c r="C15" s="111" t="s">
        <v>1325</v>
      </c>
      <c r="D15" s="73"/>
      <c r="E15" s="74">
        <v>100</v>
      </c>
      <c r="F15" s="117">
        <f>SUM(1.5*E15)/100</f>
        <v>1.5</v>
      </c>
      <c r="G15" s="217"/>
      <c r="H15" s="731"/>
      <c r="I15" s="731"/>
      <c r="J15" s="734"/>
      <c r="K15" s="731"/>
      <c r="L15" s="731"/>
      <c r="M15" s="900"/>
    </row>
    <row r="16" spans="1:20" s="52" customFormat="1" ht="21" x14ac:dyDescent="0.3">
      <c r="A16" s="731">
        <v>305</v>
      </c>
      <c r="B16" s="732" t="s">
        <v>1326</v>
      </c>
      <c r="C16" s="109" t="s">
        <v>1327</v>
      </c>
      <c r="D16" s="187">
        <v>3</v>
      </c>
      <c r="E16" s="208" t="s">
        <v>86</v>
      </c>
      <c r="F16" s="118">
        <f>SUM(F18)</f>
        <v>1.5</v>
      </c>
      <c r="G16" s="300" t="s">
        <v>2541</v>
      </c>
      <c r="H16" s="731" t="s">
        <v>20</v>
      </c>
      <c r="I16" s="731" t="s">
        <v>25</v>
      </c>
      <c r="J16" s="734">
        <v>4</v>
      </c>
      <c r="K16" s="731" t="s">
        <v>73</v>
      </c>
      <c r="L16" s="731" t="s">
        <v>22</v>
      </c>
      <c r="M16" s="900"/>
      <c r="N16" s="56">
        <f>D16*J16</f>
        <v>12</v>
      </c>
      <c r="O16" s="57">
        <f>N16/12</f>
        <v>1</v>
      </c>
      <c r="P16" s="57">
        <v>0</v>
      </c>
      <c r="Q16" s="110">
        <f>O16*2</f>
        <v>2</v>
      </c>
    </row>
    <row r="17" spans="1:17" s="52" customFormat="1" ht="22.5" x14ac:dyDescent="0.3">
      <c r="A17" s="731"/>
      <c r="B17" s="732"/>
      <c r="C17" s="126" t="s">
        <v>1321</v>
      </c>
      <c r="D17" s="76"/>
      <c r="E17" s="100"/>
      <c r="F17" s="161"/>
      <c r="G17" s="221" t="s">
        <v>2542</v>
      </c>
      <c r="H17" s="731"/>
      <c r="I17" s="731"/>
      <c r="J17" s="734"/>
      <c r="K17" s="731"/>
      <c r="L17" s="731"/>
      <c r="M17" s="900"/>
    </row>
    <row r="18" spans="1:17" s="52" customFormat="1" ht="22.5" x14ac:dyDescent="0.3">
      <c r="A18" s="731"/>
      <c r="B18" s="732"/>
      <c r="C18" s="111" t="s">
        <v>85</v>
      </c>
      <c r="D18" s="73"/>
      <c r="E18" s="74">
        <v>100</v>
      </c>
      <c r="F18" s="117">
        <f>SUM(1.5*E18)/100</f>
        <v>1.5</v>
      </c>
      <c r="G18" s="301"/>
      <c r="H18" s="731"/>
      <c r="I18" s="731"/>
      <c r="J18" s="734"/>
      <c r="K18" s="731"/>
      <c r="L18" s="731"/>
      <c r="M18" s="900"/>
    </row>
    <row r="19" spans="1:17" s="52" customFormat="1" ht="22.5" x14ac:dyDescent="0.3">
      <c r="A19" s="731">
        <v>306</v>
      </c>
      <c r="B19" s="732" t="s">
        <v>1328</v>
      </c>
      <c r="C19" s="109" t="s">
        <v>1310</v>
      </c>
      <c r="D19" s="187">
        <v>1</v>
      </c>
      <c r="E19" s="208" t="s">
        <v>82</v>
      </c>
      <c r="F19" s="118">
        <f>SUM(F21)</f>
        <v>0.25</v>
      </c>
      <c r="G19" s="842" t="s">
        <v>2543</v>
      </c>
      <c r="H19" s="731" t="s">
        <v>20</v>
      </c>
      <c r="I19" s="731" t="s">
        <v>25</v>
      </c>
      <c r="J19" s="734">
        <v>4</v>
      </c>
      <c r="K19" s="731" t="s">
        <v>73</v>
      </c>
      <c r="L19" s="731" t="s">
        <v>22</v>
      </c>
      <c r="M19" s="900"/>
      <c r="N19" s="56">
        <f>D19*J19</f>
        <v>4</v>
      </c>
      <c r="O19" s="57">
        <f>N19/12</f>
        <v>0.33333333333333331</v>
      </c>
      <c r="P19" s="57">
        <v>0</v>
      </c>
      <c r="Q19" s="110">
        <f>O19*2</f>
        <v>0.66666666666666663</v>
      </c>
    </row>
    <row r="20" spans="1:17" s="52" customFormat="1" ht="22.5" x14ac:dyDescent="0.3">
      <c r="A20" s="731"/>
      <c r="B20" s="732"/>
      <c r="C20" s="126" t="s">
        <v>1321</v>
      </c>
      <c r="D20" s="76"/>
      <c r="E20" s="100"/>
      <c r="F20" s="161"/>
      <c r="G20" s="842"/>
      <c r="H20" s="731"/>
      <c r="I20" s="731"/>
      <c r="J20" s="734"/>
      <c r="K20" s="731"/>
      <c r="L20" s="731"/>
      <c r="M20" s="900"/>
    </row>
    <row r="21" spans="1:17" s="52" customFormat="1" ht="22.5" x14ac:dyDescent="0.3">
      <c r="A21" s="731"/>
      <c r="B21" s="732"/>
      <c r="C21" s="111" t="s">
        <v>1325</v>
      </c>
      <c r="D21" s="73"/>
      <c r="E21" s="74">
        <v>100</v>
      </c>
      <c r="F21" s="117">
        <f>SUM(0.25*E21)/100</f>
        <v>0.25</v>
      </c>
      <c r="G21" s="842"/>
      <c r="H21" s="731"/>
      <c r="I21" s="731"/>
      <c r="J21" s="734"/>
      <c r="K21" s="731"/>
      <c r="L21" s="731"/>
      <c r="M21" s="900"/>
    </row>
    <row r="22" spans="1:17" s="52" customFormat="1" ht="22.5" x14ac:dyDescent="0.3">
      <c r="A22" s="731">
        <v>307</v>
      </c>
      <c r="B22" s="732" t="s">
        <v>1329</v>
      </c>
      <c r="C22" s="109" t="s">
        <v>1330</v>
      </c>
      <c r="D22" s="187">
        <v>1</v>
      </c>
      <c r="E22" s="208" t="s">
        <v>82</v>
      </c>
      <c r="F22" s="118">
        <f>SUM(F24)</f>
        <v>0.25</v>
      </c>
      <c r="G22" s="830" t="s">
        <v>2544</v>
      </c>
      <c r="H22" s="731" t="s">
        <v>20</v>
      </c>
      <c r="I22" s="731" t="s">
        <v>20</v>
      </c>
      <c r="J22" s="734">
        <v>1</v>
      </c>
      <c r="K22" s="731" t="s">
        <v>73</v>
      </c>
      <c r="L22" s="731" t="s">
        <v>22</v>
      </c>
      <c r="M22" s="900"/>
      <c r="N22" s="56">
        <f>D22*J22</f>
        <v>1</v>
      </c>
      <c r="O22" s="57">
        <f>N22/12</f>
        <v>8.3333333333333329E-2</v>
      </c>
      <c r="P22" s="57">
        <v>0</v>
      </c>
      <c r="Q22" s="110">
        <f>O22*2</f>
        <v>0.16666666666666666</v>
      </c>
    </row>
    <row r="23" spans="1:17" s="52" customFormat="1" ht="22.5" x14ac:dyDescent="0.3">
      <c r="A23" s="731"/>
      <c r="B23" s="732"/>
      <c r="C23" s="126" t="s">
        <v>1321</v>
      </c>
      <c r="D23" s="76"/>
      <c r="E23" s="100"/>
      <c r="F23" s="161"/>
      <c r="G23" s="841"/>
      <c r="H23" s="731"/>
      <c r="I23" s="731"/>
      <c r="J23" s="734"/>
      <c r="K23" s="731"/>
      <c r="L23" s="731"/>
      <c r="M23" s="900"/>
    </row>
    <row r="24" spans="1:17" s="52" customFormat="1" ht="22.5" x14ac:dyDescent="0.3">
      <c r="A24" s="731"/>
      <c r="B24" s="732"/>
      <c r="C24" s="111" t="s">
        <v>87</v>
      </c>
      <c r="D24" s="73"/>
      <c r="E24" s="74">
        <v>100</v>
      </c>
      <c r="F24" s="117">
        <f>SUM(0.25*E24)/100</f>
        <v>0.25</v>
      </c>
      <c r="G24" s="831"/>
      <c r="H24" s="731"/>
      <c r="I24" s="731"/>
      <c r="J24" s="734"/>
      <c r="K24" s="731"/>
      <c r="L24" s="731"/>
      <c r="M24" s="900"/>
    </row>
    <row r="25" spans="1:17" s="52" customFormat="1" ht="22.5" x14ac:dyDescent="0.3">
      <c r="A25" s="760">
        <v>308</v>
      </c>
      <c r="B25" s="761" t="s">
        <v>1331</v>
      </c>
      <c r="C25" s="172" t="s">
        <v>1315</v>
      </c>
      <c r="D25" s="195">
        <v>6</v>
      </c>
      <c r="E25" s="173" t="s">
        <v>1313</v>
      </c>
      <c r="F25" s="270">
        <f>SUM(F27)</f>
        <v>1</v>
      </c>
      <c r="G25" s="849"/>
      <c r="H25" s="760" t="s">
        <v>20</v>
      </c>
      <c r="I25" s="760" t="s">
        <v>20</v>
      </c>
      <c r="J25" s="763">
        <v>1</v>
      </c>
      <c r="K25" s="760" t="s">
        <v>73</v>
      </c>
      <c r="L25" s="760" t="s">
        <v>22</v>
      </c>
      <c r="M25" s="913"/>
      <c r="N25" s="56">
        <f>D25*J25</f>
        <v>6</v>
      </c>
      <c r="O25" s="57">
        <f>N25/12</f>
        <v>0.5</v>
      </c>
      <c r="P25" s="57">
        <v>0</v>
      </c>
      <c r="Q25" s="110">
        <f>O25*2</f>
        <v>1</v>
      </c>
    </row>
    <row r="26" spans="1:17" s="52" customFormat="1" ht="22.5" x14ac:dyDescent="0.3">
      <c r="A26" s="760"/>
      <c r="B26" s="761"/>
      <c r="C26" s="174" t="s">
        <v>1321</v>
      </c>
      <c r="D26" s="175"/>
      <c r="E26" s="173"/>
      <c r="F26" s="270"/>
      <c r="G26" s="849"/>
      <c r="H26" s="760"/>
      <c r="I26" s="760"/>
      <c r="J26" s="763"/>
      <c r="K26" s="760"/>
      <c r="L26" s="760"/>
      <c r="M26" s="913"/>
    </row>
    <row r="27" spans="1:17" s="52" customFormat="1" ht="22.5" x14ac:dyDescent="0.3">
      <c r="A27" s="760"/>
      <c r="B27" s="761"/>
      <c r="C27" s="176" t="s">
        <v>85</v>
      </c>
      <c r="D27" s="177"/>
      <c r="E27" s="178">
        <v>100</v>
      </c>
      <c r="F27" s="279">
        <f>SUM(1*E27)/100</f>
        <v>1</v>
      </c>
      <c r="G27" s="849"/>
      <c r="H27" s="760"/>
      <c r="I27" s="760"/>
      <c r="J27" s="763"/>
      <c r="K27" s="760"/>
      <c r="L27" s="760"/>
      <c r="M27" s="913"/>
    </row>
    <row r="28" spans="1:17" ht="24.75" customHeight="1" x14ac:dyDescent="0.15">
      <c r="A28" s="977" t="s">
        <v>1524</v>
      </c>
      <c r="B28" s="977"/>
      <c r="C28" s="977"/>
      <c r="D28" s="977"/>
      <c r="E28" s="977"/>
      <c r="F28" s="977"/>
      <c r="G28" s="977"/>
      <c r="H28" s="977"/>
      <c r="I28" s="977"/>
      <c r="J28" s="977"/>
      <c r="K28" s="977"/>
      <c r="L28" s="977"/>
      <c r="M28" s="977"/>
      <c r="N28" s="124">
        <f>SUM(N29:N59)</f>
        <v>162</v>
      </c>
      <c r="O28" s="65">
        <f t="shared" ref="O28:Q28" si="2">SUM(O29:O59)</f>
        <v>13.5</v>
      </c>
      <c r="P28" s="65">
        <f t="shared" si="2"/>
        <v>0</v>
      </c>
      <c r="Q28" s="65">
        <f t="shared" si="2"/>
        <v>27</v>
      </c>
    </row>
    <row r="29" spans="1:17" s="52" customFormat="1" ht="21" x14ac:dyDescent="0.3">
      <c r="A29" s="731">
        <v>309</v>
      </c>
      <c r="B29" s="732" t="s">
        <v>1469</v>
      </c>
      <c r="C29" s="109" t="s">
        <v>1470</v>
      </c>
      <c r="D29" s="187">
        <v>3</v>
      </c>
      <c r="E29" s="208" t="s">
        <v>86</v>
      </c>
      <c r="F29" s="118">
        <f>SUM(F30)</f>
        <v>1.5</v>
      </c>
      <c r="G29" s="355" t="s">
        <v>2545</v>
      </c>
      <c r="H29" s="838" t="s">
        <v>20</v>
      </c>
      <c r="I29" s="838" t="s">
        <v>81</v>
      </c>
      <c r="J29" s="839">
        <v>7</v>
      </c>
      <c r="K29" s="838" t="s">
        <v>20</v>
      </c>
      <c r="L29" s="838" t="s">
        <v>22</v>
      </c>
      <c r="M29" s="978"/>
      <c r="N29" s="56">
        <f>D29*J29</f>
        <v>21</v>
      </c>
      <c r="O29" s="57">
        <f>N29/12</f>
        <v>1.75</v>
      </c>
      <c r="P29" s="57">
        <v>0</v>
      </c>
      <c r="Q29" s="110">
        <f>O29*2</f>
        <v>3.5</v>
      </c>
    </row>
    <row r="30" spans="1:17" s="52" customFormat="1" ht="22.5" x14ac:dyDescent="0.3">
      <c r="A30" s="731"/>
      <c r="B30" s="732"/>
      <c r="C30" s="111" t="s">
        <v>85</v>
      </c>
      <c r="D30" s="73"/>
      <c r="E30" s="74">
        <v>100</v>
      </c>
      <c r="F30" s="117">
        <f>SUM(1.5*E30)/100</f>
        <v>1.5</v>
      </c>
      <c r="G30" s="305" t="s">
        <v>2546</v>
      </c>
      <c r="H30" s="731"/>
      <c r="I30" s="731"/>
      <c r="J30" s="734"/>
      <c r="K30" s="731"/>
      <c r="L30" s="731"/>
      <c r="M30" s="900"/>
    </row>
    <row r="31" spans="1:17" s="52" customFormat="1" ht="21" x14ac:dyDescent="0.3">
      <c r="A31" s="731">
        <v>310</v>
      </c>
      <c r="B31" s="732" t="s">
        <v>1471</v>
      </c>
      <c r="C31" s="109" t="s">
        <v>1472</v>
      </c>
      <c r="D31" s="187">
        <v>3</v>
      </c>
      <c r="E31" s="208" t="s">
        <v>86</v>
      </c>
      <c r="F31" s="118">
        <f>SUM(F32)</f>
        <v>1.5</v>
      </c>
      <c r="G31" s="129" t="s">
        <v>2547</v>
      </c>
      <c r="H31" s="731" t="s">
        <v>20</v>
      </c>
      <c r="I31" s="731" t="s">
        <v>81</v>
      </c>
      <c r="J31" s="734">
        <v>7</v>
      </c>
      <c r="K31" s="731" t="s">
        <v>20</v>
      </c>
      <c r="L31" s="731" t="s">
        <v>22</v>
      </c>
      <c r="M31" s="900"/>
      <c r="N31" s="56">
        <f>D31*J31</f>
        <v>21</v>
      </c>
      <c r="O31" s="57">
        <f>N31/12</f>
        <v>1.75</v>
      </c>
      <c r="P31" s="57">
        <v>0</v>
      </c>
      <c r="Q31" s="110">
        <f>O31*2</f>
        <v>3.5</v>
      </c>
    </row>
    <row r="32" spans="1:17" s="52" customFormat="1" ht="22.5" x14ac:dyDescent="0.3">
      <c r="A32" s="731"/>
      <c r="B32" s="732"/>
      <c r="C32" s="111" t="s">
        <v>1473</v>
      </c>
      <c r="D32" s="73"/>
      <c r="E32" s="74">
        <v>100</v>
      </c>
      <c r="F32" s="117">
        <f>SUM(1.5*E32)/100</f>
        <v>1.5</v>
      </c>
      <c r="G32" s="129" t="s">
        <v>2548</v>
      </c>
      <c r="H32" s="731"/>
      <c r="I32" s="731"/>
      <c r="J32" s="734"/>
      <c r="K32" s="731"/>
      <c r="L32" s="731"/>
      <c r="M32" s="900"/>
    </row>
    <row r="33" spans="1:17" s="52" customFormat="1" ht="21" x14ac:dyDescent="0.3">
      <c r="A33" s="731">
        <v>311</v>
      </c>
      <c r="B33" s="732" t="s">
        <v>1474</v>
      </c>
      <c r="C33" s="109" t="s">
        <v>1475</v>
      </c>
      <c r="D33" s="187">
        <v>3</v>
      </c>
      <c r="E33" s="208" t="s">
        <v>86</v>
      </c>
      <c r="F33" s="118">
        <f>SUM(F34)</f>
        <v>1.5</v>
      </c>
      <c r="G33" s="355" t="s">
        <v>2549</v>
      </c>
      <c r="H33" s="731" t="s">
        <v>20</v>
      </c>
      <c r="I33" s="731" t="s">
        <v>47</v>
      </c>
      <c r="J33" s="734">
        <v>6</v>
      </c>
      <c r="K33" s="731" t="s">
        <v>20</v>
      </c>
      <c r="L33" s="731" t="s">
        <v>22</v>
      </c>
      <c r="M33" s="900"/>
      <c r="N33" s="56">
        <f>D33*J33</f>
        <v>18</v>
      </c>
      <c r="O33" s="57">
        <f>N33/12</f>
        <v>1.5</v>
      </c>
      <c r="P33" s="57">
        <v>0</v>
      </c>
      <c r="Q33" s="110">
        <f>O33*2</f>
        <v>3</v>
      </c>
    </row>
    <row r="34" spans="1:17" s="52" customFormat="1" ht="22.5" x14ac:dyDescent="0.3">
      <c r="A34" s="731"/>
      <c r="B34" s="732"/>
      <c r="C34" s="111" t="s">
        <v>1476</v>
      </c>
      <c r="D34" s="73"/>
      <c r="E34" s="74">
        <v>100</v>
      </c>
      <c r="F34" s="117">
        <f>SUM(1.5*E34)/100</f>
        <v>1.5</v>
      </c>
      <c r="G34" s="305" t="s">
        <v>2550</v>
      </c>
      <c r="H34" s="731"/>
      <c r="I34" s="731"/>
      <c r="J34" s="734"/>
      <c r="K34" s="731"/>
      <c r="L34" s="731"/>
      <c r="M34" s="900"/>
    </row>
    <row r="35" spans="1:17" s="52" customFormat="1" ht="21" x14ac:dyDescent="0.3">
      <c r="A35" s="731">
        <v>312</v>
      </c>
      <c r="B35" s="732" t="s">
        <v>1319</v>
      </c>
      <c r="C35" s="109" t="s">
        <v>1320</v>
      </c>
      <c r="D35" s="187">
        <v>3</v>
      </c>
      <c r="E35" s="208" t="s">
        <v>86</v>
      </c>
      <c r="F35" s="118">
        <f>SUM(F37)</f>
        <v>1.5</v>
      </c>
      <c r="G35" s="129" t="s">
        <v>2551</v>
      </c>
      <c r="H35" s="731" t="s">
        <v>23</v>
      </c>
      <c r="I35" s="731" t="s">
        <v>23</v>
      </c>
      <c r="J35" s="734">
        <v>2</v>
      </c>
      <c r="K35" s="731" t="s">
        <v>73</v>
      </c>
      <c r="L35" s="731" t="s">
        <v>22</v>
      </c>
      <c r="M35" s="900"/>
      <c r="N35" s="56">
        <f>D35*J35</f>
        <v>6</v>
      </c>
      <c r="O35" s="57">
        <f>N35/12</f>
        <v>0.5</v>
      </c>
      <c r="P35" s="57">
        <v>0</v>
      </c>
      <c r="Q35" s="110">
        <f>O35*2</f>
        <v>1</v>
      </c>
    </row>
    <row r="36" spans="1:17" s="52" customFormat="1" ht="22.5" x14ac:dyDescent="0.3">
      <c r="A36" s="731"/>
      <c r="B36" s="732"/>
      <c r="C36" s="126" t="s">
        <v>1477</v>
      </c>
      <c r="D36" s="76"/>
      <c r="E36" s="100"/>
      <c r="F36" s="161"/>
      <c r="G36" s="129" t="s">
        <v>2552</v>
      </c>
      <c r="H36" s="731"/>
      <c r="I36" s="731"/>
      <c r="J36" s="734"/>
      <c r="K36" s="731"/>
      <c r="L36" s="731"/>
      <c r="M36" s="900"/>
    </row>
    <row r="37" spans="1:17" s="52" customFormat="1" ht="22.5" x14ac:dyDescent="0.3">
      <c r="A37" s="731"/>
      <c r="B37" s="732"/>
      <c r="C37" s="111" t="s">
        <v>1322</v>
      </c>
      <c r="D37" s="73"/>
      <c r="E37" s="74">
        <v>100</v>
      </c>
      <c r="F37" s="117">
        <f>SUM(1.5*E37)/100</f>
        <v>1.5</v>
      </c>
      <c r="G37" s="129"/>
      <c r="H37" s="731"/>
      <c r="I37" s="731"/>
      <c r="J37" s="734"/>
      <c r="K37" s="731"/>
      <c r="L37" s="731"/>
      <c r="M37" s="900"/>
    </row>
    <row r="38" spans="1:17" s="52" customFormat="1" ht="21" x14ac:dyDescent="0.3">
      <c r="A38" s="731">
        <v>313</v>
      </c>
      <c r="B38" s="732" t="s">
        <v>1323</v>
      </c>
      <c r="C38" s="109" t="s">
        <v>1324</v>
      </c>
      <c r="D38" s="187">
        <v>3</v>
      </c>
      <c r="E38" s="208" t="s">
        <v>86</v>
      </c>
      <c r="F38" s="118">
        <f>SUM(F40)</f>
        <v>1.5</v>
      </c>
      <c r="G38" s="355" t="s">
        <v>2553</v>
      </c>
      <c r="H38" s="731" t="s">
        <v>23</v>
      </c>
      <c r="I38" s="731" t="s">
        <v>23</v>
      </c>
      <c r="J38" s="734">
        <v>2</v>
      </c>
      <c r="K38" s="731" t="s">
        <v>73</v>
      </c>
      <c r="L38" s="731" t="s">
        <v>22</v>
      </c>
      <c r="M38" s="900"/>
      <c r="N38" s="56">
        <f>D38*J38</f>
        <v>6</v>
      </c>
      <c r="O38" s="57">
        <f>N38/12</f>
        <v>0.5</v>
      </c>
      <c r="P38" s="57">
        <v>0</v>
      </c>
      <c r="Q38" s="110">
        <f>O38*2</f>
        <v>1</v>
      </c>
    </row>
    <row r="39" spans="1:17" s="52" customFormat="1" ht="22.5" x14ac:dyDescent="0.3">
      <c r="A39" s="731"/>
      <c r="B39" s="732"/>
      <c r="C39" s="126" t="s">
        <v>1477</v>
      </c>
      <c r="D39" s="76"/>
      <c r="E39" s="100"/>
      <c r="F39" s="161"/>
      <c r="G39" s="356" t="s">
        <v>2554</v>
      </c>
      <c r="H39" s="731"/>
      <c r="I39" s="731"/>
      <c r="J39" s="734"/>
      <c r="K39" s="731"/>
      <c r="L39" s="731"/>
      <c r="M39" s="900"/>
    </row>
    <row r="40" spans="1:17" s="52" customFormat="1" ht="22.5" x14ac:dyDescent="0.3">
      <c r="A40" s="731"/>
      <c r="B40" s="732"/>
      <c r="C40" s="111" t="s">
        <v>1473</v>
      </c>
      <c r="D40" s="73"/>
      <c r="E40" s="74">
        <v>100</v>
      </c>
      <c r="F40" s="117">
        <f>SUM(1.5*E40)/100</f>
        <v>1.5</v>
      </c>
      <c r="G40" s="305"/>
      <c r="H40" s="731"/>
      <c r="I40" s="731"/>
      <c r="J40" s="734"/>
      <c r="K40" s="731"/>
      <c r="L40" s="731"/>
      <c r="M40" s="900"/>
    </row>
    <row r="41" spans="1:17" s="52" customFormat="1" ht="22.5" x14ac:dyDescent="0.3">
      <c r="A41" s="731">
        <v>314</v>
      </c>
      <c r="B41" s="732" t="s">
        <v>1478</v>
      </c>
      <c r="C41" s="109" t="s">
        <v>1479</v>
      </c>
      <c r="D41" s="187">
        <v>3</v>
      </c>
      <c r="E41" s="208" t="s">
        <v>86</v>
      </c>
      <c r="F41" s="118">
        <f>SUM(F42)</f>
        <v>1.5</v>
      </c>
      <c r="G41" s="129" t="s">
        <v>2555</v>
      </c>
      <c r="H41" s="731" t="s">
        <v>20</v>
      </c>
      <c r="I41" s="731" t="s">
        <v>81</v>
      </c>
      <c r="J41" s="734">
        <v>7</v>
      </c>
      <c r="K41" s="731" t="s">
        <v>20</v>
      </c>
      <c r="L41" s="731" t="s">
        <v>22</v>
      </c>
      <c r="M41" s="900"/>
      <c r="N41" s="56">
        <f>D41*J41</f>
        <v>21</v>
      </c>
      <c r="O41" s="57">
        <f>N41/12</f>
        <v>1.75</v>
      </c>
      <c r="P41" s="57">
        <v>0</v>
      </c>
      <c r="Q41" s="110">
        <f>O41*2</f>
        <v>3.5</v>
      </c>
    </row>
    <row r="42" spans="1:17" s="52" customFormat="1" ht="22.5" x14ac:dyDescent="0.3">
      <c r="A42" s="731"/>
      <c r="B42" s="732"/>
      <c r="C42" s="111" t="s">
        <v>87</v>
      </c>
      <c r="D42" s="73"/>
      <c r="E42" s="74">
        <v>100</v>
      </c>
      <c r="F42" s="117">
        <f>SUM(1.5*E42)/100</f>
        <v>1.5</v>
      </c>
      <c r="G42" s="129" t="s">
        <v>2556</v>
      </c>
      <c r="H42" s="731"/>
      <c r="I42" s="731"/>
      <c r="J42" s="734"/>
      <c r="K42" s="731"/>
      <c r="L42" s="731"/>
      <c r="M42" s="900"/>
    </row>
    <row r="43" spans="1:17" s="52" customFormat="1" ht="21" x14ac:dyDescent="0.3">
      <c r="A43" s="731">
        <v>315</v>
      </c>
      <c r="B43" s="732" t="s">
        <v>1480</v>
      </c>
      <c r="C43" s="109" t="s">
        <v>1481</v>
      </c>
      <c r="D43" s="187">
        <v>3</v>
      </c>
      <c r="E43" s="208" t="s">
        <v>86</v>
      </c>
      <c r="F43" s="118">
        <f>SUM(F45)</f>
        <v>1.5</v>
      </c>
      <c r="G43" s="355" t="s">
        <v>2557</v>
      </c>
      <c r="H43" s="731" t="s">
        <v>23</v>
      </c>
      <c r="I43" s="731" t="s">
        <v>23</v>
      </c>
      <c r="J43" s="734">
        <v>2</v>
      </c>
      <c r="K43" s="731" t="s">
        <v>73</v>
      </c>
      <c r="L43" s="731" t="s">
        <v>22</v>
      </c>
      <c r="M43" s="900"/>
      <c r="N43" s="56">
        <f>D43*J43</f>
        <v>6</v>
      </c>
      <c r="O43" s="57">
        <f>N43/12</f>
        <v>0.5</v>
      </c>
      <c r="P43" s="57">
        <v>0</v>
      </c>
      <c r="Q43" s="110">
        <f>O43*2</f>
        <v>1</v>
      </c>
    </row>
    <row r="44" spans="1:17" s="52" customFormat="1" ht="22.5" x14ac:dyDescent="0.3">
      <c r="A44" s="731"/>
      <c r="B44" s="732"/>
      <c r="C44" s="126" t="s">
        <v>1477</v>
      </c>
      <c r="D44" s="76"/>
      <c r="E44" s="100"/>
      <c r="F44" s="161"/>
      <c r="G44" s="356" t="s">
        <v>2558</v>
      </c>
      <c r="H44" s="731"/>
      <c r="I44" s="731"/>
      <c r="J44" s="734"/>
      <c r="K44" s="731"/>
      <c r="L44" s="731"/>
      <c r="M44" s="900"/>
    </row>
    <row r="45" spans="1:17" s="52" customFormat="1" ht="22.5" x14ac:dyDescent="0.3">
      <c r="A45" s="731"/>
      <c r="B45" s="732"/>
      <c r="C45" s="111" t="s">
        <v>88</v>
      </c>
      <c r="D45" s="73"/>
      <c r="E45" s="74">
        <v>100</v>
      </c>
      <c r="F45" s="117">
        <f>SUM(1.5*E45)/100</f>
        <v>1.5</v>
      </c>
      <c r="G45" s="305"/>
      <c r="H45" s="731"/>
      <c r="I45" s="731"/>
      <c r="J45" s="734"/>
      <c r="K45" s="731"/>
      <c r="L45" s="731"/>
      <c r="M45" s="900"/>
    </row>
    <row r="46" spans="1:17" s="52" customFormat="1" ht="21" x14ac:dyDescent="0.3">
      <c r="A46" s="731">
        <v>316</v>
      </c>
      <c r="B46" s="732" t="s">
        <v>1482</v>
      </c>
      <c r="C46" s="109" t="s">
        <v>1483</v>
      </c>
      <c r="D46" s="187">
        <v>3</v>
      </c>
      <c r="E46" s="208" t="s">
        <v>86</v>
      </c>
      <c r="F46" s="118">
        <f>SUM(F48)</f>
        <v>1.5</v>
      </c>
      <c r="G46" s="129" t="s">
        <v>2559</v>
      </c>
      <c r="H46" s="731" t="s">
        <v>23</v>
      </c>
      <c r="I46" s="731" t="s">
        <v>23</v>
      </c>
      <c r="J46" s="734">
        <v>2</v>
      </c>
      <c r="K46" s="731" t="s">
        <v>73</v>
      </c>
      <c r="L46" s="731" t="s">
        <v>22</v>
      </c>
      <c r="M46" s="900"/>
      <c r="N46" s="56">
        <f>D46*J46</f>
        <v>6</v>
      </c>
      <c r="O46" s="57">
        <f>N46/12</f>
        <v>0.5</v>
      </c>
      <c r="P46" s="57">
        <v>0</v>
      </c>
      <c r="Q46" s="110">
        <f>O46*2</f>
        <v>1</v>
      </c>
    </row>
    <row r="47" spans="1:17" s="52" customFormat="1" ht="22.5" x14ac:dyDescent="0.3">
      <c r="A47" s="731"/>
      <c r="B47" s="732"/>
      <c r="C47" s="126" t="s">
        <v>1477</v>
      </c>
      <c r="D47" s="76"/>
      <c r="E47" s="100"/>
      <c r="F47" s="161"/>
      <c r="G47" s="129" t="s">
        <v>2560</v>
      </c>
      <c r="H47" s="731"/>
      <c r="I47" s="731"/>
      <c r="J47" s="734"/>
      <c r="K47" s="731"/>
      <c r="L47" s="731"/>
      <c r="M47" s="900"/>
    </row>
    <row r="48" spans="1:17" s="52" customFormat="1" ht="22.5" x14ac:dyDescent="0.3">
      <c r="A48" s="731"/>
      <c r="B48" s="732"/>
      <c r="C48" s="111" t="s">
        <v>1322</v>
      </c>
      <c r="D48" s="73"/>
      <c r="E48" s="74">
        <v>100</v>
      </c>
      <c r="F48" s="117">
        <f>SUM(1.5*E48)/100</f>
        <v>1.5</v>
      </c>
      <c r="G48" s="129"/>
      <c r="H48" s="731"/>
      <c r="I48" s="731"/>
      <c r="J48" s="734"/>
      <c r="K48" s="731"/>
      <c r="L48" s="731"/>
      <c r="M48" s="900"/>
    </row>
    <row r="49" spans="1:19" s="52" customFormat="1" ht="21" x14ac:dyDescent="0.3">
      <c r="A49" s="731">
        <v>317</v>
      </c>
      <c r="B49" s="732" t="s">
        <v>1326</v>
      </c>
      <c r="C49" s="109" t="s">
        <v>1327</v>
      </c>
      <c r="D49" s="187">
        <v>3</v>
      </c>
      <c r="E49" s="208" t="s">
        <v>86</v>
      </c>
      <c r="F49" s="118">
        <f>SUM(F51)</f>
        <v>1.5</v>
      </c>
      <c r="G49" s="355" t="s">
        <v>2561</v>
      </c>
      <c r="H49" s="731" t="s">
        <v>23</v>
      </c>
      <c r="I49" s="731" t="s">
        <v>23</v>
      </c>
      <c r="J49" s="734">
        <v>2</v>
      </c>
      <c r="K49" s="731" t="s">
        <v>73</v>
      </c>
      <c r="L49" s="731" t="s">
        <v>22</v>
      </c>
      <c r="M49" s="900"/>
      <c r="N49" s="56">
        <f>D49*J49</f>
        <v>6</v>
      </c>
      <c r="O49" s="57">
        <f>N49/12</f>
        <v>0.5</v>
      </c>
      <c r="P49" s="57">
        <v>0</v>
      </c>
      <c r="Q49" s="110">
        <f>O49*2</f>
        <v>1</v>
      </c>
    </row>
    <row r="50" spans="1:19" s="52" customFormat="1" ht="22.5" x14ac:dyDescent="0.3">
      <c r="A50" s="731"/>
      <c r="B50" s="732"/>
      <c r="C50" s="126" t="s">
        <v>1477</v>
      </c>
      <c r="D50" s="76"/>
      <c r="E50" s="100"/>
      <c r="F50" s="161"/>
      <c r="G50" s="356" t="s">
        <v>2562</v>
      </c>
      <c r="H50" s="731"/>
      <c r="I50" s="731"/>
      <c r="J50" s="734"/>
      <c r="K50" s="731"/>
      <c r="L50" s="731"/>
      <c r="M50" s="900"/>
    </row>
    <row r="51" spans="1:19" s="52" customFormat="1" ht="22.5" x14ac:dyDescent="0.3">
      <c r="A51" s="731"/>
      <c r="B51" s="732"/>
      <c r="C51" s="111" t="s">
        <v>85</v>
      </c>
      <c r="D51" s="73"/>
      <c r="E51" s="74">
        <v>100</v>
      </c>
      <c r="F51" s="117">
        <f>SUM(1.5*E51)/100</f>
        <v>1.5</v>
      </c>
      <c r="G51" s="305"/>
      <c r="H51" s="731"/>
      <c r="I51" s="731"/>
      <c r="J51" s="734"/>
      <c r="K51" s="731"/>
      <c r="L51" s="731"/>
      <c r="M51" s="900"/>
    </row>
    <row r="52" spans="1:19" s="52" customFormat="1" ht="22.5" x14ac:dyDescent="0.3">
      <c r="A52" s="731">
        <v>318</v>
      </c>
      <c r="B52" s="732" t="s">
        <v>1484</v>
      </c>
      <c r="C52" s="109" t="s">
        <v>1306</v>
      </c>
      <c r="D52" s="187">
        <v>1</v>
      </c>
      <c r="E52" s="208" t="s">
        <v>82</v>
      </c>
      <c r="F52" s="118"/>
      <c r="G52" s="956" t="s">
        <v>2563</v>
      </c>
      <c r="H52" s="731" t="s">
        <v>20</v>
      </c>
      <c r="I52" s="731" t="s">
        <v>81</v>
      </c>
      <c r="J52" s="734">
        <v>7</v>
      </c>
      <c r="K52" s="731" t="s">
        <v>20</v>
      </c>
      <c r="L52" s="731" t="s">
        <v>22</v>
      </c>
      <c r="M52" s="900"/>
      <c r="N52" s="56">
        <f>D52*J52</f>
        <v>7</v>
      </c>
      <c r="O52" s="57">
        <f>N52/12</f>
        <v>0.58333333333333337</v>
      </c>
      <c r="P52" s="57">
        <v>0</v>
      </c>
      <c r="Q52" s="110">
        <f>O52*2</f>
        <v>1.1666666666666667</v>
      </c>
    </row>
    <row r="53" spans="1:19" s="52" customFormat="1" ht="22.5" x14ac:dyDescent="0.3">
      <c r="A53" s="731"/>
      <c r="B53" s="732"/>
      <c r="C53" s="111" t="s">
        <v>88</v>
      </c>
      <c r="D53" s="73"/>
      <c r="E53" s="74">
        <v>100</v>
      </c>
      <c r="F53" s="117">
        <f>SUM(0.25*E53)/100</f>
        <v>0.25</v>
      </c>
      <c r="G53" s="956"/>
      <c r="H53" s="731"/>
      <c r="I53" s="731"/>
      <c r="J53" s="734"/>
      <c r="K53" s="731"/>
      <c r="L53" s="731"/>
      <c r="M53" s="900"/>
    </row>
    <row r="54" spans="1:19" s="52" customFormat="1" ht="22.5" x14ac:dyDescent="0.3">
      <c r="A54" s="731">
        <v>319</v>
      </c>
      <c r="B54" s="732" t="s">
        <v>1328</v>
      </c>
      <c r="C54" s="109" t="s">
        <v>1310</v>
      </c>
      <c r="D54" s="187">
        <v>1</v>
      </c>
      <c r="E54" s="208" t="s">
        <v>82</v>
      </c>
      <c r="F54" s="118">
        <f>SUM(F56)</f>
        <v>0.25</v>
      </c>
      <c r="G54" s="956" t="s">
        <v>2564</v>
      </c>
      <c r="H54" s="731" t="s">
        <v>23</v>
      </c>
      <c r="I54" s="731" t="s">
        <v>23</v>
      </c>
      <c r="J54" s="734">
        <v>2</v>
      </c>
      <c r="K54" s="731" t="s">
        <v>73</v>
      </c>
      <c r="L54" s="731" t="s">
        <v>22</v>
      </c>
      <c r="M54" s="900"/>
      <c r="N54" s="56">
        <f>D54*J54</f>
        <v>2</v>
      </c>
      <c r="O54" s="57">
        <f>N54/12</f>
        <v>0.16666666666666666</v>
      </c>
      <c r="P54" s="57">
        <v>0</v>
      </c>
      <c r="Q54" s="110">
        <f>O54*2</f>
        <v>0.33333333333333331</v>
      </c>
    </row>
    <row r="55" spans="1:19" s="52" customFormat="1" ht="22.5" x14ac:dyDescent="0.3">
      <c r="A55" s="731"/>
      <c r="B55" s="732"/>
      <c r="C55" s="126" t="s">
        <v>1477</v>
      </c>
      <c r="D55" s="76"/>
      <c r="E55" s="100"/>
      <c r="F55" s="161"/>
      <c r="G55" s="956"/>
      <c r="H55" s="731"/>
      <c r="I55" s="731"/>
      <c r="J55" s="734"/>
      <c r="K55" s="731"/>
      <c r="L55" s="731"/>
      <c r="M55" s="900"/>
    </row>
    <row r="56" spans="1:19" s="52" customFormat="1" ht="22.5" x14ac:dyDescent="0.3">
      <c r="A56" s="731"/>
      <c r="B56" s="732"/>
      <c r="C56" s="111" t="s">
        <v>1485</v>
      </c>
      <c r="D56" s="73"/>
      <c r="E56" s="74">
        <v>100</v>
      </c>
      <c r="F56" s="117">
        <f>SUM(0.25*E56)/100</f>
        <v>0.25</v>
      </c>
      <c r="G56" s="956"/>
      <c r="H56" s="731"/>
      <c r="I56" s="731"/>
      <c r="J56" s="734"/>
      <c r="K56" s="731"/>
      <c r="L56" s="731"/>
      <c r="M56" s="900"/>
    </row>
    <row r="57" spans="1:19" s="52" customFormat="1" ht="21" x14ac:dyDescent="0.3">
      <c r="A57" s="731">
        <v>320</v>
      </c>
      <c r="B57" s="732" t="s">
        <v>1486</v>
      </c>
      <c r="C57" s="109" t="s">
        <v>1487</v>
      </c>
      <c r="D57" s="187">
        <v>6</v>
      </c>
      <c r="E57" s="208" t="s">
        <v>1313</v>
      </c>
      <c r="F57" s="118">
        <f>SUM(F59)</f>
        <v>1</v>
      </c>
      <c r="G57" s="979"/>
      <c r="H57" s="731" t="s">
        <v>23</v>
      </c>
      <c r="I57" s="731" t="s">
        <v>47</v>
      </c>
      <c r="J57" s="734">
        <v>7</v>
      </c>
      <c r="K57" s="731" t="s">
        <v>20</v>
      </c>
      <c r="L57" s="731" t="s">
        <v>22</v>
      </c>
      <c r="M57" s="900"/>
      <c r="N57" s="56">
        <f>D57*J57</f>
        <v>42</v>
      </c>
      <c r="O57" s="57">
        <f>N57/12</f>
        <v>3.5</v>
      </c>
      <c r="P57" s="57">
        <v>0</v>
      </c>
      <c r="Q57" s="110">
        <f>O57*2</f>
        <v>7</v>
      </c>
    </row>
    <row r="58" spans="1:19" s="52" customFormat="1" ht="22.5" x14ac:dyDescent="0.3">
      <c r="A58" s="731"/>
      <c r="B58" s="732"/>
      <c r="C58" s="126" t="s">
        <v>1488</v>
      </c>
      <c r="D58" s="76"/>
      <c r="E58" s="100"/>
      <c r="F58" s="161"/>
      <c r="G58" s="979"/>
      <c r="H58" s="731"/>
      <c r="I58" s="731"/>
      <c r="J58" s="734"/>
      <c r="K58" s="731"/>
      <c r="L58" s="731"/>
      <c r="M58" s="900"/>
    </row>
    <row r="59" spans="1:19" s="52" customFormat="1" ht="22.5" x14ac:dyDescent="0.3">
      <c r="A59" s="731"/>
      <c r="B59" s="732"/>
      <c r="C59" s="111" t="s">
        <v>85</v>
      </c>
      <c r="D59" s="73"/>
      <c r="E59" s="74">
        <v>100</v>
      </c>
      <c r="F59" s="74">
        <f>SUM(1*E59)/100</f>
        <v>1</v>
      </c>
      <c r="G59" s="979"/>
      <c r="H59" s="731"/>
      <c r="I59" s="731"/>
      <c r="J59" s="734"/>
      <c r="K59" s="731"/>
      <c r="L59" s="731"/>
      <c r="M59" s="900"/>
    </row>
    <row r="60" spans="1:19" ht="24.75" customHeight="1" x14ac:dyDescent="0.15">
      <c r="A60" s="657" t="s">
        <v>869</v>
      </c>
      <c r="B60" s="657"/>
      <c r="C60" s="657"/>
      <c r="D60" s="657"/>
      <c r="E60" s="657"/>
      <c r="F60" s="657"/>
      <c r="G60" s="657"/>
      <c r="H60" s="657"/>
      <c r="I60" s="657"/>
      <c r="J60" s="657"/>
      <c r="K60" s="657"/>
      <c r="L60" s="657"/>
      <c r="M60" s="657"/>
      <c r="N60" s="124">
        <f>N61+N95</f>
        <v>720</v>
      </c>
      <c r="O60" s="65">
        <f t="shared" ref="O60:Q60" si="3">O61+O95</f>
        <v>60</v>
      </c>
      <c r="P60" s="65">
        <f t="shared" si="3"/>
        <v>0</v>
      </c>
      <c r="Q60" s="65">
        <f t="shared" si="3"/>
        <v>120</v>
      </c>
      <c r="R60" s="125">
        <f>P60+Q60</f>
        <v>120</v>
      </c>
      <c r="S60" s="66">
        <f>Q60/20</f>
        <v>6</v>
      </c>
    </row>
    <row r="61" spans="1:19" ht="24.75" customHeight="1" x14ac:dyDescent="0.15">
      <c r="A61" s="977" t="s">
        <v>1601</v>
      </c>
      <c r="B61" s="977"/>
      <c r="C61" s="977"/>
      <c r="D61" s="977"/>
      <c r="E61" s="977"/>
      <c r="F61" s="977"/>
      <c r="G61" s="977"/>
      <c r="H61" s="977"/>
      <c r="I61" s="977"/>
      <c r="J61" s="977"/>
      <c r="K61" s="977"/>
      <c r="L61" s="977"/>
      <c r="M61" s="977"/>
      <c r="N61" s="124">
        <f>SUM(N62:N94)</f>
        <v>292</v>
      </c>
      <c r="O61" s="65">
        <f t="shared" ref="O61:Q61" si="4">SUM(O62:O94)</f>
        <v>24.333333333333332</v>
      </c>
      <c r="P61" s="65">
        <f t="shared" si="4"/>
        <v>0</v>
      </c>
      <c r="Q61" s="65">
        <f t="shared" si="4"/>
        <v>48.666666666666664</v>
      </c>
    </row>
    <row r="62" spans="1:19" s="52" customFormat="1" ht="21" x14ac:dyDescent="0.3">
      <c r="A62" s="838">
        <v>321</v>
      </c>
      <c r="B62" s="840" t="s">
        <v>1535</v>
      </c>
      <c r="C62" s="127" t="s">
        <v>1536</v>
      </c>
      <c r="D62" s="187">
        <v>3</v>
      </c>
      <c r="E62" s="208" t="s">
        <v>86</v>
      </c>
      <c r="F62" s="118">
        <f>SUM(F64)</f>
        <v>1.5</v>
      </c>
      <c r="G62" s="376" t="s">
        <v>2565</v>
      </c>
      <c r="H62" s="838" t="s">
        <v>20</v>
      </c>
      <c r="I62" s="838" t="s">
        <v>26</v>
      </c>
      <c r="J62" s="839">
        <v>3</v>
      </c>
      <c r="K62" s="838" t="s">
        <v>23</v>
      </c>
      <c r="L62" s="838" t="s">
        <v>22</v>
      </c>
      <c r="M62" s="978"/>
      <c r="N62" s="56">
        <f>D62*J62</f>
        <v>9</v>
      </c>
      <c r="O62" s="57">
        <f>N62/12</f>
        <v>0.75</v>
      </c>
      <c r="P62" s="57">
        <v>0</v>
      </c>
      <c r="Q62" s="110">
        <f>O62*2</f>
        <v>1.5</v>
      </c>
    </row>
    <row r="63" spans="1:19" s="52" customFormat="1" ht="22.5" x14ac:dyDescent="0.3">
      <c r="A63" s="731"/>
      <c r="B63" s="732"/>
      <c r="C63" s="111" t="s">
        <v>85</v>
      </c>
      <c r="D63" s="73"/>
      <c r="E63" s="74">
        <v>100</v>
      </c>
      <c r="F63" s="117">
        <f>SUM(1.5*E63)/100</f>
        <v>1.5</v>
      </c>
      <c r="G63" s="300" t="s">
        <v>2566</v>
      </c>
      <c r="H63" s="731"/>
      <c r="I63" s="731"/>
      <c r="J63" s="734"/>
      <c r="K63" s="731"/>
      <c r="L63" s="731"/>
      <c r="M63" s="900"/>
    </row>
    <row r="64" spans="1:19" s="52" customFormat="1" ht="21" x14ac:dyDescent="0.3">
      <c r="A64" s="731">
        <v>322</v>
      </c>
      <c r="B64" s="732" t="s">
        <v>1537</v>
      </c>
      <c r="C64" s="109" t="s">
        <v>1538</v>
      </c>
      <c r="D64" s="187">
        <v>3</v>
      </c>
      <c r="E64" s="208" t="s">
        <v>86</v>
      </c>
      <c r="F64" s="118">
        <f>SUM(F66)</f>
        <v>1.5</v>
      </c>
      <c r="G64" s="221" t="s">
        <v>2567</v>
      </c>
      <c r="H64" s="731" t="s">
        <v>20</v>
      </c>
      <c r="I64" s="731" t="s">
        <v>20</v>
      </c>
      <c r="J64" s="734">
        <v>1</v>
      </c>
      <c r="K64" s="731" t="s">
        <v>73</v>
      </c>
      <c r="L64" s="731" t="s">
        <v>22</v>
      </c>
      <c r="M64" s="900"/>
      <c r="N64" s="56">
        <f>D64*J64</f>
        <v>3</v>
      </c>
      <c r="O64" s="57">
        <f>N64/12</f>
        <v>0.25</v>
      </c>
      <c r="P64" s="57">
        <v>0</v>
      </c>
      <c r="Q64" s="110">
        <f>O64*2</f>
        <v>0.5</v>
      </c>
    </row>
    <row r="65" spans="1:17" s="52" customFormat="1" ht="22.5" x14ac:dyDescent="0.3">
      <c r="A65" s="731"/>
      <c r="B65" s="732"/>
      <c r="C65" s="126" t="s">
        <v>1539</v>
      </c>
      <c r="D65" s="76"/>
      <c r="E65" s="100"/>
      <c r="F65" s="161"/>
      <c r="G65" s="221" t="s">
        <v>2568</v>
      </c>
      <c r="H65" s="731"/>
      <c r="I65" s="731"/>
      <c r="J65" s="734"/>
      <c r="K65" s="731"/>
      <c r="L65" s="731"/>
      <c r="M65" s="900"/>
    </row>
    <row r="66" spans="1:17" s="52" customFormat="1" ht="22.5" x14ac:dyDescent="0.3">
      <c r="A66" s="731"/>
      <c r="B66" s="732"/>
      <c r="C66" s="111" t="s">
        <v>88</v>
      </c>
      <c r="D66" s="73"/>
      <c r="E66" s="74">
        <v>100</v>
      </c>
      <c r="F66" s="117">
        <f>SUM(1.5*E66)/100</f>
        <v>1.5</v>
      </c>
      <c r="G66" s="301"/>
      <c r="H66" s="731"/>
      <c r="I66" s="731"/>
      <c r="J66" s="734"/>
      <c r="K66" s="731"/>
      <c r="L66" s="731"/>
      <c r="M66" s="900"/>
    </row>
    <row r="67" spans="1:17" s="52" customFormat="1" ht="21" x14ac:dyDescent="0.3">
      <c r="A67" s="731">
        <v>323</v>
      </c>
      <c r="B67" s="732" t="s">
        <v>1540</v>
      </c>
      <c r="C67" s="109" t="s">
        <v>1541</v>
      </c>
      <c r="D67" s="187">
        <v>3</v>
      </c>
      <c r="E67" s="208" t="s">
        <v>86</v>
      </c>
      <c r="F67" s="118">
        <f>SUM(F69)</f>
        <v>1.5</v>
      </c>
      <c r="G67" s="217" t="s">
        <v>2569</v>
      </c>
      <c r="H67" s="731" t="s">
        <v>20</v>
      </c>
      <c r="I67" s="731" t="s">
        <v>20</v>
      </c>
      <c r="J67" s="734">
        <v>1</v>
      </c>
      <c r="K67" s="731" t="s">
        <v>73</v>
      </c>
      <c r="L67" s="731" t="s">
        <v>22</v>
      </c>
      <c r="M67" s="900"/>
      <c r="N67" s="56">
        <f>D67*J67</f>
        <v>3</v>
      </c>
      <c r="O67" s="57">
        <f>N67/12</f>
        <v>0.25</v>
      </c>
      <c r="P67" s="57">
        <v>0</v>
      </c>
      <c r="Q67" s="110">
        <f>O67*2</f>
        <v>0.5</v>
      </c>
    </row>
    <row r="68" spans="1:17" s="52" customFormat="1" ht="22.5" x14ac:dyDescent="0.3">
      <c r="A68" s="731"/>
      <c r="B68" s="732"/>
      <c r="C68" s="126" t="s">
        <v>1539</v>
      </c>
      <c r="D68" s="76"/>
      <c r="E68" s="100"/>
      <c r="F68" s="161"/>
      <c r="G68" s="217" t="s">
        <v>2570</v>
      </c>
      <c r="H68" s="731"/>
      <c r="I68" s="731"/>
      <c r="J68" s="734"/>
      <c r="K68" s="731"/>
      <c r="L68" s="731"/>
      <c r="M68" s="900"/>
    </row>
    <row r="69" spans="1:17" s="52" customFormat="1" ht="22.5" x14ac:dyDescent="0.3">
      <c r="A69" s="731"/>
      <c r="B69" s="732"/>
      <c r="C69" s="111" t="s">
        <v>1325</v>
      </c>
      <c r="D69" s="73"/>
      <c r="E69" s="74">
        <v>100</v>
      </c>
      <c r="F69" s="117">
        <f>SUM(1.5*E69)/100</f>
        <v>1.5</v>
      </c>
      <c r="G69" s="217"/>
      <c r="H69" s="731"/>
      <c r="I69" s="731"/>
      <c r="J69" s="734"/>
      <c r="K69" s="731"/>
      <c r="L69" s="731"/>
      <c r="M69" s="900"/>
    </row>
    <row r="70" spans="1:17" s="52" customFormat="1" ht="22.5" x14ac:dyDescent="0.3">
      <c r="A70" s="731">
        <v>324</v>
      </c>
      <c r="B70" s="732" t="s">
        <v>1542</v>
      </c>
      <c r="C70" s="109" t="s">
        <v>1306</v>
      </c>
      <c r="D70" s="187">
        <v>1</v>
      </c>
      <c r="E70" s="208" t="s">
        <v>82</v>
      </c>
      <c r="F70" s="118">
        <f>SUM(F71)</f>
        <v>0.25</v>
      </c>
      <c r="G70" s="980" t="s">
        <v>2571</v>
      </c>
      <c r="H70" s="731" t="s">
        <v>20</v>
      </c>
      <c r="I70" s="731" t="s">
        <v>26</v>
      </c>
      <c r="J70" s="734">
        <v>3</v>
      </c>
      <c r="K70" s="731" t="s">
        <v>23</v>
      </c>
      <c r="L70" s="731" t="s">
        <v>22</v>
      </c>
      <c r="M70" s="900"/>
      <c r="N70" s="56">
        <f>D70*J70</f>
        <v>3</v>
      </c>
      <c r="O70" s="57">
        <f>N70/12</f>
        <v>0.25</v>
      </c>
      <c r="P70" s="57">
        <v>0</v>
      </c>
      <c r="Q70" s="110">
        <f>O70*2</f>
        <v>0.5</v>
      </c>
    </row>
    <row r="71" spans="1:17" s="52" customFormat="1" ht="22.5" x14ac:dyDescent="0.3">
      <c r="A71" s="731"/>
      <c r="B71" s="732"/>
      <c r="C71" s="111" t="s">
        <v>88</v>
      </c>
      <c r="D71" s="73"/>
      <c r="E71" s="74">
        <v>100</v>
      </c>
      <c r="F71" s="117">
        <f>SUM(0.25*E71/100)</f>
        <v>0.25</v>
      </c>
      <c r="G71" s="980"/>
      <c r="H71" s="731"/>
      <c r="I71" s="731"/>
      <c r="J71" s="734"/>
      <c r="K71" s="731"/>
      <c r="L71" s="731"/>
      <c r="M71" s="900"/>
    </row>
    <row r="72" spans="1:17" s="52" customFormat="1" ht="22.5" x14ac:dyDescent="0.3">
      <c r="A72" s="760">
        <v>325</v>
      </c>
      <c r="B72" s="761" t="s">
        <v>1543</v>
      </c>
      <c r="C72" s="172" t="s">
        <v>1310</v>
      </c>
      <c r="D72" s="537">
        <v>1</v>
      </c>
      <c r="E72" s="173" t="s">
        <v>82</v>
      </c>
      <c r="F72" s="270">
        <f>SUM(F74)</f>
        <v>0.25</v>
      </c>
      <c r="G72" s="981" t="s">
        <v>2572</v>
      </c>
      <c r="H72" s="760" t="s">
        <v>20</v>
      </c>
      <c r="I72" s="760" t="s">
        <v>39</v>
      </c>
      <c r="J72" s="763">
        <v>13</v>
      </c>
      <c r="K72" s="760" t="s">
        <v>23</v>
      </c>
      <c r="L72" s="760" t="s">
        <v>22</v>
      </c>
      <c r="M72" s="913"/>
      <c r="N72" s="56">
        <f>D72*J72</f>
        <v>13</v>
      </c>
      <c r="O72" s="57">
        <f>N72/12</f>
        <v>1.0833333333333333</v>
      </c>
      <c r="P72" s="57">
        <v>0</v>
      </c>
      <c r="Q72" s="110">
        <f>O72*2</f>
        <v>2.1666666666666665</v>
      </c>
    </row>
    <row r="73" spans="1:17" s="52" customFormat="1" ht="22.5" x14ac:dyDescent="0.3">
      <c r="A73" s="760"/>
      <c r="B73" s="761"/>
      <c r="C73" s="174" t="s">
        <v>1544</v>
      </c>
      <c r="D73" s="175"/>
      <c r="E73" s="173"/>
      <c r="F73" s="270"/>
      <c r="G73" s="981"/>
      <c r="H73" s="760"/>
      <c r="I73" s="760"/>
      <c r="J73" s="763"/>
      <c r="K73" s="760"/>
      <c r="L73" s="760"/>
      <c r="M73" s="913"/>
    </row>
    <row r="74" spans="1:17" s="52" customFormat="1" ht="22.5" x14ac:dyDescent="0.3">
      <c r="A74" s="760"/>
      <c r="B74" s="761"/>
      <c r="C74" s="176" t="s">
        <v>87</v>
      </c>
      <c r="D74" s="177"/>
      <c r="E74" s="178">
        <v>100</v>
      </c>
      <c r="F74" s="279">
        <f>SUM(0.25*E74/100)</f>
        <v>0.25</v>
      </c>
      <c r="G74" s="981"/>
      <c r="H74" s="760"/>
      <c r="I74" s="760"/>
      <c r="J74" s="763"/>
      <c r="K74" s="760"/>
      <c r="L74" s="760"/>
      <c r="M74" s="913"/>
    </row>
    <row r="75" spans="1:17" s="52" customFormat="1" ht="22.5" x14ac:dyDescent="0.3">
      <c r="A75" s="731">
        <v>326</v>
      </c>
      <c r="B75" s="732" t="s">
        <v>1543</v>
      </c>
      <c r="C75" s="109" t="s">
        <v>1310</v>
      </c>
      <c r="D75" s="187">
        <v>1</v>
      </c>
      <c r="E75" s="208" t="s">
        <v>82</v>
      </c>
      <c r="F75" s="118">
        <f>SUM(F77)</f>
        <v>0.25</v>
      </c>
      <c r="G75" s="980" t="s">
        <v>2573</v>
      </c>
      <c r="H75" s="731" t="s">
        <v>23</v>
      </c>
      <c r="I75" s="731" t="s">
        <v>20</v>
      </c>
      <c r="J75" s="734">
        <v>1</v>
      </c>
      <c r="K75" s="731" t="s">
        <v>73</v>
      </c>
      <c r="L75" s="731" t="s">
        <v>22</v>
      </c>
      <c r="M75" s="900"/>
      <c r="N75" s="56">
        <f>D75*J75</f>
        <v>1</v>
      </c>
      <c r="O75" s="57">
        <f>N75/12</f>
        <v>8.3333333333333329E-2</v>
      </c>
      <c r="P75" s="57">
        <v>0</v>
      </c>
      <c r="Q75" s="110">
        <f>O75*2</f>
        <v>0.16666666666666666</v>
      </c>
    </row>
    <row r="76" spans="1:17" s="52" customFormat="1" ht="22.5" x14ac:dyDescent="0.3">
      <c r="A76" s="731"/>
      <c r="B76" s="732"/>
      <c r="C76" s="126" t="s">
        <v>1539</v>
      </c>
      <c r="D76" s="76"/>
      <c r="E76" s="100"/>
      <c r="F76" s="161"/>
      <c r="G76" s="980"/>
      <c r="H76" s="731"/>
      <c r="I76" s="731"/>
      <c r="J76" s="734"/>
      <c r="K76" s="731"/>
      <c r="L76" s="731"/>
      <c r="M76" s="900"/>
    </row>
    <row r="77" spans="1:17" s="52" customFormat="1" ht="22.5" x14ac:dyDescent="0.3">
      <c r="A77" s="731"/>
      <c r="B77" s="732"/>
      <c r="C77" s="111" t="s">
        <v>87</v>
      </c>
      <c r="D77" s="73"/>
      <c r="E77" s="74">
        <v>100</v>
      </c>
      <c r="F77" s="117">
        <f>SUM(0.25*E77/100)</f>
        <v>0.25</v>
      </c>
      <c r="G77" s="980"/>
      <c r="H77" s="731"/>
      <c r="I77" s="731"/>
      <c r="J77" s="734"/>
      <c r="K77" s="731"/>
      <c r="L77" s="731"/>
      <c r="M77" s="900"/>
    </row>
    <row r="78" spans="1:17" s="52" customFormat="1" ht="22.5" x14ac:dyDescent="0.3">
      <c r="A78" s="731">
        <v>327</v>
      </c>
      <c r="B78" s="732" t="s">
        <v>1545</v>
      </c>
      <c r="C78" s="109" t="s">
        <v>1330</v>
      </c>
      <c r="D78" s="187">
        <v>1</v>
      </c>
      <c r="E78" s="208" t="s">
        <v>82</v>
      </c>
      <c r="F78" s="118">
        <f>SUM(F80)</f>
        <v>0.25</v>
      </c>
      <c r="G78" s="980" t="s">
        <v>2574</v>
      </c>
      <c r="H78" s="731" t="s">
        <v>20</v>
      </c>
      <c r="I78" s="731" t="s">
        <v>21</v>
      </c>
      <c r="J78" s="734">
        <v>3</v>
      </c>
      <c r="K78" s="731" t="s">
        <v>73</v>
      </c>
      <c r="L78" s="731" t="s">
        <v>22</v>
      </c>
      <c r="M78" s="900"/>
      <c r="N78" s="56">
        <f>D78*J78</f>
        <v>3</v>
      </c>
      <c r="O78" s="57">
        <f>N78/12</f>
        <v>0.25</v>
      </c>
      <c r="P78" s="57">
        <v>0</v>
      </c>
      <c r="Q78" s="110">
        <f>O78*2</f>
        <v>0.5</v>
      </c>
    </row>
    <row r="79" spans="1:17" s="52" customFormat="1" ht="22.5" x14ac:dyDescent="0.3">
      <c r="A79" s="731"/>
      <c r="B79" s="732"/>
      <c r="C79" s="126" t="s">
        <v>1539</v>
      </c>
      <c r="D79" s="76"/>
      <c r="E79" s="100"/>
      <c r="F79" s="161"/>
      <c r="G79" s="980"/>
      <c r="H79" s="731"/>
      <c r="I79" s="731"/>
      <c r="J79" s="734"/>
      <c r="K79" s="731"/>
      <c r="L79" s="731"/>
      <c r="M79" s="900"/>
    </row>
    <row r="80" spans="1:17" s="52" customFormat="1" ht="22.5" x14ac:dyDescent="0.3">
      <c r="A80" s="731"/>
      <c r="B80" s="732"/>
      <c r="C80" s="111" t="s">
        <v>85</v>
      </c>
      <c r="D80" s="73"/>
      <c r="E80" s="74">
        <v>100</v>
      </c>
      <c r="F80" s="117">
        <f>SUM(0.25*E80/100)</f>
        <v>0.25</v>
      </c>
      <c r="G80" s="980"/>
      <c r="H80" s="731"/>
      <c r="I80" s="731"/>
      <c r="J80" s="734"/>
      <c r="K80" s="731"/>
      <c r="L80" s="731"/>
      <c r="M80" s="900"/>
    </row>
    <row r="81" spans="1:17" s="52" customFormat="1" ht="22.5" x14ac:dyDescent="0.3">
      <c r="A81" s="731">
        <v>328</v>
      </c>
      <c r="B81" s="732" t="s">
        <v>1546</v>
      </c>
      <c r="C81" s="109" t="s">
        <v>1547</v>
      </c>
      <c r="D81" s="187">
        <v>1</v>
      </c>
      <c r="E81" s="208" t="s">
        <v>82</v>
      </c>
      <c r="F81" s="118">
        <f>SUM(F83)</f>
        <v>0.25</v>
      </c>
      <c r="G81" s="980" t="s">
        <v>2575</v>
      </c>
      <c r="H81" s="731" t="s">
        <v>20</v>
      </c>
      <c r="I81" s="731" t="s">
        <v>94</v>
      </c>
      <c r="J81" s="734">
        <v>11</v>
      </c>
      <c r="K81" s="731" t="s">
        <v>73</v>
      </c>
      <c r="L81" s="731" t="s">
        <v>22</v>
      </c>
      <c r="M81" s="900"/>
      <c r="N81" s="56">
        <f>D81*J81</f>
        <v>11</v>
      </c>
      <c r="O81" s="57">
        <f>N81/12</f>
        <v>0.91666666666666663</v>
      </c>
      <c r="P81" s="57">
        <v>0</v>
      </c>
      <c r="Q81" s="110">
        <f>O81*2</f>
        <v>1.8333333333333333</v>
      </c>
    </row>
    <row r="82" spans="1:17" s="52" customFormat="1" ht="22.5" x14ac:dyDescent="0.3">
      <c r="A82" s="731"/>
      <c r="B82" s="732"/>
      <c r="C82" s="126" t="s">
        <v>1539</v>
      </c>
      <c r="D82" s="76"/>
      <c r="E82" s="100"/>
      <c r="F82" s="161"/>
      <c r="G82" s="980"/>
      <c r="H82" s="731"/>
      <c r="I82" s="731"/>
      <c r="J82" s="734"/>
      <c r="K82" s="731"/>
      <c r="L82" s="731"/>
      <c r="M82" s="900"/>
    </row>
    <row r="83" spans="1:17" s="52" customFormat="1" ht="22.5" x14ac:dyDescent="0.3">
      <c r="A83" s="731"/>
      <c r="B83" s="732"/>
      <c r="C83" s="111" t="s">
        <v>85</v>
      </c>
      <c r="D83" s="73"/>
      <c r="E83" s="74">
        <v>100</v>
      </c>
      <c r="F83" s="117">
        <f>SUM(0.25*E83/100)</f>
        <v>0.25</v>
      </c>
      <c r="G83" s="980"/>
      <c r="H83" s="731"/>
      <c r="I83" s="731"/>
      <c r="J83" s="734"/>
      <c r="K83" s="731"/>
      <c r="L83" s="731"/>
      <c r="M83" s="900"/>
    </row>
    <row r="84" spans="1:17" s="52" customFormat="1" ht="22.5" x14ac:dyDescent="0.3">
      <c r="A84" s="760">
        <v>329</v>
      </c>
      <c r="B84" s="761" t="s">
        <v>1548</v>
      </c>
      <c r="C84" s="172" t="s">
        <v>1530</v>
      </c>
      <c r="D84" s="195">
        <v>6</v>
      </c>
      <c r="E84" s="173" t="s">
        <v>1313</v>
      </c>
      <c r="F84" s="270">
        <f>SUM(F85)</f>
        <v>1</v>
      </c>
      <c r="G84" s="914"/>
      <c r="H84" s="760" t="s">
        <v>20</v>
      </c>
      <c r="I84" s="760" t="s">
        <v>26</v>
      </c>
      <c r="J84" s="763">
        <v>2</v>
      </c>
      <c r="K84" s="760" t="s">
        <v>21</v>
      </c>
      <c r="L84" s="760" t="s">
        <v>22</v>
      </c>
      <c r="M84" s="913"/>
      <c r="N84" s="56">
        <f>D84*J84</f>
        <v>12</v>
      </c>
      <c r="O84" s="57">
        <f>N84/12</f>
        <v>1</v>
      </c>
      <c r="P84" s="57">
        <v>0</v>
      </c>
      <c r="Q84" s="110">
        <f>O84*2</f>
        <v>2</v>
      </c>
    </row>
    <row r="85" spans="1:17" s="52" customFormat="1" ht="22.5" x14ac:dyDescent="0.3">
      <c r="A85" s="760"/>
      <c r="B85" s="761"/>
      <c r="C85" s="176" t="s">
        <v>85</v>
      </c>
      <c r="D85" s="177"/>
      <c r="E85" s="178">
        <v>100</v>
      </c>
      <c r="F85" s="279">
        <f>SUM(1*E85/100)</f>
        <v>1</v>
      </c>
      <c r="G85" s="914"/>
      <c r="H85" s="760"/>
      <c r="I85" s="760"/>
      <c r="J85" s="763"/>
      <c r="K85" s="760"/>
      <c r="L85" s="760"/>
      <c r="M85" s="913"/>
    </row>
    <row r="86" spans="1:17" s="52" customFormat="1" ht="22.5" x14ac:dyDescent="0.3">
      <c r="A86" s="760">
        <v>330</v>
      </c>
      <c r="B86" s="761" t="s">
        <v>1549</v>
      </c>
      <c r="C86" s="172" t="s">
        <v>1550</v>
      </c>
      <c r="D86" s="195">
        <v>6</v>
      </c>
      <c r="E86" s="173" t="s">
        <v>1313</v>
      </c>
      <c r="F86" s="270">
        <f>SUM(F87:F88)</f>
        <v>1</v>
      </c>
      <c r="G86" s="914"/>
      <c r="H86" s="760" t="s">
        <v>20</v>
      </c>
      <c r="I86" s="760" t="s">
        <v>23</v>
      </c>
      <c r="J86" s="763">
        <v>1</v>
      </c>
      <c r="K86" s="760" t="s">
        <v>20</v>
      </c>
      <c r="L86" s="760" t="s">
        <v>22</v>
      </c>
      <c r="M86" s="913"/>
      <c r="N86" s="56">
        <f>D86*J86</f>
        <v>6</v>
      </c>
      <c r="O86" s="57">
        <f>N86/12</f>
        <v>0.5</v>
      </c>
      <c r="P86" s="57">
        <v>0</v>
      </c>
      <c r="Q86" s="110">
        <f>O86*2</f>
        <v>1</v>
      </c>
    </row>
    <row r="87" spans="1:17" s="52" customFormat="1" ht="22.5" x14ac:dyDescent="0.3">
      <c r="A87" s="760"/>
      <c r="B87" s="761"/>
      <c r="C87" s="174" t="s">
        <v>1539</v>
      </c>
      <c r="D87" s="175"/>
      <c r="E87" s="173"/>
      <c r="F87" s="270"/>
      <c r="G87" s="914"/>
      <c r="H87" s="760"/>
      <c r="I87" s="760"/>
      <c r="J87" s="763"/>
      <c r="K87" s="760"/>
      <c r="L87" s="760"/>
      <c r="M87" s="913"/>
    </row>
    <row r="88" spans="1:17" s="52" customFormat="1" ht="22.5" x14ac:dyDescent="0.3">
      <c r="A88" s="760"/>
      <c r="B88" s="761"/>
      <c r="C88" s="176" t="s">
        <v>85</v>
      </c>
      <c r="D88" s="177"/>
      <c r="E88" s="178">
        <v>100</v>
      </c>
      <c r="F88" s="279">
        <f>SUM(1*E88/100)</f>
        <v>1</v>
      </c>
      <c r="G88" s="914"/>
      <c r="H88" s="760"/>
      <c r="I88" s="760"/>
      <c r="J88" s="763"/>
      <c r="K88" s="760"/>
      <c r="L88" s="760"/>
      <c r="M88" s="913"/>
    </row>
    <row r="89" spans="1:17" s="52" customFormat="1" ht="22.5" x14ac:dyDescent="0.3">
      <c r="A89" s="760">
        <v>331</v>
      </c>
      <c r="B89" s="761" t="s">
        <v>1551</v>
      </c>
      <c r="C89" s="172" t="s">
        <v>1532</v>
      </c>
      <c r="D89" s="195">
        <v>6</v>
      </c>
      <c r="E89" s="173" t="s">
        <v>1313</v>
      </c>
      <c r="F89" s="270">
        <f>SUM(F90:F91)</f>
        <v>1</v>
      </c>
      <c r="G89" s="914"/>
      <c r="H89" s="760" t="s">
        <v>20</v>
      </c>
      <c r="I89" s="760" t="s">
        <v>179</v>
      </c>
      <c r="J89" s="763">
        <v>16</v>
      </c>
      <c r="K89" s="760" t="s">
        <v>73</v>
      </c>
      <c r="L89" s="760" t="s">
        <v>22</v>
      </c>
      <c r="M89" s="913"/>
      <c r="N89" s="56">
        <f>D89*J89</f>
        <v>96</v>
      </c>
      <c r="O89" s="57">
        <f>N89/12</f>
        <v>8</v>
      </c>
      <c r="P89" s="57">
        <v>0</v>
      </c>
      <c r="Q89" s="110">
        <f>O89*2</f>
        <v>16</v>
      </c>
    </row>
    <row r="90" spans="1:17" s="52" customFormat="1" ht="22.5" x14ac:dyDescent="0.3">
      <c r="A90" s="760"/>
      <c r="B90" s="761"/>
      <c r="C90" s="174" t="s">
        <v>1552</v>
      </c>
      <c r="D90" s="175"/>
      <c r="E90" s="173"/>
      <c r="F90" s="270"/>
      <c r="G90" s="914"/>
      <c r="H90" s="760"/>
      <c r="I90" s="760"/>
      <c r="J90" s="763"/>
      <c r="K90" s="760"/>
      <c r="L90" s="760"/>
      <c r="M90" s="913"/>
    </row>
    <row r="91" spans="1:17" s="52" customFormat="1" ht="22.5" x14ac:dyDescent="0.3">
      <c r="A91" s="760"/>
      <c r="B91" s="761"/>
      <c r="C91" s="176" t="s">
        <v>85</v>
      </c>
      <c r="D91" s="177"/>
      <c r="E91" s="178">
        <v>100</v>
      </c>
      <c r="F91" s="279">
        <f>SUM(1*E91/100)</f>
        <v>1</v>
      </c>
      <c r="G91" s="914"/>
      <c r="H91" s="760"/>
      <c r="I91" s="760"/>
      <c r="J91" s="763"/>
      <c r="K91" s="760"/>
      <c r="L91" s="760"/>
      <c r="M91" s="913"/>
    </row>
    <row r="92" spans="1:17" s="52" customFormat="1" ht="22.5" x14ac:dyDescent="0.3">
      <c r="A92" s="760">
        <v>332</v>
      </c>
      <c r="B92" s="761" t="s">
        <v>1553</v>
      </c>
      <c r="C92" s="172" t="s">
        <v>1554</v>
      </c>
      <c r="D92" s="195">
        <v>12</v>
      </c>
      <c r="E92" s="173" t="s">
        <v>1318</v>
      </c>
      <c r="F92" s="270">
        <f>SUM(F93:F94)</f>
        <v>1</v>
      </c>
      <c r="G92" s="914"/>
      <c r="H92" s="760" t="s">
        <v>20</v>
      </c>
      <c r="I92" s="760" t="s">
        <v>94</v>
      </c>
      <c r="J92" s="763">
        <v>11</v>
      </c>
      <c r="K92" s="760" t="s">
        <v>73</v>
      </c>
      <c r="L92" s="760" t="s">
        <v>22</v>
      </c>
      <c r="M92" s="913"/>
      <c r="N92" s="56">
        <f>D92*J92</f>
        <v>132</v>
      </c>
      <c r="O92" s="57">
        <f>N92/12</f>
        <v>11</v>
      </c>
      <c r="P92" s="57">
        <v>0</v>
      </c>
      <c r="Q92" s="110">
        <f>O92*2</f>
        <v>22</v>
      </c>
    </row>
    <row r="93" spans="1:17" s="52" customFormat="1" ht="22.5" x14ac:dyDescent="0.3">
      <c r="A93" s="760"/>
      <c r="B93" s="761"/>
      <c r="C93" s="174" t="s">
        <v>1539</v>
      </c>
      <c r="D93" s="175"/>
      <c r="E93" s="173"/>
      <c r="F93" s="270"/>
      <c r="G93" s="914"/>
      <c r="H93" s="760"/>
      <c r="I93" s="760"/>
      <c r="J93" s="763"/>
      <c r="K93" s="760"/>
      <c r="L93" s="760"/>
      <c r="M93" s="913"/>
    </row>
    <row r="94" spans="1:17" s="52" customFormat="1" ht="22.5" x14ac:dyDescent="0.3">
      <c r="A94" s="760"/>
      <c r="B94" s="761"/>
      <c r="C94" s="176" t="s">
        <v>85</v>
      </c>
      <c r="D94" s="177"/>
      <c r="E94" s="178">
        <v>100</v>
      </c>
      <c r="F94" s="279">
        <f>SUM(1*E94/100)</f>
        <v>1</v>
      </c>
      <c r="G94" s="914"/>
      <c r="H94" s="760"/>
      <c r="I94" s="760"/>
      <c r="J94" s="763"/>
      <c r="K94" s="760"/>
      <c r="L94" s="760"/>
      <c r="M94" s="913"/>
    </row>
    <row r="95" spans="1:17" ht="24.75" customHeight="1" x14ac:dyDescent="0.15">
      <c r="A95" s="977" t="s">
        <v>1602</v>
      </c>
      <c r="B95" s="977"/>
      <c r="C95" s="977"/>
      <c r="D95" s="977"/>
      <c r="E95" s="977"/>
      <c r="F95" s="977"/>
      <c r="G95" s="977"/>
      <c r="H95" s="977"/>
      <c r="I95" s="977"/>
      <c r="J95" s="977"/>
      <c r="K95" s="977"/>
      <c r="L95" s="977"/>
      <c r="M95" s="977"/>
      <c r="N95" s="124">
        <f>SUM(N96:N119)</f>
        <v>428</v>
      </c>
      <c r="O95" s="65">
        <f t="shared" ref="O95:Q95" si="5">SUM(O96:O119)</f>
        <v>35.666666666666671</v>
      </c>
      <c r="P95" s="65">
        <f t="shared" si="5"/>
        <v>0</v>
      </c>
      <c r="Q95" s="65">
        <f t="shared" si="5"/>
        <v>71.333333333333343</v>
      </c>
    </row>
    <row r="96" spans="1:17" s="52" customFormat="1" ht="21" x14ac:dyDescent="0.3">
      <c r="A96" s="731">
        <v>333</v>
      </c>
      <c r="B96" s="732" t="s">
        <v>1535</v>
      </c>
      <c r="C96" s="109" t="s">
        <v>1536</v>
      </c>
      <c r="D96" s="187">
        <v>3</v>
      </c>
      <c r="E96" s="208" t="s">
        <v>86</v>
      </c>
      <c r="F96" s="118">
        <f>SUM(F97)</f>
        <v>1.5</v>
      </c>
      <c r="G96" s="223" t="s">
        <v>2576</v>
      </c>
      <c r="H96" s="731" t="s">
        <v>20</v>
      </c>
      <c r="I96" s="731" t="s">
        <v>27</v>
      </c>
      <c r="J96" s="734">
        <v>24</v>
      </c>
      <c r="K96" s="731" t="s">
        <v>23</v>
      </c>
      <c r="L96" s="731" t="s">
        <v>22</v>
      </c>
      <c r="M96" s="900"/>
      <c r="N96" s="56">
        <f>D96*J96</f>
        <v>72</v>
      </c>
      <c r="O96" s="57">
        <f>N96/12</f>
        <v>6</v>
      </c>
      <c r="P96" s="57">
        <v>0</v>
      </c>
      <c r="Q96" s="110">
        <f>O96*2</f>
        <v>12</v>
      </c>
    </row>
    <row r="97" spans="1:17" s="52" customFormat="1" ht="22.5" x14ac:dyDescent="0.3">
      <c r="A97" s="731"/>
      <c r="B97" s="732"/>
      <c r="C97" s="111" t="s">
        <v>85</v>
      </c>
      <c r="D97" s="102"/>
      <c r="E97" s="166">
        <v>100</v>
      </c>
      <c r="F97" s="74">
        <f>SUM(1.5*E97)/100</f>
        <v>1.5</v>
      </c>
      <c r="G97" s="223" t="s">
        <v>2577</v>
      </c>
      <c r="H97" s="731"/>
      <c r="I97" s="731"/>
      <c r="J97" s="734"/>
      <c r="K97" s="731"/>
      <c r="L97" s="731"/>
      <c r="M97" s="900"/>
    </row>
    <row r="98" spans="1:17" s="52" customFormat="1" ht="22.5" x14ac:dyDescent="0.3">
      <c r="A98" s="731">
        <v>334</v>
      </c>
      <c r="B98" s="732" t="s">
        <v>1542</v>
      </c>
      <c r="C98" s="109" t="s">
        <v>1306</v>
      </c>
      <c r="D98" s="187">
        <v>1</v>
      </c>
      <c r="E98" s="208" t="s">
        <v>82</v>
      </c>
      <c r="F98" s="118">
        <f>SUM(F99)</f>
        <v>0.25</v>
      </c>
      <c r="G98" s="973" t="s">
        <v>2578</v>
      </c>
      <c r="H98" s="731" t="s">
        <v>20</v>
      </c>
      <c r="I98" s="731" t="s">
        <v>27</v>
      </c>
      <c r="J98" s="734">
        <v>24</v>
      </c>
      <c r="K98" s="731" t="s">
        <v>23</v>
      </c>
      <c r="L98" s="731" t="s">
        <v>22</v>
      </c>
      <c r="M98" s="900"/>
      <c r="N98" s="56">
        <f>D98*J98</f>
        <v>24</v>
      </c>
      <c r="O98" s="57">
        <f>N98/12</f>
        <v>2</v>
      </c>
      <c r="P98" s="57">
        <v>0</v>
      </c>
      <c r="Q98" s="110">
        <f>O98*2</f>
        <v>4</v>
      </c>
    </row>
    <row r="99" spans="1:17" s="52" customFormat="1" ht="22.5" x14ac:dyDescent="0.3">
      <c r="A99" s="731"/>
      <c r="B99" s="732"/>
      <c r="C99" s="111" t="s">
        <v>88</v>
      </c>
      <c r="D99" s="102"/>
      <c r="E99" s="166">
        <v>100</v>
      </c>
      <c r="F99" s="74">
        <f>SUM(0.25*E99)/100</f>
        <v>0.25</v>
      </c>
      <c r="G99" s="973"/>
      <c r="H99" s="731"/>
      <c r="I99" s="731"/>
      <c r="J99" s="734"/>
      <c r="K99" s="731"/>
      <c r="L99" s="731"/>
      <c r="M99" s="900"/>
    </row>
    <row r="100" spans="1:17" s="52" customFormat="1" ht="22.5" x14ac:dyDescent="0.3">
      <c r="A100" s="731">
        <v>335</v>
      </c>
      <c r="B100" s="732" t="s">
        <v>1545</v>
      </c>
      <c r="C100" s="109" t="s">
        <v>1330</v>
      </c>
      <c r="D100" s="187">
        <v>1</v>
      </c>
      <c r="E100" s="208" t="s">
        <v>82</v>
      </c>
      <c r="F100" s="118">
        <f>SUM(F102)</f>
        <v>0.25</v>
      </c>
      <c r="G100" s="973" t="s">
        <v>2579</v>
      </c>
      <c r="H100" s="731" t="s">
        <v>23</v>
      </c>
      <c r="I100" s="731" t="s">
        <v>40</v>
      </c>
      <c r="J100" s="734">
        <v>28</v>
      </c>
      <c r="K100" s="731" t="s">
        <v>25</v>
      </c>
      <c r="L100" s="731" t="s">
        <v>22</v>
      </c>
      <c r="M100" s="900"/>
      <c r="N100" s="56">
        <f>D100*J100</f>
        <v>28</v>
      </c>
      <c r="O100" s="57">
        <f>N100/12</f>
        <v>2.3333333333333335</v>
      </c>
      <c r="P100" s="57">
        <v>0</v>
      </c>
      <c r="Q100" s="110">
        <f>O100*2</f>
        <v>4.666666666666667</v>
      </c>
    </row>
    <row r="101" spans="1:17" s="52" customFormat="1" ht="22.5" x14ac:dyDescent="0.3">
      <c r="A101" s="731"/>
      <c r="B101" s="732"/>
      <c r="C101" s="126" t="s">
        <v>1552</v>
      </c>
      <c r="D101" s="76"/>
      <c r="E101" s="100"/>
      <c r="F101" s="161"/>
      <c r="G101" s="973"/>
      <c r="H101" s="731"/>
      <c r="I101" s="731"/>
      <c r="J101" s="734"/>
      <c r="K101" s="731"/>
      <c r="L101" s="731"/>
      <c r="M101" s="900"/>
    </row>
    <row r="102" spans="1:17" s="52" customFormat="1" ht="22.5" x14ac:dyDescent="0.3">
      <c r="A102" s="731"/>
      <c r="B102" s="732"/>
      <c r="C102" s="111" t="s">
        <v>85</v>
      </c>
      <c r="D102" s="102"/>
      <c r="E102" s="166">
        <v>100</v>
      </c>
      <c r="F102" s="74">
        <f>SUM(0.25*E102)/100</f>
        <v>0.25</v>
      </c>
      <c r="G102" s="973"/>
      <c r="H102" s="731"/>
      <c r="I102" s="731"/>
      <c r="J102" s="734"/>
      <c r="K102" s="731"/>
      <c r="L102" s="731"/>
      <c r="M102" s="900"/>
    </row>
    <row r="103" spans="1:17" s="52" customFormat="1" ht="22.5" x14ac:dyDescent="0.3">
      <c r="A103" s="731">
        <v>336</v>
      </c>
      <c r="B103" s="732" t="s">
        <v>1546</v>
      </c>
      <c r="C103" s="109" t="s">
        <v>1547</v>
      </c>
      <c r="D103" s="187">
        <v>1</v>
      </c>
      <c r="E103" s="208" t="s">
        <v>82</v>
      </c>
      <c r="F103" s="118">
        <f>SUM(F105)</f>
        <v>0.25</v>
      </c>
      <c r="G103" s="973" t="s">
        <v>2580</v>
      </c>
      <c r="H103" s="731" t="s">
        <v>23</v>
      </c>
      <c r="I103" s="731" t="s">
        <v>76</v>
      </c>
      <c r="J103" s="734">
        <v>10</v>
      </c>
      <c r="K103" s="731" t="s">
        <v>73</v>
      </c>
      <c r="L103" s="731" t="s">
        <v>22</v>
      </c>
      <c r="M103" s="900"/>
      <c r="N103" s="56">
        <f>D103*J103</f>
        <v>10</v>
      </c>
      <c r="O103" s="57">
        <f>N103/12</f>
        <v>0.83333333333333337</v>
      </c>
      <c r="P103" s="57">
        <v>0</v>
      </c>
      <c r="Q103" s="110">
        <f>O103*2</f>
        <v>1.6666666666666667</v>
      </c>
    </row>
    <row r="104" spans="1:17" s="52" customFormat="1" ht="22.5" x14ac:dyDescent="0.3">
      <c r="A104" s="731"/>
      <c r="B104" s="732"/>
      <c r="C104" s="126" t="s">
        <v>1552</v>
      </c>
      <c r="D104" s="76"/>
      <c r="E104" s="100"/>
      <c r="F104" s="161"/>
      <c r="G104" s="973"/>
      <c r="H104" s="731"/>
      <c r="I104" s="731"/>
      <c r="J104" s="734"/>
      <c r="K104" s="731"/>
      <c r="L104" s="731"/>
      <c r="M104" s="900"/>
    </row>
    <row r="105" spans="1:17" s="52" customFormat="1" ht="22.5" x14ac:dyDescent="0.3">
      <c r="A105" s="731"/>
      <c r="B105" s="732"/>
      <c r="C105" s="111" t="s">
        <v>85</v>
      </c>
      <c r="D105" s="102"/>
      <c r="E105" s="166">
        <v>100</v>
      </c>
      <c r="F105" s="74">
        <f>SUM(0.25*E105)/100</f>
        <v>0.25</v>
      </c>
      <c r="G105" s="973"/>
      <c r="H105" s="731"/>
      <c r="I105" s="731"/>
      <c r="J105" s="734"/>
      <c r="K105" s="731"/>
      <c r="L105" s="731"/>
      <c r="M105" s="900"/>
    </row>
    <row r="106" spans="1:17" s="52" customFormat="1" ht="22.5" x14ac:dyDescent="0.3">
      <c r="A106" s="731">
        <v>337</v>
      </c>
      <c r="B106" s="732" t="s">
        <v>1548</v>
      </c>
      <c r="C106" s="109" t="s">
        <v>1530</v>
      </c>
      <c r="D106" s="187">
        <v>6</v>
      </c>
      <c r="E106" s="208" t="s">
        <v>1313</v>
      </c>
      <c r="F106" s="118">
        <f>SUM(F107)</f>
        <v>1</v>
      </c>
      <c r="G106" s="802"/>
      <c r="H106" s="731" t="s">
        <v>20</v>
      </c>
      <c r="I106" s="731" t="s">
        <v>23</v>
      </c>
      <c r="J106" s="734">
        <v>1</v>
      </c>
      <c r="K106" s="731" t="s">
        <v>73</v>
      </c>
      <c r="L106" s="731" t="s">
        <v>22</v>
      </c>
      <c r="M106" s="900"/>
      <c r="N106" s="56">
        <f>D106*J106</f>
        <v>6</v>
      </c>
      <c r="O106" s="57">
        <f>N106/12</f>
        <v>0.5</v>
      </c>
      <c r="P106" s="57">
        <v>0</v>
      </c>
      <c r="Q106" s="110">
        <f>O106*2</f>
        <v>1</v>
      </c>
    </row>
    <row r="107" spans="1:17" s="52" customFormat="1" ht="22.5" x14ac:dyDescent="0.3">
      <c r="A107" s="731"/>
      <c r="B107" s="732"/>
      <c r="C107" s="111" t="s">
        <v>85</v>
      </c>
      <c r="D107" s="102"/>
      <c r="E107" s="166">
        <v>100</v>
      </c>
      <c r="F107" s="74">
        <f>SUM(1*E107)/100</f>
        <v>1</v>
      </c>
      <c r="G107" s="802"/>
      <c r="H107" s="731"/>
      <c r="I107" s="731"/>
      <c r="J107" s="734"/>
      <c r="K107" s="731"/>
      <c r="L107" s="731"/>
      <c r="M107" s="900"/>
    </row>
    <row r="108" spans="1:17" s="52" customFormat="1" ht="22.5" x14ac:dyDescent="0.3">
      <c r="A108" s="731">
        <v>338</v>
      </c>
      <c r="B108" s="732" t="s">
        <v>1551</v>
      </c>
      <c r="C108" s="109" t="s">
        <v>1532</v>
      </c>
      <c r="D108" s="187">
        <v>6</v>
      </c>
      <c r="E108" s="208" t="s">
        <v>1313</v>
      </c>
      <c r="F108" s="118">
        <f>SUM(F110)</f>
        <v>1</v>
      </c>
      <c r="G108" s="802"/>
      <c r="H108" s="731" t="s">
        <v>23</v>
      </c>
      <c r="I108" s="731" t="s">
        <v>212</v>
      </c>
      <c r="J108" s="734">
        <v>25</v>
      </c>
      <c r="K108" s="731" t="s">
        <v>23</v>
      </c>
      <c r="L108" s="731" t="s">
        <v>22</v>
      </c>
      <c r="M108" s="900"/>
      <c r="N108" s="56">
        <f>D108*J108</f>
        <v>150</v>
      </c>
      <c r="O108" s="57">
        <f>N108/12</f>
        <v>12.5</v>
      </c>
      <c r="P108" s="57">
        <v>0</v>
      </c>
      <c r="Q108" s="110">
        <f>O108*2</f>
        <v>25</v>
      </c>
    </row>
    <row r="109" spans="1:17" s="52" customFormat="1" ht="22.5" x14ac:dyDescent="0.3">
      <c r="A109" s="731"/>
      <c r="B109" s="732"/>
      <c r="C109" s="126" t="s">
        <v>1539</v>
      </c>
      <c r="D109" s="76"/>
      <c r="E109" s="100"/>
      <c r="F109" s="161"/>
      <c r="G109" s="802"/>
      <c r="H109" s="731"/>
      <c r="I109" s="731"/>
      <c r="J109" s="734"/>
      <c r="K109" s="731"/>
      <c r="L109" s="731"/>
      <c r="M109" s="900"/>
    </row>
    <row r="110" spans="1:17" s="52" customFormat="1" ht="22.5" x14ac:dyDescent="0.3">
      <c r="A110" s="731"/>
      <c r="B110" s="732"/>
      <c r="C110" s="111" t="s">
        <v>85</v>
      </c>
      <c r="D110" s="102"/>
      <c r="E110" s="166">
        <v>100</v>
      </c>
      <c r="F110" s="74">
        <f>SUM(1*E110)/100</f>
        <v>1</v>
      </c>
      <c r="G110" s="802"/>
      <c r="H110" s="731"/>
      <c r="I110" s="731"/>
      <c r="J110" s="734"/>
      <c r="K110" s="731"/>
      <c r="L110" s="731"/>
      <c r="M110" s="900"/>
    </row>
    <row r="111" spans="1:17" s="52" customFormat="1" ht="22.5" x14ac:dyDescent="0.3">
      <c r="A111" s="731">
        <v>339</v>
      </c>
      <c r="B111" s="732" t="s">
        <v>1587</v>
      </c>
      <c r="C111" s="109" t="s">
        <v>1534</v>
      </c>
      <c r="D111" s="187">
        <v>6</v>
      </c>
      <c r="E111" s="208" t="s">
        <v>1313</v>
      </c>
      <c r="F111" s="118">
        <f>SUM(F113)</f>
        <v>1</v>
      </c>
      <c r="G111" s="802"/>
      <c r="H111" s="731" t="s">
        <v>23</v>
      </c>
      <c r="I111" s="731" t="s">
        <v>21</v>
      </c>
      <c r="J111" s="734">
        <v>3</v>
      </c>
      <c r="K111" s="731" t="s">
        <v>73</v>
      </c>
      <c r="L111" s="731" t="s">
        <v>22</v>
      </c>
      <c r="M111" s="900"/>
      <c r="N111" s="56">
        <f>D111*J111</f>
        <v>18</v>
      </c>
      <c r="O111" s="57">
        <f>N111/12</f>
        <v>1.5</v>
      </c>
      <c r="P111" s="57">
        <v>0</v>
      </c>
      <c r="Q111" s="110">
        <f>O111*2</f>
        <v>3</v>
      </c>
    </row>
    <row r="112" spans="1:17" s="52" customFormat="1" ht="22.5" x14ac:dyDescent="0.3">
      <c r="A112" s="731"/>
      <c r="B112" s="732"/>
      <c r="C112" s="126" t="s">
        <v>1588</v>
      </c>
      <c r="D112" s="76"/>
      <c r="E112" s="100"/>
      <c r="F112" s="161"/>
      <c r="G112" s="802"/>
      <c r="H112" s="731"/>
      <c r="I112" s="731"/>
      <c r="J112" s="734"/>
      <c r="K112" s="731"/>
      <c r="L112" s="731"/>
      <c r="M112" s="900"/>
    </row>
    <row r="113" spans="1:17" s="52" customFormat="1" ht="22.5" x14ac:dyDescent="0.3">
      <c r="A113" s="731"/>
      <c r="B113" s="732"/>
      <c r="C113" s="111" t="s">
        <v>85</v>
      </c>
      <c r="D113" s="102"/>
      <c r="E113" s="166">
        <v>100</v>
      </c>
      <c r="F113" s="74">
        <f>SUM(1*E113)/100</f>
        <v>1</v>
      </c>
      <c r="G113" s="802"/>
      <c r="H113" s="731"/>
      <c r="I113" s="731"/>
      <c r="J113" s="734"/>
      <c r="K113" s="731"/>
      <c r="L113" s="731"/>
      <c r="M113" s="900"/>
    </row>
    <row r="114" spans="1:17" s="52" customFormat="1" ht="22.5" x14ac:dyDescent="0.3">
      <c r="A114" s="731">
        <v>340</v>
      </c>
      <c r="B114" s="732" t="s">
        <v>1553</v>
      </c>
      <c r="C114" s="109" t="s">
        <v>1554</v>
      </c>
      <c r="D114" s="187">
        <v>12</v>
      </c>
      <c r="E114" s="208" t="s">
        <v>1318</v>
      </c>
      <c r="F114" s="118">
        <f>SUM(F116)</f>
        <v>1</v>
      </c>
      <c r="G114" s="802"/>
      <c r="H114" s="731" t="s">
        <v>23</v>
      </c>
      <c r="I114" s="731" t="s">
        <v>81</v>
      </c>
      <c r="J114" s="734">
        <v>9</v>
      </c>
      <c r="K114" s="731" t="s">
        <v>73</v>
      </c>
      <c r="L114" s="731" t="s">
        <v>22</v>
      </c>
      <c r="M114" s="900"/>
      <c r="N114" s="56">
        <f>D114*J114</f>
        <v>108</v>
      </c>
      <c r="O114" s="57">
        <f>N114/12</f>
        <v>9</v>
      </c>
      <c r="P114" s="57">
        <v>0</v>
      </c>
      <c r="Q114" s="110">
        <f>O114*2</f>
        <v>18</v>
      </c>
    </row>
    <row r="115" spans="1:17" s="52" customFormat="1" ht="22.5" x14ac:dyDescent="0.3">
      <c r="A115" s="731"/>
      <c r="B115" s="732"/>
      <c r="C115" s="126" t="s">
        <v>1539</v>
      </c>
      <c r="D115" s="76"/>
      <c r="E115" s="100"/>
      <c r="F115" s="161"/>
      <c r="G115" s="802"/>
      <c r="H115" s="731"/>
      <c r="I115" s="731"/>
      <c r="J115" s="734"/>
      <c r="K115" s="731"/>
      <c r="L115" s="731"/>
      <c r="M115" s="900"/>
    </row>
    <row r="116" spans="1:17" s="52" customFormat="1" ht="22.5" x14ac:dyDescent="0.3">
      <c r="A116" s="731"/>
      <c r="B116" s="732"/>
      <c r="C116" s="111" t="s">
        <v>85</v>
      </c>
      <c r="D116" s="102"/>
      <c r="E116" s="166">
        <v>100</v>
      </c>
      <c r="F116" s="74">
        <f>SUM(1*E116)/100</f>
        <v>1</v>
      </c>
      <c r="G116" s="802"/>
      <c r="H116" s="731"/>
      <c r="I116" s="731"/>
      <c r="J116" s="734"/>
      <c r="K116" s="731"/>
      <c r="L116" s="731"/>
      <c r="M116" s="900"/>
    </row>
    <row r="117" spans="1:17" s="52" customFormat="1" ht="22.5" x14ac:dyDescent="0.3">
      <c r="A117" s="731">
        <v>341</v>
      </c>
      <c r="B117" s="732" t="s">
        <v>1589</v>
      </c>
      <c r="C117" s="109" t="s">
        <v>1563</v>
      </c>
      <c r="D117" s="187">
        <v>12</v>
      </c>
      <c r="E117" s="208" t="s">
        <v>1318</v>
      </c>
      <c r="F117" s="118">
        <f>SUM(F119)</f>
        <v>1</v>
      </c>
      <c r="G117" s="802"/>
      <c r="H117" s="731" t="s">
        <v>23</v>
      </c>
      <c r="I117" s="731" t="s">
        <v>20</v>
      </c>
      <c r="J117" s="734">
        <v>1</v>
      </c>
      <c r="K117" s="731" t="s">
        <v>73</v>
      </c>
      <c r="L117" s="731" t="s">
        <v>22</v>
      </c>
      <c r="M117" s="900"/>
      <c r="N117" s="56">
        <f>D117*J117</f>
        <v>12</v>
      </c>
      <c r="O117" s="57">
        <f>N117/12</f>
        <v>1</v>
      </c>
      <c r="P117" s="57">
        <v>0</v>
      </c>
      <c r="Q117" s="110">
        <f>O117*2</f>
        <v>2</v>
      </c>
    </row>
    <row r="118" spans="1:17" s="52" customFormat="1" ht="22.5" x14ac:dyDescent="0.3">
      <c r="A118" s="731"/>
      <c r="B118" s="732"/>
      <c r="C118" s="126" t="s">
        <v>1588</v>
      </c>
      <c r="D118" s="76"/>
      <c r="E118" s="100"/>
      <c r="F118" s="161"/>
      <c r="G118" s="802"/>
      <c r="H118" s="731"/>
      <c r="I118" s="731"/>
      <c r="J118" s="734"/>
      <c r="K118" s="731"/>
      <c r="L118" s="731"/>
      <c r="M118" s="900"/>
    </row>
    <row r="119" spans="1:17" s="52" customFormat="1" ht="22.5" x14ac:dyDescent="0.3">
      <c r="A119" s="731"/>
      <c r="B119" s="732"/>
      <c r="C119" s="111" t="s">
        <v>85</v>
      </c>
      <c r="D119" s="73"/>
      <c r="E119" s="74">
        <v>100</v>
      </c>
      <c r="F119" s="74">
        <f>SUM(1*E119)/100</f>
        <v>1</v>
      </c>
      <c r="G119" s="802"/>
      <c r="H119" s="731"/>
      <c r="I119" s="731"/>
      <c r="J119" s="734"/>
      <c r="K119" s="731"/>
      <c r="L119" s="731"/>
      <c r="M119" s="900"/>
    </row>
  </sheetData>
  <mergeCells count="351">
    <mergeCell ref="A7:M7"/>
    <mergeCell ref="A8:M8"/>
    <mergeCell ref="A60:M60"/>
    <mergeCell ref="M117:M119"/>
    <mergeCell ref="K1:M1"/>
    <mergeCell ref="A2:M2"/>
    <mergeCell ref="A3:M3"/>
    <mergeCell ref="A5:A6"/>
    <mergeCell ref="B5:B6"/>
    <mergeCell ref="C5:C6"/>
    <mergeCell ref="G5:G6"/>
    <mergeCell ref="H5:L5"/>
    <mergeCell ref="M5:M6"/>
    <mergeCell ref="I117:I119"/>
    <mergeCell ref="J117:J119"/>
    <mergeCell ref="K117:K119"/>
    <mergeCell ref="L117:L119"/>
    <mergeCell ref="A95:M95"/>
    <mergeCell ref="A117:A119"/>
    <mergeCell ref="B117:B119"/>
    <mergeCell ref="G117:G119"/>
    <mergeCell ref="H117:H119"/>
    <mergeCell ref="I114:I116"/>
    <mergeCell ref="J114:J116"/>
    <mergeCell ref="K114:K116"/>
    <mergeCell ref="L114:L116"/>
    <mergeCell ref="M114:M116"/>
    <mergeCell ref="A114:A116"/>
    <mergeCell ref="B114:B116"/>
    <mergeCell ref="G114:G116"/>
    <mergeCell ref="H114:H116"/>
    <mergeCell ref="I111:I113"/>
    <mergeCell ref="J111:J113"/>
    <mergeCell ref="K111:K113"/>
    <mergeCell ref="L111:L113"/>
    <mergeCell ref="M111:M113"/>
    <mergeCell ref="A111:A113"/>
    <mergeCell ref="B111:B113"/>
    <mergeCell ref="G111:G113"/>
    <mergeCell ref="H111:H113"/>
    <mergeCell ref="I108:I110"/>
    <mergeCell ref="J108:J110"/>
    <mergeCell ref="K108:K110"/>
    <mergeCell ref="L108:L110"/>
    <mergeCell ref="M108:M110"/>
    <mergeCell ref="A108:A110"/>
    <mergeCell ref="B108:B110"/>
    <mergeCell ref="G108:G110"/>
    <mergeCell ref="H108:H110"/>
    <mergeCell ref="I106:I107"/>
    <mergeCell ref="J106:J107"/>
    <mergeCell ref="K106:K107"/>
    <mergeCell ref="L106:L107"/>
    <mergeCell ref="M106:M107"/>
    <mergeCell ref="A106:A107"/>
    <mergeCell ref="B106:B107"/>
    <mergeCell ref="G106:G107"/>
    <mergeCell ref="H106:H107"/>
    <mergeCell ref="I103:I105"/>
    <mergeCell ref="J103:J105"/>
    <mergeCell ref="K103:K105"/>
    <mergeCell ref="L103:L105"/>
    <mergeCell ref="M103:M105"/>
    <mergeCell ref="A103:A105"/>
    <mergeCell ref="B103:B105"/>
    <mergeCell ref="G103:G105"/>
    <mergeCell ref="H103:H105"/>
    <mergeCell ref="I100:I102"/>
    <mergeCell ref="J100:J102"/>
    <mergeCell ref="K100:K102"/>
    <mergeCell ref="L100:L102"/>
    <mergeCell ref="M100:M102"/>
    <mergeCell ref="A100:A102"/>
    <mergeCell ref="B100:B102"/>
    <mergeCell ref="G100:G102"/>
    <mergeCell ref="H100:H102"/>
    <mergeCell ref="I98:I99"/>
    <mergeCell ref="J98:J99"/>
    <mergeCell ref="K98:K99"/>
    <mergeCell ref="L98:L99"/>
    <mergeCell ref="M98:M99"/>
    <mergeCell ref="A98:A99"/>
    <mergeCell ref="B98:B99"/>
    <mergeCell ref="G98:G99"/>
    <mergeCell ref="H98:H99"/>
    <mergeCell ref="A61:M61"/>
    <mergeCell ref="A96:A97"/>
    <mergeCell ref="B96:B97"/>
    <mergeCell ref="H96:H97"/>
    <mergeCell ref="I96:I97"/>
    <mergeCell ref="J96:J97"/>
    <mergeCell ref="K96:K97"/>
    <mergeCell ref="L96:L97"/>
    <mergeCell ref="M96:M97"/>
    <mergeCell ref="I92:I94"/>
    <mergeCell ref="J92:J94"/>
    <mergeCell ref="K92:K94"/>
    <mergeCell ref="L92:L94"/>
    <mergeCell ref="M92:M94"/>
    <mergeCell ref="A92:A94"/>
    <mergeCell ref="B92:B94"/>
    <mergeCell ref="G92:G94"/>
    <mergeCell ref="H92:H94"/>
    <mergeCell ref="I89:I91"/>
    <mergeCell ref="J89:J91"/>
    <mergeCell ref="K89:K91"/>
    <mergeCell ref="L89:L91"/>
    <mergeCell ref="M89:M91"/>
    <mergeCell ref="A89:A91"/>
    <mergeCell ref="B89:B91"/>
    <mergeCell ref="G89:G91"/>
    <mergeCell ref="H89:H91"/>
    <mergeCell ref="I86:I88"/>
    <mergeCell ref="J86:J88"/>
    <mergeCell ref="K86:K88"/>
    <mergeCell ref="L86:L88"/>
    <mergeCell ref="M86:M88"/>
    <mergeCell ref="A86:A88"/>
    <mergeCell ref="B86:B88"/>
    <mergeCell ref="G86:G88"/>
    <mergeCell ref="H86:H88"/>
    <mergeCell ref="I84:I85"/>
    <mergeCell ref="J84:J85"/>
    <mergeCell ref="K84:K85"/>
    <mergeCell ref="L84:L85"/>
    <mergeCell ref="M84:M85"/>
    <mergeCell ref="A84:A85"/>
    <mergeCell ref="B84:B85"/>
    <mergeCell ref="G84:G85"/>
    <mergeCell ref="H84:H85"/>
    <mergeCell ref="I81:I83"/>
    <mergeCell ref="J81:J83"/>
    <mergeCell ref="K81:K83"/>
    <mergeCell ref="L81:L83"/>
    <mergeCell ref="M81:M83"/>
    <mergeCell ref="A81:A83"/>
    <mergeCell ref="B81:B83"/>
    <mergeCell ref="G81:G83"/>
    <mergeCell ref="H81:H83"/>
    <mergeCell ref="I78:I80"/>
    <mergeCell ref="J78:J80"/>
    <mergeCell ref="K78:K80"/>
    <mergeCell ref="L78:L80"/>
    <mergeCell ref="M78:M80"/>
    <mergeCell ref="A78:A80"/>
    <mergeCell ref="B78:B80"/>
    <mergeCell ref="G78:G80"/>
    <mergeCell ref="H78:H80"/>
    <mergeCell ref="I75:I77"/>
    <mergeCell ref="J75:J77"/>
    <mergeCell ref="K75:K77"/>
    <mergeCell ref="L75:L77"/>
    <mergeCell ref="M75:M77"/>
    <mergeCell ref="A75:A77"/>
    <mergeCell ref="B75:B77"/>
    <mergeCell ref="G75:G77"/>
    <mergeCell ref="H75:H77"/>
    <mergeCell ref="I72:I74"/>
    <mergeCell ref="J72:J74"/>
    <mergeCell ref="K72:K74"/>
    <mergeCell ref="L72:L74"/>
    <mergeCell ref="M72:M74"/>
    <mergeCell ref="A72:A74"/>
    <mergeCell ref="B72:B74"/>
    <mergeCell ref="G72:G74"/>
    <mergeCell ref="H72:H74"/>
    <mergeCell ref="J67:J69"/>
    <mergeCell ref="K67:K69"/>
    <mergeCell ref="L67:L69"/>
    <mergeCell ref="M67:M69"/>
    <mergeCell ref="A70:A71"/>
    <mergeCell ref="B70:B71"/>
    <mergeCell ref="G70:G71"/>
    <mergeCell ref="H70:H71"/>
    <mergeCell ref="I70:I71"/>
    <mergeCell ref="J70:J71"/>
    <mergeCell ref="K70:K71"/>
    <mergeCell ref="L70:L71"/>
    <mergeCell ref="M70:M71"/>
    <mergeCell ref="A67:A69"/>
    <mergeCell ref="B67:B69"/>
    <mergeCell ref="H67:H69"/>
    <mergeCell ref="I67:I69"/>
    <mergeCell ref="J62:J63"/>
    <mergeCell ref="K62:K63"/>
    <mergeCell ref="L62:L63"/>
    <mergeCell ref="M62:M63"/>
    <mergeCell ref="A64:A66"/>
    <mergeCell ref="B64:B66"/>
    <mergeCell ref="H64:H66"/>
    <mergeCell ref="I64:I66"/>
    <mergeCell ref="J64:J66"/>
    <mergeCell ref="K64:K66"/>
    <mergeCell ref="L64:L66"/>
    <mergeCell ref="M64:M66"/>
    <mergeCell ref="A62:A63"/>
    <mergeCell ref="B62:B63"/>
    <mergeCell ref="H62:H63"/>
    <mergeCell ref="I62:I63"/>
    <mergeCell ref="I57:I59"/>
    <mergeCell ref="J57:J59"/>
    <mergeCell ref="K57:K59"/>
    <mergeCell ref="L57:L59"/>
    <mergeCell ref="M57:M59"/>
    <mergeCell ref="A57:A59"/>
    <mergeCell ref="B57:B59"/>
    <mergeCell ref="G57:G59"/>
    <mergeCell ref="H57:H59"/>
    <mergeCell ref="I54:I56"/>
    <mergeCell ref="J54:J56"/>
    <mergeCell ref="K54:K56"/>
    <mergeCell ref="L54:L56"/>
    <mergeCell ref="M54:M56"/>
    <mergeCell ref="A54:A56"/>
    <mergeCell ref="B54:B56"/>
    <mergeCell ref="G54:G56"/>
    <mergeCell ref="H54:H56"/>
    <mergeCell ref="I52:I53"/>
    <mergeCell ref="J52:J53"/>
    <mergeCell ref="K52:K53"/>
    <mergeCell ref="L52:L53"/>
    <mergeCell ref="M52:M53"/>
    <mergeCell ref="A52:A53"/>
    <mergeCell ref="B52:B53"/>
    <mergeCell ref="G52:G53"/>
    <mergeCell ref="H52:H53"/>
    <mergeCell ref="J46:J48"/>
    <mergeCell ref="K46:K48"/>
    <mergeCell ref="L46:L48"/>
    <mergeCell ref="M46:M48"/>
    <mergeCell ref="A49:A51"/>
    <mergeCell ref="B49:B51"/>
    <mergeCell ref="H49:H51"/>
    <mergeCell ref="I49:I51"/>
    <mergeCell ref="J49:J51"/>
    <mergeCell ref="K49:K51"/>
    <mergeCell ref="L49:L51"/>
    <mergeCell ref="M49:M51"/>
    <mergeCell ref="A46:A48"/>
    <mergeCell ref="B46:B48"/>
    <mergeCell ref="H46:H48"/>
    <mergeCell ref="I46:I48"/>
    <mergeCell ref="J41:J42"/>
    <mergeCell ref="K41:K42"/>
    <mergeCell ref="L41:L42"/>
    <mergeCell ref="M41:M42"/>
    <mergeCell ref="A43:A45"/>
    <mergeCell ref="B43:B45"/>
    <mergeCell ref="H43:H45"/>
    <mergeCell ref="I43:I45"/>
    <mergeCell ref="J43:J45"/>
    <mergeCell ref="K43:K45"/>
    <mergeCell ref="L43:L45"/>
    <mergeCell ref="M43:M45"/>
    <mergeCell ref="A41:A42"/>
    <mergeCell ref="B41:B42"/>
    <mergeCell ref="H41:H42"/>
    <mergeCell ref="I41:I42"/>
    <mergeCell ref="J35:J37"/>
    <mergeCell ref="K35:K37"/>
    <mergeCell ref="L35:L37"/>
    <mergeCell ref="M35:M37"/>
    <mergeCell ref="A38:A40"/>
    <mergeCell ref="B38:B40"/>
    <mergeCell ref="H38:H40"/>
    <mergeCell ref="I38:I40"/>
    <mergeCell ref="J38:J40"/>
    <mergeCell ref="K38:K40"/>
    <mergeCell ref="L38:L40"/>
    <mergeCell ref="M38:M40"/>
    <mergeCell ref="A35:A37"/>
    <mergeCell ref="B35:B37"/>
    <mergeCell ref="H35:H37"/>
    <mergeCell ref="I35:I37"/>
    <mergeCell ref="K22:K24"/>
    <mergeCell ref="J31:J32"/>
    <mergeCell ref="K31:K32"/>
    <mergeCell ref="L31:L32"/>
    <mergeCell ref="M31:M32"/>
    <mergeCell ref="A33:A34"/>
    <mergeCell ref="B33:B34"/>
    <mergeCell ref="H33:H34"/>
    <mergeCell ref="I33:I34"/>
    <mergeCell ref="J33:J34"/>
    <mergeCell ref="K33:K34"/>
    <mergeCell ref="L33:L34"/>
    <mergeCell ref="M33:M34"/>
    <mergeCell ref="A31:A32"/>
    <mergeCell ref="B31:B32"/>
    <mergeCell ref="H31:H32"/>
    <mergeCell ref="I31:I32"/>
    <mergeCell ref="A9:M9"/>
    <mergeCell ref="A28:M28"/>
    <mergeCell ref="A29:A30"/>
    <mergeCell ref="B29:B30"/>
    <mergeCell ref="H29:H30"/>
    <mergeCell ref="I29:I30"/>
    <mergeCell ref="J29:J30"/>
    <mergeCell ref="K29:K30"/>
    <mergeCell ref="L29:L30"/>
    <mergeCell ref="M29:M30"/>
    <mergeCell ref="I25:I27"/>
    <mergeCell ref="J25:J27"/>
    <mergeCell ref="K25:K27"/>
    <mergeCell ref="L25:L27"/>
    <mergeCell ref="M25:M27"/>
    <mergeCell ref="A25:A27"/>
    <mergeCell ref="B25:B27"/>
    <mergeCell ref="G25:G27"/>
    <mergeCell ref="J13:J15"/>
    <mergeCell ref="K13:K15"/>
    <mergeCell ref="L13:L15"/>
    <mergeCell ref="H25:H27"/>
    <mergeCell ref="I22:I24"/>
    <mergeCell ref="J22:J24"/>
    <mergeCell ref="H16:H18"/>
    <mergeCell ref="I16:I18"/>
    <mergeCell ref="M13:M15"/>
    <mergeCell ref="L22:L24"/>
    <mergeCell ref="M22:M24"/>
    <mergeCell ref="A22:A24"/>
    <mergeCell ref="B22:B24"/>
    <mergeCell ref="G22:G24"/>
    <mergeCell ref="H22:H24"/>
    <mergeCell ref="J16:J18"/>
    <mergeCell ref="K16:K18"/>
    <mergeCell ref="L16:L18"/>
    <mergeCell ref="M16:M18"/>
    <mergeCell ref="A19:A21"/>
    <mergeCell ref="B19:B21"/>
    <mergeCell ref="G19:G21"/>
    <mergeCell ref="H19:H21"/>
    <mergeCell ref="I19:I21"/>
    <mergeCell ref="J19:J21"/>
    <mergeCell ref="K19:K21"/>
    <mergeCell ref="L19:L21"/>
    <mergeCell ref="M19:M21"/>
    <mergeCell ref="A16:A18"/>
    <mergeCell ref="B16:B18"/>
    <mergeCell ref="M10:M12"/>
    <mergeCell ref="A13:A15"/>
    <mergeCell ref="B13:B15"/>
    <mergeCell ref="H13:H15"/>
    <mergeCell ref="I13:I15"/>
    <mergeCell ref="A10:A12"/>
    <mergeCell ref="B10:B12"/>
    <mergeCell ref="H10:H12"/>
    <mergeCell ref="I10:I12"/>
    <mergeCell ref="J10:J12"/>
    <mergeCell ref="K10:K12"/>
    <mergeCell ref="L10:L12"/>
  </mergeCells>
  <hyperlinks>
    <hyperlink ref="B10" r:id="rId1" display="https://reg.mju.ac.th/registrar/class_info_2.asp?backto=home&amp;option=0&amp;courseid=8895951&amp;acadyear=2566&amp;semester=1&amp;avs421071358=19" xr:uid="{E20FF663-0023-4D90-AFD5-423F06A03171}"/>
    <hyperlink ref="B13" r:id="rId2" display="https://reg.mju.ac.th/registrar/class_info_2.asp?backto=home&amp;option=0&amp;courseid=8895986&amp;acadyear=2566&amp;semester=1&amp;avs421071358=20" xr:uid="{980AE0EE-8CF8-4D96-A52C-79FA78350E4A}"/>
    <hyperlink ref="B16" r:id="rId3" display="https://reg.mju.ac.th/registrar/class_info_2.asp?backto=home&amp;option=0&amp;courseid=8896003&amp;acadyear=2566&amp;semester=1&amp;avs421071358=21" xr:uid="{804A5897-06A0-468E-B46C-374D3D0B6E0A}"/>
    <hyperlink ref="B19" r:id="rId4" display="https://reg.mju.ac.th/registrar/class_info_2.asp?backto=home&amp;option=0&amp;courseid=8895979&amp;acadyear=2566&amp;semester=1&amp;avs421071358=22" xr:uid="{22275D88-141C-44E6-ABCB-1BAB181EFB48}"/>
    <hyperlink ref="B22" r:id="rId5" display="https://reg.mju.ac.th/registrar/class_info_2.asp?backto=home&amp;option=0&amp;courseid=8895980&amp;acadyear=2566&amp;semester=1&amp;avs421071358=23" xr:uid="{4BDD5B41-F1C1-4720-8CE9-6B20369237A3}"/>
    <hyperlink ref="B25" r:id="rId6" display="https://reg.mju.ac.th/registrar/class_info_2.asp?backto=home&amp;option=0&amp;courseid=8895982&amp;acadyear=2566&amp;semester=1&amp;avs421071358=24" xr:uid="{CCB8F2C3-C9B3-46CB-A951-0C22541F363C}"/>
    <hyperlink ref="B29" r:id="rId7" display="https://reg.mju.ac.th/registrar/class_info_2.asp?backto=home&amp;option=0&amp;courseid=8895937&amp;acadyear=2566&amp;semester=1&amp;avs421071358=92" xr:uid="{26D1FB49-D7E4-4324-A12D-05A35866CBF7}"/>
    <hyperlink ref="B31" r:id="rId8" display="https://reg.mju.ac.th/registrar/class_info_2.asp?backto=home&amp;option=0&amp;courseid=8895939&amp;acadyear=2566&amp;semester=1&amp;avs421071358=93" xr:uid="{BE96BD8B-D369-405D-8560-007C0DECC1C8}"/>
    <hyperlink ref="B33" r:id="rId9" display="https://reg.mju.ac.th/registrar/class_info_2.asp?backto=home&amp;option=0&amp;courseid=8895940&amp;acadyear=2566&amp;semester=1&amp;avs421071358=94" xr:uid="{D5ED304E-678F-4362-90D4-5596E5844B24}"/>
    <hyperlink ref="B35" r:id="rId10" display="https://reg.mju.ac.th/registrar/class_info_2.asp?backto=home&amp;option=0&amp;courseid=8895951&amp;acadyear=2566&amp;semester=1&amp;avs421071358=95" xr:uid="{A269A7F0-0F5A-49CE-B2CB-E3D5A2C41D6F}"/>
    <hyperlink ref="B38" r:id="rId11" display="https://reg.mju.ac.th/registrar/class_info_2.asp?backto=home&amp;option=0&amp;courseid=8895986&amp;acadyear=2566&amp;semester=1&amp;avs421071358=96" xr:uid="{D1D44103-66A2-4F6E-9EEA-4503325BB794}"/>
    <hyperlink ref="B41" r:id="rId12" display="https://reg.mju.ac.th/registrar/class_info_2.asp?backto=home&amp;option=0&amp;courseid=8895941&amp;acadyear=2566&amp;semester=1&amp;avs421071358=97" xr:uid="{2A0DBB60-3F21-41A7-B296-2ACD4E29DE4C}"/>
    <hyperlink ref="B43" r:id="rId13" display="https://reg.mju.ac.th/registrar/class_info_2.asp?backto=home&amp;option=0&amp;courseid=8895987&amp;acadyear=2566&amp;semester=1&amp;avs421071358=98" xr:uid="{818515ED-1539-4961-B115-ADFDD9EDA84A}"/>
    <hyperlink ref="B46" r:id="rId14" display="https://reg.mju.ac.th/registrar/class_info_2.asp?backto=home&amp;option=0&amp;courseid=8895999&amp;acadyear=2566&amp;semester=1&amp;avs421071358=99" xr:uid="{A1A221DB-4D05-44E5-9DC8-0A65A6B8AA60}"/>
    <hyperlink ref="B49" r:id="rId15" display="https://reg.mju.ac.th/registrar/class_info_2.asp?backto=home&amp;option=0&amp;courseid=8896003&amp;acadyear=2566&amp;semester=1&amp;avs421071358=100" xr:uid="{EBBFF28E-4F37-4B23-9E7F-17468824D8B0}"/>
    <hyperlink ref="B52" r:id="rId16" display="https://reg.mju.ac.th/registrar/class_info_2.asp?backto=home&amp;option=0&amp;courseid=8895938&amp;acadyear=2566&amp;semester=1&amp;avs421071358=101" xr:uid="{D8E33C13-F94E-43D0-B747-8C16C95D50EE}"/>
    <hyperlink ref="B54" r:id="rId17" display="https://reg.mju.ac.th/registrar/class_info_2.asp?backto=home&amp;option=0&amp;courseid=8895979&amp;acadyear=2566&amp;semester=1&amp;avs421071358=102" xr:uid="{FE20D46F-6C6A-49BB-9974-B7E7EDD61803}"/>
    <hyperlink ref="B57" r:id="rId18" display="https://reg.mju.ac.th/registrar/class_info_2.asp?backto=home&amp;option=0&amp;courseid=8896287&amp;acadyear=2566&amp;semester=1&amp;avs421071358=103" xr:uid="{62D3CCA1-6A56-4CCA-A951-DCD607C2F784}"/>
    <hyperlink ref="B62" r:id="rId19" display="https://reg.mju.ac.th/registrar/class_info_2.asp?backto=home&amp;option=0&amp;courseid=8895942&amp;acadyear=2566&amp;semester=1&amp;avs421071358=254" xr:uid="{8140C324-07B6-4AC0-889E-3ADBF5520F4A}"/>
    <hyperlink ref="B64" r:id="rId20" display="https://reg.mju.ac.th/registrar/class_info_2.asp?backto=home&amp;option=0&amp;courseid=8895965&amp;acadyear=2566&amp;semester=1&amp;avs421071358=255" xr:uid="{E0DA1B04-02C5-4982-BF52-BC5BDA016556}"/>
    <hyperlink ref="B67" r:id="rId21" display="https://reg.mju.ac.th/registrar/class_info_2.asp?backto=home&amp;option=0&amp;courseid=8895976&amp;acadyear=2566&amp;semester=1&amp;avs421071358=256" xr:uid="{E6D8A1CB-0942-4557-8501-363D28BEB88F}"/>
    <hyperlink ref="B70" r:id="rId22" display="https://reg.mju.ac.th/registrar/class_info_2.asp?backto=home&amp;option=0&amp;courseid=8895943&amp;acadyear=2566&amp;semester=1&amp;avs421071358=257" xr:uid="{F3013EB1-C919-4CAF-954B-A5E2D8D6649B}"/>
    <hyperlink ref="B72" r:id="rId23" display="https://reg.mju.ac.th/registrar/class_info_2.asp?backto=home&amp;option=0&amp;courseid=8895957&amp;acadyear=2566&amp;semester=1&amp;avs421071358=258" xr:uid="{E369AC80-AB98-46CC-97DE-2D4129696C59}"/>
    <hyperlink ref="B75" r:id="rId24" display="https://reg.mju.ac.th/registrar/class_info_2.asp?backto=home&amp;option=0&amp;courseid=8895957&amp;acadyear=2566&amp;semester=1&amp;avs421071358=259" xr:uid="{7B1B9AB9-4313-4630-8C54-8862C812882E}"/>
    <hyperlink ref="B78" r:id="rId25" display="https://reg.mju.ac.th/registrar/class_info_2.asp?backto=home&amp;option=0&amp;courseid=8895958&amp;acadyear=2566&amp;semester=1&amp;avs421071358=260" xr:uid="{B12B6ABC-910F-43C3-9AE0-40B203009475}"/>
    <hyperlink ref="B81" r:id="rId26" display="https://reg.mju.ac.th/registrar/class_info_2.asp?backto=home&amp;option=0&amp;courseid=8895960&amp;acadyear=2566&amp;semester=1&amp;avs421071358=261" xr:uid="{40540AA1-A51C-4B0E-A666-9FAC51A45604}"/>
    <hyperlink ref="B84" r:id="rId27" display="https://reg.mju.ac.th/registrar/class_info_2.asp?backto=home&amp;option=0&amp;courseid=8895944&amp;acadyear=2566&amp;semester=1&amp;avs421071358=262" xr:uid="{D1673537-C2AB-4802-988B-D200C05B9D29}"/>
    <hyperlink ref="B86" r:id="rId28" display="https://reg.mju.ac.th/registrar/class_info_2.asp?backto=home&amp;option=0&amp;courseid=8895954&amp;acadyear=2566&amp;semester=1&amp;avs421071358=263" xr:uid="{0E603D27-8881-48A3-A3BF-51F414D8D2BD}"/>
    <hyperlink ref="B89" r:id="rId29" display="https://reg.mju.ac.th/registrar/class_info_2.asp?backto=home&amp;option=0&amp;courseid=8895961&amp;acadyear=2566&amp;semester=1&amp;avs421071358=264" xr:uid="{8B00F67E-7D78-4CFA-860F-1C1DF2EAAE5D}"/>
    <hyperlink ref="B92" r:id="rId30" display="https://reg.mju.ac.th/registrar/class_info_2.asp?backto=home&amp;option=0&amp;courseid=8895963&amp;acadyear=2566&amp;semester=1&amp;avs421071358=265" xr:uid="{9DDCA230-80CC-49B4-BC0B-D09D678567F0}"/>
    <hyperlink ref="B96" r:id="rId31" display="https://reg.mju.ac.th/registrar/class_info_2.asp?backto=home&amp;option=0&amp;courseid=8895942&amp;acadyear=2566&amp;semester=1&amp;avs421071358=281" xr:uid="{34FF3418-3632-4B74-992F-6FBB3213305C}"/>
    <hyperlink ref="B98" r:id="rId32" display="https://reg.mju.ac.th/registrar/class_info_2.asp?backto=home&amp;option=0&amp;courseid=8895943&amp;acadyear=2566&amp;semester=1&amp;avs421071358=282" xr:uid="{C5ED88CC-0366-4F60-A9CB-8D0DF2718AFE}"/>
    <hyperlink ref="B100" r:id="rId33" display="https://reg.mju.ac.th/registrar/class_info_2.asp?backto=home&amp;option=0&amp;courseid=8895958&amp;acadyear=2566&amp;semester=1&amp;avs421071358=283" xr:uid="{4BF3CB15-1532-4D78-887F-B201668D15D6}"/>
    <hyperlink ref="B103" r:id="rId34" display="https://reg.mju.ac.th/registrar/class_info_2.asp?backto=home&amp;option=0&amp;courseid=8895960&amp;acadyear=2566&amp;semester=1&amp;avs421071358=284" xr:uid="{CC072D0B-C144-4416-9A15-279400E61D29}"/>
    <hyperlink ref="B106" r:id="rId35" display="https://reg.mju.ac.th/registrar/class_info_2.asp?backto=home&amp;option=0&amp;courseid=8895944&amp;acadyear=2566&amp;semester=1&amp;avs421071358=285" xr:uid="{D57DACCC-90CC-4771-9A13-067CC774D9A4}"/>
    <hyperlink ref="B108" r:id="rId36" display="https://reg.mju.ac.th/registrar/class_info_2.asp?backto=home&amp;option=0&amp;courseid=8895961&amp;acadyear=2566&amp;semester=1&amp;avs421071358=286" xr:uid="{ADE7C399-2FDF-4658-80C6-E51A59644934}"/>
    <hyperlink ref="B111" r:id="rId37" display="https://reg.mju.ac.th/registrar/class_info_2.asp?backto=home&amp;option=0&amp;courseid=8895962&amp;acadyear=2566&amp;semester=1&amp;avs421071358=287" xr:uid="{FB6D399A-9E4A-42A9-B494-030961C4F522}"/>
    <hyperlink ref="B114" r:id="rId38" display="https://reg.mju.ac.th/registrar/class_info_2.asp?backto=home&amp;option=0&amp;courseid=8895963&amp;acadyear=2566&amp;semester=1&amp;avs421071358=288" xr:uid="{B162E050-FDAA-43C9-97D8-90C0D880CB43}"/>
    <hyperlink ref="B117" r:id="rId39" display="https://reg.mju.ac.th/registrar/class_info_2.asp?backto=home&amp;option=0&amp;courseid=8895964&amp;acadyear=2566&amp;semester=1&amp;avs421071358=289" xr:uid="{DB8E4BF2-8C48-4D6F-98A6-3FF4377D2E2A}"/>
  </hyperlinks>
  <pageMargins left="0.11811023622047245" right="0.11811023622047245" top="0.15748031496062992" bottom="0.15748031496062992" header="0.31496062992125984" footer="0.31496062992125984"/>
  <pageSetup paperSize="9" scale="58" fitToHeight="0" orientation="landscape" horizontalDpi="300" verticalDpi="300" r:id="rId4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7978E-F2AB-4D8C-A5BE-14CDD226C7F4}">
  <sheetPr>
    <tabColor theme="0" tint="-0.249977111117893"/>
    <pageSetUpPr fitToPage="1"/>
  </sheetPr>
  <dimension ref="A1:T136"/>
  <sheetViews>
    <sheetView topLeftCell="A100" zoomScale="80" zoomScaleNormal="80" workbookViewId="0">
      <selection activeCell="F116" sqref="F116"/>
    </sheetView>
  </sheetViews>
  <sheetFormatPr defaultColWidth="9.1171875" defaultRowHeight="24.75" customHeight="1" x14ac:dyDescent="0.15"/>
  <cols>
    <col min="1" max="1" width="7.7421875" style="52" customWidth="1"/>
    <col min="2" max="2" width="12.73828125" style="60" customWidth="1"/>
    <col min="3" max="3" width="45.7109375" style="55" customWidth="1"/>
    <col min="4" max="4" width="5.7421875" style="52" customWidth="1"/>
    <col min="5" max="6" width="12.73828125" style="52" customWidth="1"/>
    <col min="7" max="7" width="30.34765625" style="55" bestFit="1" customWidth="1"/>
    <col min="8" max="11" width="5.7421875" style="52" customWidth="1"/>
    <col min="12" max="12" width="7.7421875" style="55" customWidth="1"/>
    <col min="13" max="13" width="11.73828125" style="52" customWidth="1"/>
    <col min="14" max="18" width="9.1171875" style="55"/>
    <col min="19" max="19" width="9.1171875" style="597"/>
    <col min="20" max="16384" width="9.1171875" style="55"/>
  </cols>
  <sheetData>
    <row r="1" spans="1:20" ht="21" x14ac:dyDescent="0.15">
      <c r="B1" s="52"/>
      <c r="C1" s="53"/>
      <c r="D1" s="54"/>
      <c r="K1" s="674" t="s">
        <v>1814</v>
      </c>
      <c r="L1" s="674"/>
      <c r="M1" s="674"/>
    </row>
    <row r="2" spans="1:20" ht="25.5" x14ac:dyDescent="0.15">
      <c r="A2" s="641" t="s">
        <v>1813</v>
      </c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</row>
    <row r="3" spans="1:20" ht="25.5" x14ac:dyDescent="0.15">
      <c r="A3" s="641" t="s">
        <v>1777</v>
      </c>
      <c r="B3" s="641"/>
      <c r="C3" s="641"/>
      <c r="D3" s="641"/>
      <c r="E3" s="641"/>
      <c r="F3" s="641"/>
      <c r="G3" s="641"/>
      <c r="H3" s="641"/>
      <c r="I3" s="641"/>
      <c r="J3" s="641"/>
      <c r="K3" s="641"/>
      <c r="L3" s="641"/>
      <c r="M3" s="641"/>
    </row>
    <row r="4" spans="1:20" ht="25.5" x14ac:dyDescent="0.15">
      <c r="A4" s="210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</row>
    <row r="5" spans="1:20" ht="21.75" x14ac:dyDescent="0.3">
      <c r="A5" s="650" t="s">
        <v>390</v>
      </c>
      <c r="B5" s="648" t="s">
        <v>0</v>
      </c>
      <c r="C5" s="648" t="s">
        <v>391</v>
      </c>
      <c r="D5" s="211"/>
      <c r="E5" s="211" t="s">
        <v>392</v>
      </c>
      <c r="F5" s="211"/>
      <c r="G5" s="649" t="s">
        <v>492</v>
      </c>
      <c r="H5" s="650" t="s">
        <v>1780</v>
      </c>
      <c r="I5" s="650"/>
      <c r="J5" s="650"/>
      <c r="K5" s="650"/>
      <c r="L5" s="650"/>
      <c r="M5" s="649" t="s">
        <v>394</v>
      </c>
      <c r="N5" s="56"/>
      <c r="O5" s="57"/>
      <c r="P5" s="60" t="s">
        <v>1908</v>
      </c>
      <c r="Q5" s="60" t="s">
        <v>1909</v>
      </c>
    </row>
    <row r="6" spans="1:20" ht="42.75" x14ac:dyDescent="0.3">
      <c r="A6" s="650"/>
      <c r="B6" s="648"/>
      <c r="C6" s="648"/>
      <c r="D6" s="211"/>
      <c r="E6" s="211" t="s">
        <v>493</v>
      </c>
      <c r="F6" s="211"/>
      <c r="G6" s="649"/>
      <c r="H6" s="211" t="s">
        <v>1</v>
      </c>
      <c r="I6" s="211" t="s">
        <v>2</v>
      </c>
      <c r="J6" s="211" t="s">
        <v>3</v>
      </c>
      <c r="K6" s="211" t="s">
        <v>4</v>
      </c>
      <c r="L6" s="211" t="s">
        <v>393</v>
      </c>
      <c r="M6" s="649"/>
      <c r="N6" s="61" t="s">
        <v>1903</v>
      </c>
      <c r="O6" s="62" t="s">
        <v>1904</v>
      </c>
      <c r="P6" s="63" t="s">
        <v>1906</v>
      </c>
      <c r="Q6" s="63" t="s">
        <v>1907</v>
      </c>
      <c r="R6" s="63" t="s">
        <v>1911</v>
      </c>
      <c r="S6" s="64" t="s">
        <v>1910</v>
      </c>
    </row>
    <row r="7" spans="1:20" ht="24.75" customHeight="1" x14ac:dyDescent="0.15">
      <c r="A7" s="658" t="s">
        <v>867</v>
      </c>
      <c r="B7" s="658"/>
      <c r="C7" s="658"/>
      <c r="D7" s="658"/>
      <c r="E7" s="658"/>
      <c r="F7" s="658"/>
      <c r="G7" s="658"/>
      <c r="H7" s="658"/>
      <c r="I7" s="658"/>
      <c r="J7" s="658"/>
      <c r="K7" s="658"/>
      <c r="L7" s="658"/>
      <c r="M7" s="658"/>
      <c r="N7" s="124">
        <f>N8+N56</f>
        <v>887</v>
      </c>
      <c r="O7" s="65">
        <f t="shared" ref="O7:P7" si="0">O8+O56</f>
        <v>73.916666666666657</v>
      </c>
      <c r="P7" s="65">
        <f t="shared" si="0"/>
        <v>0</v>
      </c>
      <c r="Q7" s="65">
        <f>Q8+Q56</f>
        <v>147.83333333333331</v>
      </c>
      <c r="R7" s="125">
        <f>P7+Q7</f>
        <v>147.83333333333331</v>
      </c>
      <c r="S7" s="603">
        <f>R7/20</f>
        <v>7.3916666666666657</v>
      </c>
      <c r="T7" s="68" t="s">
        <v>1912</v>
      </c>
    </row>
    <row r="8" spans="1:20" ht="24.75" customHeight="1" x14ac:dyDescent="0.15">
      <c r="A8" s="657" t="s">
        <v>868</v>
      </c>
      <c r="B8" s="657"/>
      <c r="C8" s="657"/>
      <c r="D8" s="657"/>
      <c r="E8" s="657"/>
      <c r="F8" s="657"/>
      <c r="G8" s="657"/>
      <c r="H8" s="657"/>
      <c r="I8" s="657"/>
      <c r="J8" s="657"/>
      <c r="K8" s="657"/>
      <c r="L8" s="657"/>
      <c r="M8" s="657"/>
      <c r="N8" s="124">
        <f>N9+N16</f>
        <v>169</v>
      </c>
      <c r="O8" s="65">
        <f t="shared" ref="O8:Q8" si="1">O9+O16</f>
        <v>14.083333333333334</v>
      </c>
      <c r="P8" s="65">
        <f t="shared" si="1"/>
        <v>0</v>
      </c>
      <c r="Q8" s="65">
        <f t="shared" si="1"/>
        <v>28.166666666666668</v>
      </c>
      <c r="R8" s="125">
        <f>P8+Q8</f>
        <v>28.166666666666668</v>
      </c>
      <c r="S8" s="110">
        <f>Q8/20</f>
        <v>1.4083333333333334</v>
      </c>
    </row>
    <row r="9" spans="1:20" ht="24.75" customHeight="1" x14ac:dyDescent="0.15">
      <c r="A9" s="977" t="s">
        <v>1523</v>
      </c>
      <c r="B9" s="977"/>
      <c r="C9" s="977"/>
      <c r="D9" s="977"/>
      <c r="E9" s="977"/>
      <c r="F9" s="977"/>
      <c r="G9" s="977"/>
      <c r="H9" s="977"/>
      <c r="I9" s="977"/>
      <c r="J9" s="977"/>
      <c r="K9" s="977"/>
      <c r="L9" s="977"/>
      <c r="M9" s="977"/>
      <c r="N9" s="124">
        <f>SUM(N10:N15)</f>
        <v>34</v>
      </c>
      <c r="O9" s="65">
        <f>SUM(O10:O15)</f>
        <v>2.8333333333333335</v>
      </c>
      <c r="P9" s="65">
        <f>SUM(P10:P15)</f>
        <v>0</v>
      </c>
      <c r="Q9" s="65">
        <f>SUM(Q10:Q15)</f>
        <v>5.666666666666667</v>
      </c>
    </row>
    <row r="10" spans="1:20" s="52" customFormat="1" ht="24.75" customHeight="1" x14ac:dyDescent="0.3">
      <c r="A10" s="988" t="s">
        <v>1931</v>
      </c>
      <c r="B10" s="796" t="s">
        <v>1329</v>
      </c>
      <c r="C10" s="109" t="s">
        <v>1330</v>
      </c>
      <c r="D10" s="187">
        <v>1</v>
      </c>
      <c r="E10" s="208" t="s">
        <v>82</v>
      </c>
      <c r="F10" s="208">
        <f>SUM(F12)</f>
        <v>0.25</v>
      </c>
      <c r="G10" s="859"/>
      <c r="H10" s="731" t="s">
        <v>23</v>
      </c>
      <c r="I10" s="731" t="s">
        <v>26</v>
      </c>
      <c r="J10" s="734">
        <v>4</v>
      </c>
      <c r="K10" s="731">
        <v>1</v>
      </c>
      <c r="L10" s="731" t="s">
        <v>22</v>
      </c>
      <c r="M10" s="731"/>
      <c r="N10" s="56">
        <f>D10*J10</f>
        <v>4</v>
      </c>
      <c r="O10" s="57">
        <f>N10/12</f>
        <v>0.33333333333333331</v>
      </c>
      <c r="P10" s="57">
        <v>0</v>
      </c>
      <c r="Q10" s="110">
        <f>O10*2</f>
        <v>0.66666666666666663</v>
      </c>
      <c r="S10" s="597"/>
    </row>
    <row r="11" spans="1:20" s="52" customFormat="1" ht="24.75" customHeight="1" x14ac:dyDescent="0.3">
      <c r="A11" s="989"/>
      <c r="B11" s="991"/>
      <c r="C11" s="126" t="s">
        <v>1930</v>
      </c>
      <c r="D11" s="76"/>
      <c r="E11" s="100"/>
      <c r="F11" s="100"/>
      <c r="G11" s="859"/>
      <c r="H11" s="731"/>
      <c r="I11" s="731"/>
      <c r="J11" s="734"/>
      <c r="K11" s="731"/>
      <c r="L11" s="731"/>
      <c r="M11" s="731"/>
      <c r="S11" s="597"/>
    </row>
    <row r="12" spans="1:20" s="52" customFormat="1" ht="24.75" customHeight="1" x14ac:dyDescent="0.3">
      <c r="A12" s="990"/>
      <c r="B12" s="840"/>
      <c r="C12" s="111" t="s">
        <v>87</v>
      </c>
      <c r="D12" s="73"/>
      <c r="E12" s="74">
        <v>100</v>
      </c>
      <c r="F12" s="74">
        <f>SUM(0.25*E12)/100</f>
        <v>0.25</v>
      </c>
      <c r="G12" s="859"/>
      <c r="H12" s="731"/>
      <c r="I12" s="731"/>
      <c r="J12" s="734"/>
      <c r="K12" s="731"/>
      <c r="L12" s="731"/>
      <c r="M12" s="731"/>
      <c r="S12" s="597"/>
    </row>
    <row r="13" spans="1:20" s="52" customFormat="1" ht="22.5" x14ac:dyDescent="0.3">
      <c r="A13" s="760">
        <v>302</v>
      </c>
      <c r="B13" s="761" t="s">
        <v>1331</v>
      </c>
      <c r="C13" s="172" t="s">
        <v>1315</v>
      </c>
      <c r="D13" s="195">
        <v>6</v>
      </c>
      <c r="E13" s="173" t="s">
        <v>1313</v>
      </c>
      <c r="F13" s="173">
        <f>SUM(F15)</f>
        <v>1</v>
      </c>
      <c r="G13" s="849"/>
      <c r="H13" s="760" t="s">
        <v>23</v>
      </c>
      <c r="I13" s="760" t="s">
        <v>26</v>
      </c>
      <c r="J13" s="763">
        <v>5</v>
      </c>
      <c r="K13" s="760" t="s">
        <v>73</v>
      </c>
      <c r="L13" s="760" t="s">
        <v>22</v>
      </c>
      <c r="M13" s="760"/>
      <c r="N13" s="56">
        <f>D13*J13</f>
        <v>30</v>
      </c>
      <c r="O13" s="57">
        <f>N13/12</f>
        <v>2.5</v>
      </c>
      <c r="P13" s="57">
        <v>0</v>
      </c>
      <c r="Q13" s="110">
        <f>O13*2</f>
        <v>5</v>
      </c>
      <c r="S13" s="597"/>
    </row>
    <row r="14" spans="1:20" s="52" customFormat="1" ht="22.5" x14ac:dyDescent="0.3">
      <c r="A14" s="760"/>
      <c r="B14" s="761"/>
      <c r="C14" s="174" t="s">
        <v>1321</v>
      </c>
      <c r="D14" s="175"/>
      <c r="E14" s="173"/>
      <c r="F14" s="173"/>
      <c r="G14" s="849"/>
      <c r="H14" s="760"/>
      <c r="I14" s="760"/>
      <c r="J14" s="763"/>
      <c r="K14" s="760"/>
      <c r="L14" s="760"/>
      <c r="M14" s="760"/>
      <c r="S14" s="597"/>
    </row>
    <row r="15" spans="1:20" s="52" customFormat="1" ht="22.5" x14ac:dyDescent="0.3">
      <c r="A15" s="760"/>
      <c r="B15" s="761"/>
      <c r="C15" s="176" t="s">
        <v>85</v>
      </c>
      <c r="D15" s="177"/>
      <c r="E15" s="178">
        <v>100</v>
      </c>
      <c r="F15" s="178">
        <f>SUM(1*E15)/100</f>
        <v>1</v>
      </c>
      <c r="G15" s="849"/>
      <c r="H15" s="760"/>
      <c r="I15" s="760"/>
      <c r="J15" s="763"/>
      <c r="K15" s="760"/>
      <c r="L15" s="760"/>
      <c r="M15" s="760"/>
      <c r="S15" s="597"/>
    </row>
    <row r="16" spans="1:20" ht="24.75" customHeight="1" x14ac:dyDescent="0.15">
      <c r="A16" s="977" t="s">
        <v>1524</v>
      </c>
      <c r="B16" s="977"/>
      <c r="C16" s="977"/>
      <c r="D16" s="977"/>
      <c r="E16" s="977"/>
      <c r="F16" s="977"/>
      <c r="G16" s="977"/>
      <c r="H16" s="977"/>
      <c r="I16" s="977"/>
      <c r="J16" s="977"/>
      <c r="K16" s="977"/>
      <c r="L16" s="977"/>
      <c r="M16" s="977"/>
      <c r="N16" s="124">
        <f>SUM(N17:N55)</f>
        <v>135</v>
      </c>
      <c r="O16" s="65">
        <f t="shared" ref="O16:Q16" si="2">SUM(O17:O55)</f>
        <v>11.25</v>
      </c>
      <c r="P16" s="65">
        <f t="shared" si="2"/>
        <v>0</v>
      </c>
      <c r="Q16" s="65">
        <f t="shared" si="2"/>
        <v>22.5</v>
      </c>
    </row>
    <row r="17" spans="1:19" s="52" customFormat="1" ht="21" x14ac:dyDescent="0.3">
      <c r="A17" s="731">
        <v>303</v>
      </c>
      <c r="B17" s="732" t="s">
        <v>1469</v>
      </c>
      <c r="C17" s="109" t="s">
        <v>1470</v>
      </c>
      <c r="D17" s="187">
        <v>3</v>
      </c>
      <c r="E17" s="208" t="s">
        <v>86</v>
      </c>
      <c r="F17" s="208">
        <f>SUM(F18:F19)</f>
        <v>1.5</v>
      </c>
      <c r="G17" s="129" t="s">
        <v>2555</v>
      </c>
      <c r="H17" s="731" t="s">
        <v>23</v>
      </c>
      <c r="I17" s="731" t="s">
        <v>20</v>
      </c>
      <c r="J17" s="734">
        <v>1</v>
      </c>
      <c r="K17" s="731" t="s">
        <v>73</v>
      </c>
      <c r="L17" s="731" t="s">
        <v>22</v>
      </c>
      <c r="M17" s="731"/>
      <c r="N17" s="56">
        <f>D17*J17</f>
        <v>3</v>
      </c>
      <c r="O17" s="57">
        <f>N17/12</f>
        <v>0.25</v>
      </c>
      <c r="P17" s="57">
        <v>0</v>
      </c>
      <c r="Q17" s="110">
        <f>O17*2</f>
        <v>0.5</v>
      </c>
      <c r="S17" s="597"/>
    </row>
    <row r="18" spans="1:19" s="52" customFormat="1" ht="22.5" x14ac:dyDescent="0.3">
      <c r="A18" s="731"/>
      <c r="B18" s="732"/>
      <c r="C18" s="126" t="s">
        <v>1477</v>
      </c>
      <c r="D18" s="76"/>
      <c r="E18" s="100"/>
      <c r="F18" s="100"/>
      <c r="G18" s="129" t="s">
        <v>2556</v>
      </c>
      <c r="H18" s="731"/>
      <c r="I18" s="731"/>
      <c r="J18" s="734"/>
      <c r="K18" s="731"/>
      <c r="L18" s="731"/>
      <c r="M18" s="731"/>
      <c r="S18" s="597"/>
    </row>
    <row r="19" spans="1:19" s="52" customFormat="1" ht="22.5" x14ac:dyDescent="0.3">
      <c r="A19" s="731"/>
      <c r="B19" s="732"/>
      <c r="C19" s="111" t="s">
        <v>85</v>
      </c>
      <c r="D19" s="73"/>
      <c r="E19" s="74">
        <v>100</v>
      </c>
      <c r="F19" s="74">
        <f>SUM(1.5*E19)/100</f>
        <v>1.5</v>
      </c>
      <c r="G19" s="355"/>
      <c r="H19" s="731"/>
      <c r="I19" s="731"/>
      <c r="J19" s="734"/>
      <c r="K19" s="731"/>
      <c r="L19" s="731"/>
      <c r="M19" s="731"/>
      <c r="S19" s="597"/>
    </row>
    <row r="20" spans="1:19" s="52" customFormat="1" ht="21" x14ac:dyDescent="0.3">
      <c r="A20" s="731">
        <v>304</v>
      </c>
      <c r="B20" s="732" t="s">
        <v>1471</v>
      </c>
      <c r="C20" s="109" t="s">
        <v>1472</v>
      </c>
      <c r="D20" s="187">
        <v>3</v>
      </c>
      <c r="E20" s="208" t="s">
        <v>86</v>
      </c>
      <c r="F20" s="208">
        <f>SUM(F21:F22)</f>
        <v>1.5</v>
      </c>
      <c r="G20" s="129" t="s">
        <v>2549</v>
      </c>
      <c r="H20" s="731" t="s">
        <v>23</v>
      </c>
      <c r="I20" s="731" t="s">
        <v>20</v>
      </c>
      <c r="J20" s="734">
        <v>1</v>
      </c>
      <c r="K20" s="731" t="s">
        <v>73</v>
      </c>
      <c r="L20" s="731" t="s">
        <v>22</v>
      </c>
      <c r="M20" s="731"/>
      <c r="N20" s="56">
        <f>D20*J20</f>
        <v>3</v>
      </c>
      <c r="O20" s="57">
        <f>N20/12</f>
        <v>0.25</v>
      </c>
      <c r="P20" s="57">
        <v>0</v>
      </c>
      <c r="Q20" s="110">
        <f>O20*2</f>
        <v>0.5</v>
      </c>
      <c r="S20" s="597"/>
    </row>
    <row r="21" spans="1:19" s="52" customFormat="1" ht="22.5" x14ac:dyDescent="0.3">
      <c r="A21" s="731"/>
      <c r="B21" s="732"/>
      <c r="C21" s="126" t="s">
        <v>1477</v>
      </c>
      <c r="D21" s="76"/>
      <c r="E21" s="100"/>
      <c r="F21" s="100"/>
      <c r="G21" s="129" t="s">
        <v>2550</v>
      </c>
      <c r="H21" s="731"/>
      <c r="I21" s="731"/>
      <c r="J21" s="734"/>
      <c r="K21" s="731"/>
      <c r="L21" s="731"/>
      <c r="M21" s="731"/>
      <c r="S21" s="597"/>
    </row>
    <row r="22" spans="1:19" s="52" customFormat="1" ht="22.5" x14ac:dyDescent="0.3">
      <c r="A22" s="731"/>
      <c r="B22" s="732"/>
      <c r="C22" s="111" t="s">
        <v>1473</v>
      </c>
      <c r="D22" s="73"/>
      <c r="E22" s="74">
        <v>100</v>
      </c>
      <c r="F22" s="74">
        <f>SUM(1.5*E22)/100</f>
        <v>1.5</v>
      </c>
      <c r="G22" s="129"/>
      <c r="H22" s="731"/>
      <c r="I22" s="731"/>
      <c r="J22" s="734"/>
      <c r="K22" s="731"/>
      <c r="L22" s="731"/>
      <c r="M22" s="731"/>
      <c r="S22" s="597"/>
    </row>
    <row r="23" spans="1:19" s="52" customFormat="1" ht="21" x14ac:dyDescent="0.3">
      <c r="A23" s="731">
        <v>305</v>
      </c>
      <c r="B23" s="732" t="s">
        <v>1474</v>
      </c>
      <c r="C23" s="109" t="s">
        <v>1475</v>
      </c>
      <c r="D23" s="187">
        <v>3</v>
      </c>
      <c r="E23" s="208" t="s">
        <v>86</v>
      </c>
      <c r="F23" s="208">
        <f>SUM(F24:F25)</f>
        <v>1.5</v>
      </c>
      <c r="G23" s="355" t="s">
        <v>2547</v>
      </c>
      <c r="H23" s="731" t="s">
        <v>23</v>
      </c>
      <c r="I23" s="731" t="s">
        <v>20</v>
      </c>
      <c r="J23" s="734">
        <v>1</v>
      </c>
      <c r="K23" s="731" t="s">
        <v>73</v>
      </c>
      <c r="L23" s="731" t="s">
        <v>22</v>
      </c>
      <c r="M23" s="731"/>
      <c r="N23" s="56">
        <f>D23*J23</f>
        <v>3</v>
      </c>
      <c r="O23" s="57">
        <f>N23/12</f>
        <v>0.25</v>
      </c>
      <c r="P23" s="57">
        <v>0</v>
      </c>
      <c r="Q23" s="110">
        <f>O23*2</f>
        <v>0.5</v>
      </c>
      <c r="S23" s="597"/>
    </row>
    <row r="24" spans="1:19" s="52" customFormat="1" ht="22.5" x14ac:dyDescent="0.3">
      <c r="A24" s="731"/>
      <c r="B24" s="732"/>
      <c r="C24" s="126" t="s">
        <v>1477</v>
      </c>
      <c r="D24" s="76"/>
      <c r="E24" s="100"/>
      <c r="F24" s="100"/>
      <c r="G24" s="129" t="s">
        <v>2563</v>
      </c>
      <c r="H24" s="731"/>
      <c r="I24" s="731"/>
      <c r="J24" s="734"/>
      <c r="K24" s="731"/>
      <c r="L24" s="731"/>
      <c r="M24" s="731"/>
      <c r="S24" s="597"/>
    </row>
    <row r="25" spans="1:19" s="52" customFormat="1" ht="22.5" x14ac:dyDescent="0.3">
      <c r="A25" s="731"/>
      <c r="B25" s="732"/>
      <c r="C25" s="111" t="s">
        <v>1476</v>
      </c>
      <c r="D25" s="73"/>
      <c r="E25" s="74">
        <v>100</v>
      </c>
      <c r="F25" s="74">
        <f>SUM(1.5*E25)/100</f>
        <v>1.5</v>
      </c>
      <c r="G25" s="129"/>
      <c r="H25" s="731"/>
      <c r="I25" s="731"/>
      <c r="J25" s="734"/>
      <c r="K25" s="731"/>
      <c r="L25" s="731"/>
      <c r="M25" s="731"/>
      <c r="S25" s="597"/>
    </row>
    <row r="26" spans="1:19" s="52" customFormat="1" ht="21" x14ac:dyDescent="0.3">
      <c r="A26" s="731">
        <v>306</v>
      </c>
      <c r="B26" s="732" t="s">
        <v>1319</v>
      </c>
      <c r="C26" s="109" t="s">
        <v>1320</v>
      </c>
      <c r="D26" s="187">
        <v>3</v>
      </c>
      <c r="E26" s="208" t="s">
        <v>86</v>
      </c>
      <c r="F26" s="208">
        <f>SUM(F27:F28)</f>
        <v>1.5</v>
      </c>
      <c r="G26" s="355" t="s">
        <v>2559</v>
      </c>
      <c r="H26" s="731" t="s">
        <v>23</v>
      </c>
      <c r="I26" s="731" t="s">
        <v>76</v>
      </c>
      <c r="J26" s="734">
        <v>6</v>
      </c>
      <c r="K26" s="731" t="s">
        <v>21</v>
      </c>
      <c r="L26" s="731" t="s">
        <v>22</v>
      </c>
      <c r="M26" s="731"/>
      <c r="N26" s="56">
        <f>D26*J26</f>
        <v>18</v>
      </c>
      <c r="O26" s="57">
        <f>N26/12</f>
        <v>1.5</v>
      </c>
      <c r="P26" s="57">
        <v>0</v>
      </c>
      <c r="Q26" s="110">
        <f>O26*2</f>
        <v>3</v>
      </c>
      <c r="S26" s="597"/>
    </row>
    <row r="27" spans="1:19" s="52" customFormat="1" ht="22.5" x14ac:dyDescent="0.3">
      <c r="A27" s="731"/>
      <c r="B27" s="732"/>
      <c r="C27" s="126" t="s">
        <v>1660</v>
      </c>
      <c r="D27" s="76"/>
      <c r="E27" s="100"/>
      <c r="F27" s="100"/>
      <c r="G27" s="129" t="s">
        <v>2560</v>
      </c>
      <c r="H27" s="731"/>
      <c r="I27" s="731"/>
      <c r="J27" s="734"/>
      <c r="K27" s="731"/>
      <c r="L27" s="731"/>
      <c r="M27" s="731"/>
      <c r="S27" s="597"/>
    </row>
    <row r="28" spans="1:19" s="52" customFormat="1" ht="22.5" x14ac:dyDescent="0.3">
      <c r="A28" s="731"/>
      <c r="B28" s="732"/>
      <c r="C28" s="111" t="s">
        <v>1322</v>
      </c>
      <c r="D28" s="73"/>
      <c r="E28" s="74">
        <v>100</v>
      </c>
      <c r="F28" s="74">
        <f>SUM(1.5*E28)/100</f>
        <v>1.5</v>
      </c>
      <c r="G28" s="129"/>
      <c r="H28" s="731"/>
      <c r="I28" s="731"/>
      <c r="J28" s="734"/>
      <c r="K28" s="731"/>
      <c r="L28" s="731"/>
      <c r="M28" s="731"/>
      <c r="S28" s="597"/>
    </row>
    <row r="29" spans="1:19" s="52" customFormat="1" ht="21" x14ac:dyDescent="0.3">
      <c r="A29" s="731">
        <v>307</v>
      </c>
      <c r="B29" s="732" t="s">
        <v>1661</v>
      </c>
      <c r="C29" s="109" t="s">
        <v>1662</v>
      </c>
      <c r="D29" s="187">
        <v>3</v>
      </c>
      <c r="E29" s="208" t="s">
        <v>86</v>
      </c>
      <c r="F29" s="208">
        <f>SUM(F30:F31)</f>
        <v>1.5</v>
      </c>
      <c r="G29" s="355" t="s">
        <v>2551</v>
      </c>
      <c r="H29" s="731" t="s">
        <v>23</v>
      </c>
      <c r="I29" s="731" t="s">
        <v>76</v>
      </c>
      <c r="J29" s="734">
        <v>6</v>
      </c>
      <c r="K29" s="731" t="s">
        <v>21</v>
      </c>
      <c r="L29" s="731" t="s">
        <v>22</v>
      </c>
      <c r="M29" s="731"/>
      <c r="N29" s="56">
        <f>D29*J29</f>
        <v>18</v>
      </c>
      <c r="O29" s="57">
        <f>N29/12</f>
        <v>1.5</v>
      </c>
      <c r="P29" s="57">
        <v>0</v>
      </c>
      <c r="Q29" s="110">
        <f>O29*2</f>
        <v>3</v>
      </c>
      <c r="S29" s="597"/>
    </row>
    <row r="30" spans="1:19" s="52" customFormat="1" ht="22.5" x14ac:dyDescent="0.3">
      <c r="A30" s="731"/>
      <c r="B30" s="732"/>
      <c r="C30" s="126" t="s">
        <v>1660</v>
      </c>
      <c r="D30" s="76"/>
      <c r="E30" s="100"/>
      <c r="F30" s="100"/>
      <c r="G30" s="129" t="s">
        <v>2552</v>
      </c>
      <c r="H30" s="731"/>
      <c r="I30" s="731"/>
      <c r="J30" s="734"/>
      <c r="K30" s="731"/>
      <c r="L30" s="731"/>
      <c r="M30" s="731"/>
      <c r="S30" s="597"/>
    </row>
    <row r="31" spans="1:19" s="52" customFormat="1" ht="22.5" x14ac:dyDescent="0.3">
      <c r="A31" s="731"/>
      <c r="B31" s="732"/>
      <c r="C31" s="111" t="s">
        <v>87</v>
      </c>
      <c r="D31" s="73"/>
      <c r="E31" s="74">
        <v>100</v>
      </c>
      <c r="F31" s="74">
        <f>SUM(1.5*E31)/100</f>
        <v>1.5</v>
      </c>
      <c r="G31" s="129"/>
      <c r="H31" s="731"/>
      <c r="I31" s="731"/>
      <c r="J31" s="734"/>
      <c r="K31" s="731"/>
      <c r="L31" s="731"/>
      <c r="M31" s="731"/>
      <c r="S31" s="597"/>
    </row>
    <row r="32" spans="1:19" s="52" customFormat="1" ht="21" x14ac:dyDescent="0.3">
      <c r="A32" s="731">
        <v>308</v>
      </c>
      <c r="B32" s="732" t="s">
        <v>1323</v>
      </c>
      <c r="C32" s="109" t="s">
        <v>1324</v>
      </c>
      <c r="D32" s="187">
        <v>3</v>
      </c>
      <c r="E32" s="208" t="s">
        <v>86</v>
      </c>
      <c r="F32" s="208">
        <f>SUM(F33:F34)</f>
        <v>1.5</v>
      </c>
      <c r="G32" s="355" t="s">
        <v>2561</v>
      </c>
      <c r="H32" s="731" t="s">
        <v>23</v>
      </c>
      <c r="I32" s="731" t="s">
        <v>76</v>
      </c>
      <c r="J32" s="734">
        <v>6</v>
      </c>
      <c r="K32" s="731" t="s">
        <v>21</v>
      </c>
      <c r="L32" s="731" t="s">
        <v>22</v>
      </c>
      <c r="M32" s="731"/>
      <c r="N32" s="56">
        <f>D32*J32</f>
        <v>18</v>
      </c>
      <c r="O32" s="57">
        <f>N32/12</f>
        <v>1.5</v>
      </c>
      <c r="P32" s="57">
        <v>0</v>
      </c>
      <c r="Q32" s="110">
        <f>O32*2</f>
        <v>3</v>
      </c>
      <c r="S32" s="597"/>
    </row>
    <row r="33" spans="1:19" s="52" customFormat="1" ht="22.5" x14ac:dyDescent="0.3">
      <c r="A33" s="731"/>
      <c r="B33" s="732"/>
      <c r="C33" s="126" t="s">
        <v>1660</v>
      </c>
      <c r="D33" s="76"/>
      <c r="E33" s="100"/>
      <c r="F33" s="100"/>
      <c r="G33" s="129" t="s">
        <v>2564</v>
      </c>
      <c r="H33" s="731"/>
      <c r="I33" s="731"/>
      <c r="J33" s="734"/>
      <c r="K33" s="731"/>
      <c r="L33" s="731"/>
      <c r="M33" s="731"/>
      <c r="S33" s="597"/>
    </row>
    <row r="34" spans="1:19" s="52" customFormat="1" ht="22.5" x14ac:dyDescent="0.3">
      <c r="A34" s="731"/>
      <c r="B34" s="732"/>
      <c r="C34" s="111" t="s">
        <v>1473</v>
      </c>
      <c r="D34" s="73"/>
      <c r="E34" s="74">
        <v>100</v>
      </c>
      <c r="F34" s="74">
        <f>SUM(1.5*E34)/100</f>
        <v>1.5</v>
      </c>
      <c r="G34" s="129"/>
      <c r="H34" s="731"/>
      <c r="I34" s="731"/>
      <c r="J34" s="734"/>
      <c r="K34" s="731"/>
      <c r="L34" s="731"/>
      <c r="M34" s="731"/>
      <c r="S34" s="597"/>
    </row>
    <row r="35" spans="1:19" s="52" customFormat="1" ht="22.5" x14ac:dyDescent="0.3">
      <c r="A35" s="731">
        <v>309</v>
      </c>
      <c r="B35" s="732" t="s">
        <v>1478</v>
      </c>
      <c r="C35" s="109" t="s">
        <v>1479</v>
      </c>
      <c r="D35" s="187">
        <v>3</v>
      </c>
      <c r="E35" s="208" t="s">
        <v>86</v>
      </c>
      <c r="F35" s="208">
        <f>SUM(F36:F37)</f>
        <v>1.5</v>
      </c>
      <c r="G35" s="355" t="s">
        <v>2576</v>
      </c>
      <c r="H35" s="731" t="s">
        <v>23</v>
      </c>
      <c r="I35" s="731" t="s">
        <v>20</v>
      </c>
      <c r="J35" s="734">
        <v>1</v>
      </c>
      <c r="K35" s="731" t="s">
        <v>73</v>
      </c>
      <c r="L35" s="731" t="s">
        <v>22</v>
      </c>
      <c r="M35" s="731"/>
      <c r="N35" s="56">
        <f>D35*J35</f>
        <v>3</v>
      </c>
      <c r="O35" s="57">
        <f>N35/12</f>
        <v>0.25</v>
      </c>
      <c r="P35" s="57">
        <v>0</v>
      </c>
      <c r="Q35" s="110">
        <f>O35*2</f>
        <v>0.5</v>
      </c>
      <c r="S35" s="597"/>
    </row>
    <row r="36" spans="1:19" s="52" customFormat="1" ht="22.5" x14ac:dyDescent="0.3">
      <c r="A36" s="731"/>
      <c r="B36" s="732"/>
      <c r="C36" s="126" t="s">
        <v>1477</v>
      </c>
      <c r="D36" s="76"/>
      <c r="E36" s="100"/>
      <c r="F36" s="100"/>
      <c r="G36" s="129" t="s">
        <v>2577</v>
      </c>
      <c r="H36" s="731"/>
      <c r="I36" s="731"/>
      <c r="J36" s="734"/>
      <c r="K36" s="731"/>
      <c r="L36" s="731"/>
      <c r="M36" s="731"/>
      <c r="S36" s="597"/>
    </row>
    <row r="37" spans="1:19" s="52" customFormat="1" ht="22.5" x14ac:dyDescent="0.3">
      <c r="A37" s="731"/>
      <c r="B37" s="732"/>
      <c r="C37" s="111" t="s">
        <v>87</v>
      </c>
      <c r="D37" s="73"/>
      <c r="E37" s="74">
        <v>100</v>
      </c>
      <c r="F37" s="74">
        <f>SUM(1.5*E37)/100</f>
        <v>1.5</v>
      </c>
      <c r="G37" s="129"/>
      <c r="H37" s="731"/>
      <c r="I37" s="731"/>
      <c r="J37" s="734"/>
      <c r="K37" s="731"/>
      <c r="L37" s="731"/>
      <c r="M37" s="731"/>
      <c r="S37" s="597"/>
    </row>
    <row r="38" spans="1:19" s="52" customFormat="1" ht="21" x14ac:dyDescent="0.3">
      <c r="A38" s="731">
        <v>310</v>
      </c>
      <c r="B38" s="732" t="s">
        <v>1663</v>
      </c>
      <c r="C38" s="109" t="s">
        <v>1664</v>
      </c>
      <c r="D38" s="187">
        <v>3</v>
      </c>
      <c r="E38" s="208" t="s">
        <v>86</v>
      </c>
      <c r="F38" s="208">
        <f>SUM(F39:F40)</f>
        <v>1.5</v>
      </c>
      <c r="G38" s="355" t="s">
        <v>2553</v>
      </c>
      <c r="H38" s="731" t="s">
        <v>23</v>
      </c>
      <c r="I38" s="731" t="s">
        <v>76</v>
      </c>
      <c r="J38" s="734">
        <v>6</v>
      </c>
      <c r="K38" s="731" t="s">
        <v>21</v>
      </c>
      <c r="L38" s="731" t="s">
        <v>22</v>
      </c>
      <c r="M38" s="731"/>
      <c r="N38" s="56">
        <f>D38*J38</f>
        <v>18</v>
      </c>
      <c r="O38" s="57">
        <f>N38/12</f>
        <v>1.5</v>
      </c>
      <c r="P38" s="57">
        <v>0</v>
      </c>
      <c r="Q38" s="110">
        <f>O38*2</f>
        <v>3</v>
      </c>
      <c r="S38" s="597"/>
    </row>
    <row r="39" spans="1:19" s="52" customFormat="1" ht="22.5" x14ac:dyDescent="0.3">
      <c r="A39" s="731"/>
      <c r="B39" s="732"/>
      <c r="C39" s="126" t="s">
        <v>1660</v>
      </c>
      <c r="D39" s="76"/>
      <c r="E39" s="100"/>
      <c r="F39" s="100"/>
      <c r="G39" s="129" t="s">
        <v>2554</v>
      </c>
      <c r="H39" s="731"/>
      <c r="I39" s="731"/>
      <c r="J39" s="734"/>
      <c r="K39" s="731"/>
      <c r="L39" s="731"/>
      <c r="M39" s="731"/>
      <c r="S39" s="597"/>
    </row>
    <row r="40" spans="1:19" s="52" customFormat="1" ht="22.5" x14ac:dyDescent="0.3">
      <c r="A40" s="731"/>
      <c r="B40" s="732"/>
      <c r="C40" s="111" t="s">
        <v>1485</v>
      </c>
      <c r="D40" s="73"/>
      <c r="E40" s="74">
        <v>100</v>
      </c>
      <c r="F40" s="74">
        <f>SUM(1.5*E40)/100</f>
        <v>1.5</v>
      </c>
      <c r="G40" s="129"/>
      <c r="H40" s="731"/>
      <c r="I40" s="731"/>
      <c r="J40" s="734"/>
      <c r="K40" s="731"/>
      <c r="L40" s="731"/>
      <c r="M40" s="731"/>
      <c r="S40" s="597"/>
    </row>
    <row r="41" spans="1:19" s="52" customFormat="1" ht="22.5" x14ac:dyDescent="0.3">
      <c r="A41" s="731">
        <v>311</v>
      </c>
      <c r="B41" s="732" t="s">
        <v>1484</v>
      </c>
      <c r="C41" s="109" t="s">
        <v>1306</v>
      </c>
      <c r="D41" s="187">
        <v>1</v>
      </c>
      <c r="E41" s="208" t="s">
        <v>82</v>
      </c>
      <c r="F41" s="208">
        <f>SUM(F42:F43)</f>
        <v>0.25</v>
      </c>
      <c r="G41" s="832" t="s">
        <v>2545</v>
      </c>
      <c r="H41" s="731" t="s">
        <v>23</v>
      </c>
      <c r="I41" s="731" t="s">
        <v>20</v>
      </c>
      <c r="J41" s="734">
        <v>1</v>
      </c>
      <c r="K41" s="731" t="s">
        <v>73</v>
      </c>
      <c r="L41" s="731" t="s">
        <v>22</v>
      </c>
      <c r="M41" s="731"/>
      <c r="N41" s="56">
        <f>D41*J41</f>
        <v>1</v>
      </c>
      <c r="O41" s="57">
        <f>N41/12</f>
        <v>8.3333333333333329E-2</v>
      </c>
      <c r="P41" s="57">
        <v>0</v>
      </c>
      <c r="Q41" s="110">
        <f>O41*2</f>
        <v>0.16666666666666666</v>
      </c>
      <c r="S41" s="597"/>
    </row>
    <row r="42" spans="1:19" s="52" customFormat="1" ht="22.5" x14ac:dyDescent="0.3">
      <c r="A42" s="731"/>
      <c r="B42" s="732"/>
      <c r="C42" s="126" t="s">
        <v>1477</v>
      </c>
      <c r="D42" s="76"/>
      <c r="E42" s="100"/>
      <c r="F42" s="100"/>
      <c r="G42" s="833"/>
      <c r="H42" s="731"/>
      <c r="I42" s="731"/>
      <c r="J42" s="734"/>
      <c r="K42" s="731"/>
      <c r="L42" s="731"/>
      <c r="M42" s="731"/>
      <c r="S42" s="597"/>
    </row>
    <row r="43" spans="1:19" s="52" customFormat="1" ht="22.5" x14ac:dyDescent="0.3">
      <c r="A43" s="731"/>
      <c r="B43" s="732"/>
      <c r="C43" s="111" t="s">
        <v>88</v>
      </c>
      <c r="D43" s="73"/>
      <c r="E43" s="74">
        <v>100</v>
      </c>
      <c r="F43" s="74">
        <f>SUM(0.25*E43)/100</f>
        <v>0.25</v>
      </c>
      <c r="G43" s="833"/>
      <c r="H43" s="731"/>
      <c r="I43" s="731"/>
      <c r="J43" s="734"/>
      <c r="K43" s="731"/>
      <c r="L43" s="731"/>
      <c r="M43" s="731"/>
      <c r="S43" s="597"/>
    </row>
    <row r="44" spans="1:19" s="52" customFormat="1" ht="22.5" x14ac:dyDescent="0.3">
      <c r="A44" s="731">
        <v>312</v>
      </c>
      <c r="B44" s="732" t="s">
        <v>1665</v>
      </c>
      <c r="C44" s="109" t="s">
        <v>1308</v>
      </c>
      <c r="D44" s="187">
        <v>1</v>
      </c>
      <c r="E44" s="208" t="s">
        <v>82</v>
      </c>
      <c r="F44" s="208">
        <f>SUM(F45:F46)</f>
        <v>0.25</v>
      </c>
      <c r="G44" s="916" t="s">
        <v>2557</v>
      </c>
      <c r="H44" s="731" t="s">
        <v>23</v>
      </c>
      <c r="I44" s="731" t="s">
        <v>76</v>
      </c>
      <c r="J44" s="734">
        <v>6</v>
      </c>
      <c r="K44" s="731" t="s">
        <v>21</v>
      </c>
      <c r="L44" s="731" t="s">
        <v>22</v>
      </c>
      <c r="M44" s="731"/>
      <c r="N44" s="56">
        <f>D44*J44</f>
        <v>6</v>
      </c>
      <c r="O44" s="57">
        <f>N44/12</f>
        <v>0.5</v>
      </c>
      <c r="P44" s="57">
        <v>0</v>
      </c>
      <c r="Q44" s="110">
        <f>O44*2</f>
        <v>1</v>
      </c>
      <c r="S44" s="597"/>
    </row>
    <row r="45" spans="1:19" s="52" customFormat="1" ht="22.5" x14ac:dyDescent="0.3">
      <c r="A45" s="731"/>
      <c r="B45" s="732"/>
      <c r="C45" s="126" t="s">
        <v>1660</v>
      </c>
      <c r="D45" s="76"/>
      <c r="E45" s="100"/>
      <c r="F45" s="100"/>
      <c r="G45" s="916"/>
      <c r="H45" s="731"/>
      <c r="I45" s="731"/>
      <c r="J45" s="734"/>
      <c r="K45" s="731"/>
      <c r="L45" s="731"/>
      <c r="M45" s="731"/>
      <c r="S45" s="597"/>
    </row>
    <row r="46" spans="1:19" s="52" customFormat="1" ht="22.5" x14ac:dyDescent="0.3">
      <c r="A46" s="731"/>
      <c r="B46" s="732"/>
      <c r="C46" s="111" t="s">
        <v>1322</v>
      </c>
      <c r="D46" s="73"/>
      <c r="E46" s="74">
        <v>100</v>
      </c>
      <c r="F46" s="74">
        <f>SUM(0.25*E46)/100</f>
        <v>0.25</v>
      </c>
      <c r="G46" s="916"/>
      <c r="H46" s="731"/>
      <c r="I46" s="731"/>
      <c r="J46" s="734"/>
      <c r="K46" s="731"/>
      <c r="L46" s="731"/>
      <c r="M46" s="731"/>
      <c r="S46" s="597"/>
    </row>
    <row r="47" spans="1:19" s="52" customFormat="1" ht="22.5" x14ac:dyDescent="0.3">
      <c r="A47" s="731">
        <v>313</v>
      </c>
      <c r="B47" s="732" t="s">
        <v>1329</v>
      </c>
      <c r="C47" s="109" t="s">
        <v>1330</v>
      </c>
      <c r="D47" s="187">
        <v>1</v>
      </c>
      <c r="E47" s="208" t="s">
        <v>82</v>
      </c>
      <c r="F47" s="208">
        <f>SUM(F48:F49)</f>
        <v>0.25</v>
      </c>
      <c r="G47" s="832" t="s">
        <v>2579</v>
      </c>
      <c r="H47" s="731" t="s">
        <v>23</v>
      </c>
      <c r="I47" s="731" t="s">
        <v>26</v>
      </c>
      <c r="J47" s="734">
        <v>2</v>
      </c>
      <c r="K47" s="731" t="s">
        <v>21</v>
      </c>
      <c r="L47" s="731" t="s">
        <v>22</v>
      </c>
      <c r="M47" s="731"/>
      <c r="N47" s="56">
        <f>D47*J47</f>
        <v>2</v>
      </c>
      <c r="O47" s="57">
        <f>N47/12</f>
        <v>0.16666666666666666</v>
      </c>
      <c r="P47" s="57">
        <v>0</v>
      </c>
      <c r="Q47" s="110">
        <f>O47*2</f>
        <v>0.33333333333333331</v>
      </c>
      <c r="S47" s="597"/>
    </row>
    <row r="48" spans="1:19" s="52" customFormat="1" ht="22.5" x14ac:dyDescent="0.3">
      <c r="A48" s="731"/>
      <c r="B48" s="732"/>
      <c r="C48" s="126" t="s">
        <v>1477</v>
      </c>
      <c r="D48" s="76"/>
      <c r="E48" s="100"/>
      <c r="F48" s="100"/>
      <c r="G48" s="833"/>
      <c r="H48" s="731"/>
      <c r="I48" s="731"/>
      <c r="J48" s="734"/>
      <c r="K48" s="731"/>
      <c r="L48" s="731"/>
      <c r="M48" s="731"/>
      <c r="S48" s="597"/>
    </row>
    <row r="49" spans="1:19" s="52" customFormat="1" ht="22.5" x14ac:dyDescent="0.3">
      <c r="A49" s="731"/>
      <c r="B49" s="732"/>
      <c r="C49" s="111" t="s">
        <v>87</v>
      </c>
      <c r="D49" s="73"/>
      <c r="E49" s="74">
        <v>100</v>
      </c>
      <c r="F49" s="74">
        <f>SUM(0.25*E49)/100</f>
        <v>0.25</v>
      </c>
      <c r="G49" s="834"/>
      <c r="H49" s="731"/>
      <c r="I49" s="731"/>
      <c r="J49" s="734"/>
      <c r="K49" s="731"/>
      <c r="L49" s="731"/>
      <c r="M49" s="731"/>
      <c r="S49" s="597"/>
    </row>
    <row r="50" spans="1:19" s="52" customFormat="1" ht="22.5" x14ac:dyDescent="0.3">
      <c r="A50" s="731">
        <v>314</v>
      </c>
      <c r="B50" s="732" t="s">
        <v>1666</v>
      </c>
      <c r="C50" s="109" t="s">
        <v>1312</v>
      </c>
      <c r="D50" s="187">
        <v>6</v>
      </c>
      <c r="E50" s="208" t="s">
        <v>1313</v>
      </c>
      <c r="F50" s="208">
        <f>SUM(F51:F52)</f>
        <v>1</v>
      </c>
      <c r="G50" s="853"/>
      <c r="H50" s="731" t="s">
        <v>23</v>
      </c>
      <c r="I50" s="731" t="s">
        <v>20</v>
      </c>
      <c r="J50" s="734">
        <v>1</v>
      </c>
      <c r="K50" s="731" t="s">
        <v>73</v>
      </c>
      <c r="L50" s="731" t="s">
        <v>22</v>
      </c>
      <c r="M50" s="731"/>
      <c r="N50" s="56">
        <f>D50*J50</f>
        <v>6</v>
      </c>
      <c r="O50" s="57">
        <f>N50/12</f>
        <v>0.5</v>
      </c>
      <c r="P50" s="57">
        <v>0</v>
      </c>
      <c r="Q50" s="110">
        <f>O50*2</f>
        <v>1</v>
      </c>
      <c r="S50" s="597"/>
    </row>
    <row r="51" spans="1:19" s="52" customFormat="1" ht="22.5" x14ac:dyDescent="0.3">
      <c r="A51" s="731"/>
      <c r="B51" s="732"/>
      <c r="C51" s="126" t="s">
        <v>1321</v>
      </c>
      <c r="D51" s="76"/>
      <c r="E51" s="100"/>
      <c r="F51" s="100"/>
      <c r="G51" s="854"/>
      <c r="H51" s="731"/>
      <c r="I51" s="731"/>
      <c r="J51" s="734"/>
      <c r="K51" s="731"/>
      <c r="L51" s="731"/>
      <c r="M51" s="731"/>
      <c r="S51" s="597"/>
    </row>
    <row r="52" spans="1:19" s="52" customFormat="1" ht="22.5" x14ac:dyDescent="0.3">
      <c r="A52" s="731"/>
      <c r="B52" s="732"/>
      <c r="C52" s="111" t="s">
        <v>85</v>
      </c>
      <c r="D52" s="73"/>
      <c r="E52" s="74">
        <v>100</v>
      </c>
      <c r="F52" s="74">
        <f>SUM(1*E52)/100</f>
        <v>1</v>
      </c>
      <c r="G52" s="855"/>
      <c r="H52" s="731"/>
      <c r="I52" s="731"/>
      <c r="J52" s="734"/>
      <c r="K52" s="731"/>
      <c r="L52" s="731"/>
      <c r="M52" s="731"/>
      <c r="S52" s="597"/>
    </row>
    <row r="53" spans="1:19" s="52" customFormat="1" ht="21" x14ac:dyDescent="0.3">
      <c r="A53" s="731">
        <v>315</v>
      </c>
      <c r="B53" s="732" t="s">
        <v>1486</v>
      </c>
      <c r="C53" s="109" t="s">
        <v>1487</v>
      </c>
      <c r="D53" s="187">
        <v>6</v>
      </c>
      <c r="E53" s="208" t="s">
        <v>1313</v>
      </c>
      <c r="F53" s="208">
        <f>SUM(F54:F55)</f>
        <v>1</v>
      </c>
      <c r="G53" s="853"/>
      <c r="H53" s="731" t="s">
        <v>23</v>
      </c>
      <c r="I53" s="731" t="s">
        <v>28</v>
      </c>
      <c r="J53" s="734">
        <v>6</v>
      </c>
      <c r="K53" s="731" t="s">
        <v>73</v>
      </c>
      <c r="L53" s="731" t="s">
        <v>22</v>
      </c>
      <c r="M53" s="731"/>
      <c r="N53" s="56">
        <f>D53*J53</f>
        <v>36</v>
      </c>
      <c r="O53" s="57">
        <f>N53/12</f>
        <v>3</v>
      </c>
      <c r="P53" s="57">
        <v>0</v>
      </c>
      <c r="Q53" s="110">
        <f>O53*2</f>
        <v>6</v>
      </c>
      <c r="S53" s="597"/>
    </row>
    <row r="54" spans="1:19" s="52" customFormat="1" ht="22.5" x14ac:dyDescent="0.3">
      <c r="A54" s="731"/>
      <c r="B54" s="732"/>
      <c r="C54" s="126" t="s">
        <v>1477</v>
      </c>
      <c r="D54" s="76"/>
      <c r="E54" s="100"/>
      <c r="F54" s="100"/>
      <c r="G54" s="854"/>
      <c r="H54" s="731"/>
      <c r="I54" s="731"/>
      <c r="J54" s="734"/>
      <c r="K54" s="731"/>
      <c r="L54" s="731"/>
      <c r="M54" s="731"/>
      <c r="S54" s="597"/>
    </row>
    <row r="55" spans="1:19" s="52" customFormat="1" ht="22.5" x14ac:dyDescent="0.3">
      <c r="A55" s="731"/>
      <c r="B55" s="732"/>
      <c r="C55" s="111" t="s">
        <v>85</v>
      </c>
      <c r="D55" s="73"/>
      <c r="E55" s="74">
        <v>100</v>
      </c>
      <c r="F55" s="74">
        <f>SUM(1*E55)/100</f>
        <v>1</v>
      </c>
      <c r="G55" s="855"/>
      <c r="H55" s="731"/>
      <c r="I55" s="731"/>
      <c r="J55" s="734"/>
      <c r="K55" s="731"/>
      <c r="L55" s="731"/>
      <c r="M55" s="731"/>
      <c r="S55" s="597"/>
    </row>
    <row r="56" spans="1:19" ht="24.75" customHeight="1" x14ac:dyDescent="0.15">
      <c r="A56" s="657" t="s">
        <v>869</v>
      </c>
      <c r="B56" s="657"/>
      <c r="C56" s="657"/>
      <c r="D56" s="657"/>
      <c r="E56" s="657"/>
      <c r="F56" s="657"/>
      <c r="G56" s="657"/>
      <c r="H56" s="657"/>
      <c r="I56" s="657"/>
      <c r="J56" s="657"/>
      <c r="K56" s="657"/>
      <c r="L56" s="657"/>
      <c r="M56" s="657"/>
      <c r="N56" s="124">
        <f>N57+N103</f>
        <v>718</v>
      </c>
      <c r="O56" s="65">
        <f t="shared" ref="O56:Q56" si="3">O57+O103</f>
        <v>59.833333333333329</v>
      </c>
      <c r="P56" s="65">
        <f t="shared" si="3"/>
        <v>0</v>
      </c>
      <c r="Q56" s="65">
        <f t="shared" si="3"/>
        <v>119.66666666666666</v>
      </c>
      <c r="R56" s="125">
        <f>P56+Q56</f>
        <v>119.66666666666666</v>
      </c>
      <c r="S56" s="110">
        <f>Q56/20</f>
        <v>5.9833333333333325</v>
      </c>
    </row>
    <row r="57" spans="1:19" ht="24.75" customHeight="1" x14ac:dyDescent="0.15">
      <c r="A57" s="977" t="s">
        <v>1601</v>
      </c>
      <c r="B57" s="977"/>
      <c r="C57" s="977"/>
      <c r="D57" s="977"/>
      <c r="E57" s="977"/>
      <c r="F57" s="977"/>
      <c r="G57" s="977"/>
      <c r="H57" s="977"/>
      <c r="I57" s="977"/>
      <c r="J57" s="977"/>
      <c r="K57" s="977"/>
      <c r="L57" s="977"/>
      <c r="M57" s="977"/>
      <c r="N57" s="124">
        <f>SUM(N58:N102)</f>
        <v>80</v>
      </c>
      <c r="O57" s="65">
        <f>SUM(O58:O102)</f>
        <v>6.666666666666667</v>
      </c>
      <c r="P57" s="65">
        <f t="shared" ref="P57:Q57" si="4">SUM(P58:P102)</f>
        <v>0</v>
      </c>
      <c r="Q57" s="65">
        <f t="shared" si="4"/>
        <v>13.333333333333334</v>
      </c>
    </row>
    <row r="58" spans="1:19" s="52" customFormat="1" ht="21" x14ac:dyDescent="0.3">
      <c r="A58" s="731">
        <v>316</v>
      </c>
      <c r="B58" s="732" t="s">
        <v>1535</v>
      </c>
      <c r="C58" s="109" t="s">
        <v>1536</v>
      </c>
      <c r="D58" s="187">
        <v>3</v>
      </c>
      <c r="E58" s="208" t="s">
        <v>86</v>
      </c>
      <c r="F58" s="208">
        <f>SUM(F60)</f>
        <v>1.5</v>
      </c>
      <c r="G58" s="217" t="s">
        <v>2581</v>
      </c>
      <c r="H58" s="838" t="s">
        <v>20</v>
      </c>
      <c r="I58" s="838" t="s">
        <v>26</v>
      </c>
      <c r="J58" s="839">
        <v>1</v>
      </c>
      <c r="K58" s="838" t="s">
        <v>21</v>
      </c>
      <c r="L58" s="838" t="s">
        <v>22</v>
      </c>
      <c r="M58" s="838"/>
      <c r="N58" s="56">
        <f>D58*J58</f>
        <v>3</v>
      </c>
      <c r="O58" s="57">
        <f>N58/12</f>
        <v>0.25</v>
      </c>
      <c r="P58" s="57">
        <v>0</v>
      </c>
      <c r="Q58" s="110">
        <f>O58*2</f>
        <v>0.5</v>
      </c>
      <c r="S58" s="597"/>
    </row>
    <row r="59" spans="1:19" s="52" customFormat="1" ht="22.5" x14ac:dyDescent="0.3">
      <c r="A59" s="731"/>
      <c r="B59" s="732"/>
      <c r="C59" s="126" t="s">
        <v>1539</v>
      </c>
      <c r="D59" s="76"/>
      <c r="E59" s="100"/>
      <c r="F59" s="100"/>
      <c r="G59" s="217" t="s">
        <v>2582</v>
      </c>
      <c r="H59" s="731"/>
      <c r="I59" s="731"/>
      <c r="J59" s="734"/>
      <c r="K59" s="731"/>
      <c r="L59" s="731"/>
      <c r="M59" s="731"/>
      <c r="S59" s="597"/>
    </row>
    <row r="60" spans="1:19" s="52" customFormat="1" ht="22.5" x14ac:dyDescent="0.3">
      <c r="A60" s="731"/>
      <c r="B60" s="732"/>
      <c r="C60" s="111" t="s">
        <v>85</v>
      </c>
      <c r="D60" s="73"/>
      <c r="E60" s="74">
        <v>100</v>
      </c>
      <c r="F60" s="74">
        <f>SUM(1.5*E60)/100</f>
        <v>1.5</v>
      </c>
      <c r="G60" s="217"/>
      <c r="H60" s="731"/>
      <c r="I60" s="731"/>
      <c r="J60" s="734"/>
      <c r="K60" s="731"/>
      <c r="L60" s="731"/>
      <c r="M60" s="731"/>
      <c r="S60" s="597"/>
    </row>
    <row r="61" spans="1:19" s="52" customFormat="1" ht="22.5" x14ac:dyDescent="0.3">
      <c r="A61" s="731">
        <v>317</v>
      </c>
      <c r="B61" s="732" t="s">
        <v>1705</v>
      </c>
      <c r="C61" s="109" t="s">
        <v>1706</v>
      </c>
      <c r="D61" s="187">
        <v>3</v>
      </c>
      <c r="E61" s="208" t="s">
        <v>86</v>
      </c>
      <c r="F61" s="208">
        <f>SUM(F63)</f>
        <v>1.5</v>
      </c>
      <c r="G61" s="300" t="s">
        <v>2567</v>
      </c>
      <c r="H61" s="731" t="s">
        <v>20</v>
      </c>
      <c r="I61" s="731" t="s">
        <v>26</v>
      </c>
      <c r="J61" s="734">
        <v>1</v>
      </c>
      <c r="K61" s="731" t="s">
        <v>25</v>
      </c>
      <c r="L61" s="731" t="s">
        <v>22</v>
      </c>
      <c r="M61" s="731"/>
      <c r="N61" s="56">
        <f>D61*J61</f>
        <v>3</v>
      </c>
      <c r="O61" s="57">
        <f>N61/12</f>
        <v>0.25</v>
      </c>
      <c r="P61" s="57">
        <v>0</v>
      </c>
      <c r="Q61" s="110">
        <f>O61*2</f>
        <v>0.5</v>
      </c>
      <c r="S61" s="597"/>
    </row>
    <row r="62" spans="1:19" s="52" customFormat="1" ht="22.5" x14ac:dyDescent="0.3">
      <c r="A62" s="731"/>
      <c r="B62" s="732"/>
      <c r="C62" s="126" t="s">
        <v>1539</v>
      </c>
      <c r="D62" s="76"/>
      <c r="E62" s="100"/>
      <c r="F62" s="100"/>
      <c r="G62" s="217" t="s">
        <v>2568</v>
      </c>
      <c r="H62" s="731"/>
      <c r="I62" s="731"/>
      <c r="J62" s="734"/>
      <c r="K62" s="731"/>
      <c r="L62" s="731"/>
      <c r="M62" s="731"/>
      <c r="S62" s="597"/>
    </row>
    <row r="63" spans="1:19" s="52" customFormat="1" ht="22.5" x14ac:dyDescent="0.3">
      <c r="A63" s="731"/>
      <c r="B63" s="732"/>
      <c r="C63" s="111" t="s">
        <v>87</v>
      </c>
      <c r="D63" s="73"/>
      <c r="E63" s="74">
        <v>100</v>
      </c>
      <c r="F63" s="74">
        <f>SUM(1.5*E63)/100</f>
        <v>1.5</v>
      </c>
      <c r="G63" s="217"/>
      <c r="H63" s="731"/>
      <c r="I63" s="731"/>
      <c r="J63" s="734"/>
      <c r="K63" s="731"/>
      <c r="L63" s="731"/>
      <c r="M63" s="731"/>
      <c r="S63" s="597"/>
    </row>
    <row r="64" spans="1:19" s="52" customFormat="1" ht="21" x14ac:dyDescent="0.3">
      <c r="A64" s="731">
        <v>318</v>
      </c>
      <c r="B64" s="732" t="s">
        <v>1707</v>
      </c>
      <c r="C64" s="109" t="s">
        <v>1708</v>
      </c>
      <c r="D64" s="187">
        <v>3</v>
      </c>
      <c r="E64" s="208" t="s">
        <v>86</v>
      </c>
      <c r="F64" s="208">
        <f>SUM(F66)</f>
        <v>1.5</v>
      </c>
      <c r="G64" s="300" t="s">
        <v>2541</v>
      </c>
      <c r="H64" s="731" t="s">
        <v>20</v>
      </c>
      <c r="I64" s="731" t="s">
        <v>26</v>
      </c>
      <c r="J64" s="734">
        <v>1</v>
      </c>
      <c r="K64" s="731" t="s">
        <v>25</v>
      </c>
      <c r="L64" s="731" t="s">
        <v>22</v>
      </c>
      <c r="M64" s="963"/>
      <c r="N64" s="56">
        <f>D64*J64</f>
        <v>3</v>
      </c>
      <c r="O64" s="57">
        <f>N64/12</f>
        <v>0.25</v>
      </c>
      <c r="P64" s="57">
        <v>0</v>
      </c>
      <c r="Q64" s="110">
        <f>O64*2</f>
        <v>0.5</v>
      </c>
      <c r="S64" s="597"/>
    </row>
    <row r="65" spans="1:19" s="52" customFormat="1" ht="22.5" x14ac:dyDescent="0.3">
      <c r="A65" s="731"/>
      <c r="B65" s="732"/>
      <c r="C65" s="126" t="s">
        <v>1539</v>
      </c>
      <c r="D65" s="76"/>
      <c r="E65" s="100"/>
      <c r="F65" s="100"/>
      <c r="G65" s="217" t="s">
        <v>2542</v>
      </c>
      <c r="H65" s="731"/>
      <c r="I65" s="731"/>
      <c r="J65" s="734"/>
      <c r="K65" s="731"/>
      <c r="L65" s="731"/>
      <c r="M65" s="963"/>
      <c r="S65" s="597"/>
    </row>
    <row r="66" spans="1:19" s="52" customFormat="1" ht="22.5" x14ac:dyDescent="0.3">
      <c r="A66" s="731"/>
      <c r="B66" s="732"/>
      <c r="C66" s="111" t="s">
        <v>1476</v>
      </c>
      <c r="D66" s="73"/>
      <c r="E66" s="74">
        <v>100</v>
      </c>
      <c r="F66" s="74">
        <f>SUM(1.5*E66)/100</f>
        <v>1.5</v>
      </c>
      <c r="G66" s="217"/>
      <c r="H66" s="731"/>
      <c r="I66" s="731"/>
      <c r="J66" s="734"/>
      <c r="K66" s="731"/>
      <c r="L66" s="731"/>
      <c r="M66" s="963"/>
      <c r="S66" s="597"/>
    </row>
    <row r="67" spans="1:19" s="52" customFormat="1" ht="21" hidden="1" x14ac:dyDescent="0.3">
      <c r="A67" s="745">
        <v>319</v>
      </c>
      <c r="B67" s="746" t="s">
        <v>1540</v>
      </c>
      <c r="C67" s="213" t="s">
        <v>1541</v>
      </c>
      <c r="D67" s="205">
        <v>3</v>
      </c>
      <c r="E67" s="84" t="s">
        <v>86</v>
      </c>
      <c r="F67" s="84"/>
      <c r="G67" s="302" t="s">
        <v>2583</v>
      </c>
      <c r="H67" s="745" t="s">
        <v>23</v>
      </c>
      <c r="I67" s="745" t="s">
        <v>20</v>
      </c>
      <c r="J67" s="748">
        <v>0</v>
      </c>
      <c r="K67" s="745" t="s">
        <v>20</v>
      </c>
      <c r="L67" s="745" t="s">
        <v>22</v>
      </c>
      <c r="M67" s="748" t="s">
        <v>1796</v>
      </c>
      <c r="N67" s="56">
        <f>D67*J67</f>
        <v>0</v>
      </c>
      <c r="O67" s="57">
        <f>N67/12</f>
        <v>0</v>
      </c>
      <c r="P67" s="57">
        <v>0</v>
      </c>
      <c r="Q67" s="110">
        <f>O67*2</f>
        <v>0</v>
      </c>
      <c r="S67" s="597"/>
    </row>
    <row r="68" spans="1:19" s="52" customFormat="1" ht="21" hidden="1" x14ac:dyDescent="0.3">
      <c r="A68" s="745"/>
      <c r="B68" s="746"/>
      <c r="C68" s="213" t="s">
        <v>1539</v>
      </c>
      <c r="D68" s="205"/>
      <c r="E68" s="100"/>
      <c r="F68" s="100"/>
      <c r="G68" s="214" t="s">
        <v>2584</v>
      </c>
      <c r="H68" s="745"/>
      <c r="I68" s="745"/>
      <c r="J68" s="748"/>
      <c r="K68" s="745"/>
      <c r="L68" s="745"/>
      <c r="M68" s="748"/>
      <c r="S68" s="597"/>
    </row>
    <row r="69" spans="1:19" s="52" customFormat="1" ht="21" hidden="1" x14ac:dyDescent="0.3">
      <c r="A69" s="745"/>
      <c r="B69" s="746"/>
      <c r="C69" s="213" t="s">
        <v>1473</v>
      </c>
      <c r="D69" s="205"/>
      <c r="E69" s="100"/>
      <c r="F69" s="100"/>
      <c r="G69" s="214"/>
      <c r="H69" s="745"/>
      <c r="I69" s="745"/>
      <c r="J69" s="748"/>
      <c r="K69" s="745"/>
      <c r="L69" s="745"/>
      <c r="M69" s="748"/>
      <c r="S69" s="597"/>
    </row>
    <row r="70" spans="1:19" s="52" customFormat="1" ht="22.5" x14ac:dyDescent="0.3">
      <c r="A70" s="731">
        <v>320</v>
      </c>
      <c r="B70" s="732" t="s">
        <v>1542</v>
      </c>
      <c r="C70" s="109" t="s">
        <v>1306</v>
      </c>
      <c r="D70" s="187">
        <v>1</v>
      </c>
      <c r="E70" s="208" t="s">
        <v>82</v>
      </c>
      <c r="F70" s="208">
        <f>SUM(F72)</f>
        <v>0.25</v>
      </c>
      <c r="G70" s="830" t="s">
        <v>2585</v>
      </c>
      <c r="H70" s="731" t="s">
        <v>20</v>
      </c>
      <c r="I70" s="731" t="s">
        <v>26</v>
      </c>
      <c r="J70" s="734">
        <v>1</v>
      </c>
      <c r="K70" s="731" t="s">
        <v>21</v>
      </c>
      <c r="L70" s="731" t="s">
        <v>22</v>
      </c>
      <c r="M70" s="731"/>
      <c r="N70" s="56">
        <f>D70*J70</f>
        <v>1</v>
      </c>
      <c r="O70" s="57">
        <f>N70/12</f>
        <v>8.3333333333333329E-2</v>
      </c>
      <c r="P70" s="57">
        <v>0</v>
      </c>
      <c r="Q70" s="110">
        <f>O70*2</f>
        <v>0.16666666666666666</v>
      </c>
      <c r="S70" s="597"/>
    </row>
    <row r="71" spans="1:19" s="52" customFormat="1" ht="22.5" x14ac:dyDescent="0.3">
      <c r="A71" s="731"/>
      <c r="B71" s="732"/>
      <c r="C71" s="126" t="s">
        <v>1539</v>
      </c>
      <c r="D71" s="76"/>
      <c r="E71" s="100"/>
      <c r="F71" s="100"/>
      <c r="G71" s="841"/>
      <c r="H71" s="731"/>
      <c r="I71" s="731"/>
      <c r="J71" s="734"/>
      <c r="K71" s="731"/>
      <c r="L71" s="731"/>
      <c r="M71" s="731"/>
      <c r="S71" s="597"/>
    </row>
    <row r="72" spans="1:19" s="52" customFormat="1" ht="22.5" x14ac:dyDescent="0.3">
      <c r="A72" s="731"/>
      <c r="B72" s="732"/>
      <c r="C72" s="111" t="s">
        <v>88</v>
      </c>
      <c r="D72" s="73"/>
      <c r="E72" s="74">
        <v>100</v>
      </c>
      <c r="F72" s="74">
        <f>SUM(0.25*E72)/100</f>
        <v>0.25</v>
      </c>
      <c r="G72" s="841"/>
      <c r="H72" s="731"/>
      <c r="I72" s="731"/>
      <c r="J72" s="734"/>
      <c r="K72" s="731"/>
      <c r="L72" s="731"/>
      <c r="M72" s="731"/>
      <c r="S72" s="597"/>
    </row>
    <row r="73" spans="1:19" s="52" customFormat="1" ht="22.5" x14ac:dyDescent="0.3">
      <c r="A73" s="731">
        <v>321</v>
      </c>
      <c r="B73" s="732" t="s">
        <v>1709</v>
      </c>
      <c r="C73" s="109" t="s">
        <v>1308</v>
      </c>
      <c r="D73" s="187">
        <v>1</v>
      </c>
      <c r="E73" s="208" t="s">
        <v>82</v>
      </c>
      <c r="F73" s="208">
        <f>SUM(F75)</f>
        <v>0.25</v>
      </c>
      <c r="G73" s="842" t="s">
        <v>2573</v>
      </c>
      <c r="H73" s="731" t="s">
        <v>20</v>
      </c>
      <c r="I73" s="731" t="s">
        <v>26</v>
      </c>
      <c r="J73" s="734">
        <v>1</v>
      </c>
      <c r="K73" s="731" t="s">
        <v>23</v>
      </c>
      <c r="L73" s="731" t="s">
        <v>22</v>
      </c>
      <c r="M73" s="731"/>
      <c r="N73" s="56">
        <f>D73*J73</f>
        <v>1</v>
      </c>
      <c r="O73" s="57">
        <f>N73/12</f>
        <v>8.3333333333333329E-2</v>
      </c>
      <c r="P73" s="57">
        <v>0</v>
      </c>
      <c r="Q73" s="110">
        <f>O73*2</f>
        <v>0.16666666666666666</v>
      </c>
      <c r="S73" s="597"/>
    </row>
    <row r="74" spans="1:19" s="52" customFormat="1" ht="22.5" x14ac:dyDescent="0.3">
      <c r="A74" s="731"/>
      <c r="B74" s="732"/>
      <c r="C74" s="126" t="s">
        <v>1552</v>
      </c>
      <c r="D74" s="76"/>
      <c r="E74" s="100"/>
      <c r="F74" s="100"/>
      <c r="G74" s="842"/>
      <c r="H74" s="731"/>
      <c r="I74" s="731"/>
      <c r="J74" s="734"/>
      <c r="K74" s="731"/>
      <c r="L74" s="731"/>
      <c r="M74" s="731"/>
      <c r="S74" s="597"/>
    </row>
    <row r="75" spans="1:19" s="52" customFormat="1" ht="22.5" x14ac:dyDescent="0.3">
      <c r="A75" s="731"/>
      <c r="B75" s="732"/>
      <c r="C75" s="111" t="s">
        <v>1485</v>
      </c>
      <c r="D75" s="73"/>
      <c r="E75" s="74">
        <v>100</v>
      </c>
      <c r="F75" s="74">
        <f>SUM(0.25*E75)/100</f>
        <v>0.25</v>
      </c>
      <c r="G75" s="842"/>
      <c r="H75" s="731"/>
      <c r="I75" s="731"/>
      <c r="J75" s="734"/>
      <c r="K75" s="731"/>
      <c r="L75" s="731"/>
      <c r="M75" s="731"/>
      <c r="S75" s="597"/>
    </row>
    <row r="76" spans="1:19" s="52" customFormat="1" ht="21" hidden="1" x14ac:dyDescent="0.3">
      <c r="A76" s="745">
        <v>322</v>
      </c>
      <c r="B76" s="746" t="s">
        <v>1543</v>
      </c>
      <c r="C76" s="213" t="s">
        <v>1310</v>
      </c>
      <c r="D76" s="205">
        <v>1</v>
      </c>
      <c r="E76" s="84" t="s">
        <v>82</v>
      </c>
      <c r="F76" s="84"/>
      <c r="G76" s="992" t="s">
        <v>2586</v>
      </c>
      <c r="H76" s="745" t="s">
        <v>23</v>
      </c>
      <c r="I76" s="745" t="s">
        <v>20</v>
      </c>
      <c r="J76" s="748">
        <v>0</v>
      </c>
      <c r="K76" s="745" t="s">
        <v>20</v>
      </c>
      <c r="L76" s="745" t="s">
        <v>22</v>
      </c>
      <c r="M76" s="748" t="s">
        <v>1796</v>
      </c>
      <c r="N76" s="56">
        <f>D76*J76</f>
        <v>0</v>
      </c>
      <c r="O76" s="57">
        <f>N76/12</f>
        <v>0</v>
      </c>
      <c r="P76" s="57">
        <v>0</v>
      </c>
      <c r="Q76" s="110">
        <f>O76*2</f>
        <v>0</v>
      </c>
      <c r="S76" s="597"/>
    </row>
    <row r="77" spans="1:19" s="52" customFormat="1" ht="21" hidden="1" x14ac:dyDescent="0.3">
      <c r="A77" s="745"/>
      <c r="B77" s="746"/>
      <c r="C77" s="213" t="s">
        <v>1539</v>
      </c>
      <c r="D77" s="205"/>
      <c r="E77" s="100"/>
      <c r="F77" s="100"/>
      <c r="G77" s="993"/>
      <c r="H77" s="745"/>
      <c r="I77" s="745"/>
      <c r="J77" s="748"/>
      <c r="K77" s="745"/>
      <c r="L77" s="745"/>
      <c r="M77" s="748"/>
      <c r="S77" s="597"/>
    </row>
    <row r="78" spans="1:19" s="52" customFormat="1" ht="21" hidden="1" x14ac:dyDescent="0.3">
      <c r="A78" s="745"/>
      <c r="B78" s="746"/>
      <c r="C78" s="213" t="s">
        <v>87</v>
      </c>
      <c r="D78" s="205"/>
      <c r="E78" s="100"/>
      <c r="F78" s="100"/>
      <c r="G78" s="994"/>
      <c r="H78" s="745"/>
      <c r="I78" s="745"/>
      <c r="J78" s="748"/>
      <c r="K78" s="745"/>
      <c r="L78" s="745"/>
      <c r="M78" s="748"/>
      <c r="S78" s="597"/>
    </row>
    <row r="79" spans="1:19" s="52" customFormat="1" ht="22.5" x14ac:dyDescent="0.3">
      <c r="A79" s="757">
        <v>323</v>
      </c>
      <c r="B79" s="758" t="s">
        <v>1545</v>
      </c>
      <c r="C79" s="277" t="s">
        <v>1330</v>
      </c>
      <c r="D79" s="539">
        <v>1</v>
      </c>
      <c r="E79" s="540" t="s">
        <v>82</v>
      </c>
      <c r="F79" s="540">
        <f>SUM(F81)</f>
        <v>0.25</v>
      </c>
      <c r="G79" s="835" t="s">
        <v>2572</v>
      </c>
      <c r="H79" s="757" t="s">
        <v>20</v>
      </c>
      <c r="I79" s="757" t="s">
        <v>39</v>
      </c>
      <c r="J79" s="744">
        <v>0</v>
      </c>
      <c r="K79" s="757" t="s">
        <v>23</v>
      </c>
      <c r="L79" s="757" t="s">
        <v>22</v>
      </c>
      <c r="M79" s="757"/>
      <c r="N79" s="56">
        <f>D79*J79</f>
        <v>0</v>
      </c>
      <c r="O79" s="57">
        <f>N79/12</f>
        <v>0</v>
      </c>
      <c r="P79" s="57">
        <v>0</v>
      </c>
      <c r="Q79" s="110">
        <f>O79*2</f>
        <v>0</v>
      </c>
      <c r="S79" s="597"/>
    </row>
    <row r="80" spans="1:19" s="52" customFormat="1" ht="22.5" x14ac:dyDescent="0.3">
      <c r="A80" s="757"/>
      <c r="B80" s="758"/>
      <c r="C80" s="320" t="s">
        <v>1544</v>
      </c>
      <c r="D80" s="273"/>
      <c r="E80" s="540"/>
      <c r="F80" s="540"/>
      <c r="G80" s="836"/>
      <c r="H80" s="757"/>
      <c r="I80" s="757"/>
      <c r="J80" s="744"/>
      <c r="K80" s="757"/>
      <c r="L80" s="757"/>
      <c r="M80" s="757"/>
      <c r="S80" s="597"/>
    </row>
    <row r="81" spans="1:19" s="52" customFormat="1" ht="22.5" x14ac:dyDescent="0.3">
      <c r="A81" s="757"/>
      <c r="B81" s="758"/>
      <c r="C81" s="278" t="s">
        <v>85</v>
      </c>
      <c r="D81" s="255"/>
      <c r="E81" s="147">
        <v>100</v>
      </c>
      <c r="F81" s="147">
        <f>SUM(0.25*E81)/100</f>
        <v>0.25</v>
      </c>
      <c r="G81" s="837"/>
      <c r="H81" s="757"/>
      <c r="I81" s="757"/>
      <c r="J81" s="744"/>
      <c r="K81" s="757"/>
      <c r="L81" s="757"/>
      <c r="M81" s="757"/>
      <c r="S81" s="597"/>
    </row>
    <row r="82" spans="1:19" s="52" customFormat="1" ht="21" hidden="1" customHeight="1" x14ac:dyDescent="0.3">
      <c r="A82" s="731">
        <v>324</v>
      </c>
      <c r="B82" s="732" t="s">
        <v>1545</v>
      </c>
      <c r="C82" s="109" t="s">
        <v>1330</v>
      </c>
      <c r="D82" s="187">
        <v>1</v>
      </c>
      <c r="E82" s="208" t="s">
        <v>82</v>
      </c>
      <c r="F82" s="208">
        <f>SUM(F84)</f>
        <v>0.25</v>
      </c>
      <c r="G82" s="830" t="s">
        <v>2575</v>
      </c>
      <c r="H82" s="731" t="s">
        <v>23</v>
      </c>
      <c r="I82" s="731" t="s">
        <v>20</v>
      </c>
      <c r="J82" s="734">
        <v>1</v>
      </c>
      <c r="K82" s="731" t="s">
        <v>73</v>
      </c>
      <c r="L82" s="731" t="s">
        <v>22</v>
      </c>
      <c r="M82" s="795"/>
      <c r="N82" s="56">
        <f>D82*J82</f>
        <v>1</v>
      </c>
      <c r="O82" s="57">
        <f>N82/12</f>
        <v>8.3333333333333329E-2</v>
      </c>
      <c r="P82" s="57">
        <v>0</v>
      </c>
      <c r="Q82" s="110">
        <f>O82*2</f>
        <v>0.16666666666666666</v>
      </c>
      <c r="S82" s="597"/>
    </row>
    <row r="83" spans="1:19" s="52" customFormat="1" ht="21" hidden="1" x14ac:dyDescent="0.3">
      <c r="A83" s="731"/>
      <c r="B83" s="732"/>
      <c r="C83" s="126" t="s">
        <v>1710</v>
      </c>
      <c r="D83" s="76"/>
      <c r="E83" s="100"/>
      <c r="F83" s="100"/>
      <c r="G83" s="841"/>
      <c r="H83" s="731"/>
      <c r="I83" s="731"/>
      <c r="J83" s="734"/>
      <c r="K83" s="731"/>
      <c r="L83" s="731"/>
      <c r="M83" s="995"/>
      <c r="S83" s="597"/>
    </row>
    <row r="84" spans="1:19" s="52" customFormat="1" ht="21" hidden="1" x14ac:dyDescent="0.3">
      <c r="A84" s="731"/>
      <c r="B84" s="732"/>
      <c r="C84" s="111" t="s">
        <v>85</v>
      </c>
      <c r="D84" s="73"/>
      <c r="E84" s="74">
        <v>100</v>
      </c>
      <c r="F84" s="74">
        <f>SUM(0.25*E84)/100</f>
        <v>0.25</v>
      </c>
      <c r="G84" s="831"/>
      <c r="H84" s="731"/>
      <c r="I84" s="731"/>
      <c r="J84" s="734"/>
      <c r="K84" s="731"/>
      <c r="L84" s="731"/>
      <c r="M84" s="838"/>
      <c r="S84" s="597"/>
    </row>
    <row r="85" spans="1:19" s="52" customFormat="1" ht="22.5" x14ac:dyDescent="0.3">
      <c r="A85" s="731">
        <v>325</v>
      </c>
      <c r="B85" s="732" t="s">
        <v>1711</v>
      </c>
      <c r="C85" s="109" t="s">
        <v>1565</v>
      </c>
      <c r="D85" s="187">
        <v>1</v>
      </c>
      <c r="E85" s="208" t="s">
        <v>82</v>
      </c>
      <c r="F85" s="208">
        <f>SUM(F87)</f>
        <v>0.25</v>
      </c>
      <c r="G85" s="830" t="s">
        <v>2587</v>
      </c>
      <c r="H85" s="731" t="s">
        <v>20</v>
      </c>
      <c r="I85" s="731" t="s">
        <v>26</v>
      </c>
      <c r="J85" s="734">
        <v>2</v>
      </c>
      <c r="K85" s="731" t="s">
        <v>21</v>
      </c>
      <c r="L85" s="731" t="s">
        <v>22</v>
      </c>
      <c r="M85" s="731"/>
      <c r="N85" s="56">
        <f>D85*J85</f>
        <v>2</v>
      </c>
      <c r="O85" s="57">
        <f>N85/12</f>
        <v>0.16666666666666666</v>
      </c>
      <c r="P85" s="57">
        <v>0</v>
      </c>
      <c r="Q85" s="110">
        <f>O85*2</f>
        <v>0.33333333333333331</v>
      </c>
      <c r="S85" s="597"/>
    </row>
    <row r="86" spans="1:19" s="52" customFormat="1" ht="22.5" x14ac:dyDescent="0.3">
      <c r="A86" s="731"/>
      <c r="B86" s="732"/>
      <c r="C86" s="126" t="s">
        <v>1539</v>
      </c>
      <c r="D86" s="76"/>
      <c r="E86" s="100"/>
      <c r="F86" s="100"/>
      <c r="G86" s="841"/>
      <c r="H86" s="731"/>
      <c r="I86" s="731"/>
      <c r="J86" s="734"/>
      <c r="K86" s="731"/>
      <c r="L86" s="731"/>
      <c r="M86" s="731"/>
      <c r="S86" s="597"/>
    </row>
    <row r="87" spans="1:19" s="52" customFormat="1" ht="22.5" x14ac:dyDescent="0.3">
      <c r="A87" s="731"/>
      <c r="B87" s="732"/>
      <c r="C87" s="111" t="s">
        <v>85</v>
      </c>
      <c r="D87" s="73"/>
      <c r="E87" s="74">
        <v>100</v>
      </c>
      <c r="F87" s="74">
        <f>SUM(0.25*E87)/100</f>
        <v>0.25</v>
      </c>
      <c r="G87" s="841"/>
      <c r="H87" s="731"/>
      <c r="I87" s="731"/>
      <c r="J87" s="734"/>
      <c r="K87" s="731"/>
      <c r="L87" s="731"/>
      <c r="M87" s="731"/>
      <c r="S87" s="597"/>
    </row>
    <row r="88" spans="1:19" s="52" customFormat="1" ht="22.5" x14ac:dyDescent="0.3">
      <c r="A88" s="760">
        <v>326</v>
      </c>
      <c r="B88" s="761" t="s">
        <v>1548</v>
      </c>
      <c r="C88" s="172" t="s">
        <v>1530</v>
      </c>
      <c r="D88" s="195">
        <v>6</v>
      </c>
      <c r="E88" s="173" t="s">
        <v>1313</v>
      </c>
      <c r="F88" s="173">
        <f>SUM(F90)</f>
        <v>1</v>
      </c>
      <c r="G88" s="849"/>
      <c r="H88" s="760" t="s">
        <v>20</v>
      </c>
      <c r="I88" s="760" t="s">
        <v>26</v>
      </c>
      <c r="J88" s="763">
        <v>2</v>
      </c>
      <c r="K88" s="760" t="s">
        <v>21</v>
      </c>
      <c r="L88" s="760" t="s">
        <v>22</v>
      </c>
      <c r="M88" s="760"/>
      <c r="N88" s="56">
        <f>D88*J88</f>
        <v>12</v>
      </c>
      <c r="O88" s="57">
        <f>N88/12</f>
        <v>1</v>
      </c>
      <c r="P88" s="57">
        <v>0</v>
      </c>
      <c r="Q88" s="110">
        <f>O88*2</f>
        <v>2</v>
      </c>
      <c r="S88" s="597"/>
    </row>
    <row r="89" spans="1:19" s="52" customFormat="1" ht="22.5" x14ac:dyDescent="0.3">
      <c r="A89" s="760"/>
      <c r="B89" s="761"/>
      <c r="C89" s="174" t="s">
        <v>1539</v>
      </c>
      <c r="D89" s="175"/>
      <c r="E89" s="173"/>
      <c r="F89" s="173"/>
      <c r="G89" s="849"/>
      <c r="H89" s="760"/>
      <c r="I89" s="760"/>
      <c r="J89" s="763"/>
      <c r="K89" s="760"/>
      <c r="L89" s="760"/>
      <c r="M89" s="760"/>
      <c r="S89" s="597"/>
    </row>
    <row r="90" spans="1:19" s="52" customFormat="1" ht="22.5" x14ac:dyDescent="0.3">
      <c r="A90" s="760"/>
      <c r="B90" s="761"/>
      <c r="C90" s="176" t="s">
        <v>85</v>
      </c>
      <c r="D90" s="177"/>
      <c r="E90" s="178">
        <v>100</v>
      </c>
      <c r="F90" s="178">
        <f>SUM(1*E90)/100</f>
        <v>1</v>
      </c>
      <c r="G90" s="849"/>
      <c r="H90" s="760"/>
      <c r="I90" s="760"/>
      <c r="J90" s="763"/>
      <c r="K90" s="760"/>
      <c r="L90" s="760"/>
      <c r="M90" s="760"/>
      <c r="S90" s="597"/>
    </row>
    <row r="91" spans="1:19" s="52" customFormat="1" ht="22.5" x14ac:dyDescent="0.3">
      <c r="A91" s="760">
        <v>327</v>
      </c>
      <c r="B91" s="761" t="s">
        <v>1549</v>
      </c>
      <c r="C91" s="172" t="s">
        <v>1550</v>
      </c>
      <c r="D91" s="195">
        <v>6</v>
      </c>
      <c r="E91" s="173" t="s">
        <v>1313</v>
      </c>
      <c r="F91" s="173">
        <f>SUM(F93)</f>
        <v>1</v>
      </c>
      <c r="G91" s="850"/>
      <c r="H91" s="760" t="s">
        <v>20</v>
      </c>
      <c r="I91" s="760" t="s">
        <v>26</v>
      </c>
      <c r="J91" s="763">
        <v>0</v>
      </c>
      <c r="K91" s="760" t="s">
        <v>21</v>
      </c>
      <c r="L91" s="760" t="s">
        <v>22</v>
      </c>
      <c r="M91" s="760"/>
      <c r="N91" s="56">
        <f>D91*J91</f>
        <v>0</v>
      </c>
      <c r="O91" s="57">
        <f>N91/12</f>
        <v>0</v>
      </c>
      <c r="P91" s="57">
        <v>0</v>
      </c>
      <c r="Q91" s="110">
        <f>O91*2</f>
        <v>0</v>
      </c>
      <c r="S91" s="597"/>
    </row>
    <row r="92" spans="1:19" s="52" customFormat="1" ht="22.5" x14ac:dyDescent="0.3">
      <c r="A92" s="760"/>
      <c r="B92" s="761"/>
      <c r="C92" s="174" t="s">
        <v>1588</v>
      </c>
      <c r="D92" s="175"/>
      <c r="E92" s="173"/>
      <c r="F92" s="173"/>
      <c r="G92" s="851"/>
      <c r="H92" s="760"/>
      <c r="I92" s="760"/>
      <c r="J92" s="763"/>
      <c r="K92" s="760"/>
      <c r="L92" s="760"/>
      <c r="M92" s="760"/>
      <c r="S92" s="597"/>
    </row>
    <row r="93" spans="1:19" s="52" customFormat="1" ht="22.5" x14ac:dyDescent="0.3">
      <c r="A93" s="760"/>
      <c r="B93" s="761"/>
      <c r="C93" s="176" t="s">
        <v>85</v>
      </c>
      <c r="D93" s="177"/>
      <c r="E93" s="178">
        <v>100</v>
      </c>
      <c r="F93" s="178">
        <f>SUM(1*E93)/100</f>
        <v>1</v>
      </c>
      <c r="G93" s="852"/>
      <c r="H93" s="760"/>
      <c r="I93" s="760"/>
      <c r="J93" s="763"/>
      <c r="K93" s="760"/>
      <c r="L93" s="760"/>
      <c r="M93" s="760"/>
      <c r="S93" s="597"/>
    </row>
    <row r="94" spans="1:19" s="52" customFormat="1" ht="22.5" x14ac:dyDescent="0.3">
      <c r="A94" s="760">
        <v>328</v>
      </c>
      <c r="B94" s="761" t="s">
        <v>1551</v>
      </c>
      <c r="C94" s="172" t="s">
        <v>1532</v>
      </c>
      <c r="D94" s="195">
        <v>6</v>
      </c>
      <c r="E94" s="173" t="s">
        <v>1313</v>
      </c>
      <c r="F94" s="173">
        <f>SUM(F96)</f>
        <v>1</v>
      </c>
      <c r="G94" s="850"/>
      <c r="H94" s="760" t="s">
        <v>20</v>
      </c>
      <c r="I94" s="760" t="s">
        <v>20</v>
      </c>
      <c r="J94" s="763">
        <v>1</v>
      </c>
      <c r="K94" s="760" t="s">
        <v>73</v>
      </c>
      <c r="L94" s="760" t="s">
        <v>22</v>
      </c>
      <c r="M94" s="760"/>
      <c r="N94" s="56">
        <f>D94*J94</f>
        <v>6</v>
      </c>
      <c r="O94" s="57">
        <f>N94/12</f>
        <v>0.5</v>
      </c>
      <c r="P94" s="57">
        <v>0</v>
      </c>
      <c r="Q94" s="110">
        <f>O94*2</f>
        <v>1</v>
      </c>
      <c r="S94" s="597"/>
    </row>
    <row r="95" spans="1:19" s="52" customFormat="1" ht="22.5" x14ac:dyDescent="0.3">
      <c r="A95" s="760"/>
      <c r="B95" s="761"/>
      <c r="C95" s="174" t="s">
        <v>1539</v>
      </c>
      <c r="D95" s="175"/>
      <c r="E95" s="173"/>
      <c r="F95" s="173"/>
      <c r="G95" s="851"/>
      <c r="H95" s="760"/>
      <c r="I95" s="760"/>
      <c r="J95" s="763"/>
      <c r="K95" s="760"/>
      <c r="L95" s="760"/>
      <c r="M95" s="760"/>
      <c r="S95" s="597"/>
    </row>
    <row r="96" spans="1:19" s="52" customFormat="1" ht="22.5" x14ac:dyDescent="0.3">
      <c r="A96" s="760"/>
      <c r="B96" s="761"/>
      <c r="C96" s="176" t="s">
        <v>85</v>
      </c>
      <c r="D96" s="177"/>
      <c r="E96" s="178">
        <v>100</v>
      </c>
      <c r="F96" s="178">
        <f>SUM(1*E96)/100</f>
        <v>1</v>
      </c>
      <c r="G96" s="852"/>
      <c r="H96" s="760"/>
      <c r="I96" s="760"/>
      <c r="J96" s="763"/>
      <c r="K96" s="760"/>
      <c r="L96" s="760"/>
      <c r="M96" s="760"/>
      <c r="S96" s="597"/>
    </row>
    <row r="97" spans="1:19" s="52" customFormat="1" ht="22.5" x14ac:dyDescent="0.3">
      <c r="A97" s="760">
        <v>329</v>
      </c>
      <c r="B97" s="761" t="s">
        <v>1587</v>
      </c>
      <c r="C97" s="172" t="s">
        <v>1534</v>
      </c>
      <c r="D97" s="195">
        <v>6</v>
      </c>
      <c r="E97" s="173" t="s">
        <v>1313</v>
      </c>
      <c r="F97" s="173">
        <f>SUM(F99)</f>
        <v>1</v>
      </c>
      <c r="G97" s="850"/>
      <c r="H97" s="760" t="s">
        <v>20</v>
      </c>
      <c r="I97" s="760" t="s">
        <v>39</v>
      </c>
      <c r="J97" s="763">
        <v>2</v>
      </c>
      <c r="K97" s="760" t="s">
        <v>73</v>
      </c>
      <c r="L97" s="760" t="s">
        <v>22</v>
      </c>
      <c r="M97" s="760"/>
      <c r="N97" s="56">
        <f>D97*J97</f>
        <v>12</v>
      </c>
      <c r="O97" s="57">
        <f>N97/12</f>
        <v>1</v>
      </c>
      <c r="P97" s="57">
        <v>0</v>
      </c>
      <c r="Q97" s="110">
        <f>O97*2</f>
        <v>2</v>
      </c>
      <c r="S97" s="597"/>
    </row>
    <row r="98" spans="1:19" s="52" customFormat="1" ht="22.5" x14ac:dyDescent="0.3">
      <c r="A98" s="760"/>
      <c r="B98" s="761"/>
      <c r="C98" s="174" t="s">
        <v>1552</v>
      </c>
      <c r="D98" s="175"/>
      <c r="E98" s="173"/>
      <c r="F98" s="173"/>
      <c r="G98" s="851"/>
      <c r="H98" s="760"/>
      <c r="I98" s="760"/>
      <c r="J98" s="763"/>
      <c r="K98" s="760"/>
      <c r="L98" s="760"/>
      <c r="M98" s="760"/>
      <c r="S98" s="597"/>
    </row>
    <row r="99" spans="1:19" s="52" customFormat="1" ht="22.5" x14ac:dyDescent="0.3">
      <c r="A99" s="760"/>
      <c r="B99" s="761"/>
      <c r="C99" s="176" t="s">
        <v>85</v>
      </c>
      <c r="D99" s="177"/>
      <c r="E99" s="178">
        <v>100</v>
      </c>
      <c r="F99" s="178">
        <f>SUM(1*E99)/100</f>
        <v>1</v>
      </c>
      <c r="G99" s="852"/>
      <c r="H99" s="760"/>
      <c r="I99" s="760"/>
      <c r="J99" s="763"/>
      <c r="K99" s="760"/>
      <c r="L99" s="760"/>
      <c r="M99" s="760"/>
      <c r="S99" s="597"/>
    </row>
    <row r="100" spans="1:19" s="52" customFormat="1" ht="22.5" x14ac:dyDescent="0.3">
      <c r="A100" s="760">
        <v>330</v>
      </c>
      <c r="B100" s="761" t="s">
        <v>1553</v>
      </c>
      <c r="C100" s="172" t="s">
        <v>1554</v>
      </c>
      <c r="D100" s="195">
        <v>12</v>
      </c>
      <c r="E100" s="173" t="s">
        <v>1318</v>
      </c>
      <c r="F100" s="173">
        <f>SUM(F102)</f>
        <v>1</v>
      </c>
      <c r="G100" s="850"/>
      <c r="H100" s="760" t="s">
        <v>20</v>
      </c>
      <c r="I100" s="760" t="s">
        <v>76</v>
      </c>
      <c r="J100" s="763">
        <v>3</v>
      </c>
      <c r="K100" s="760" t="s">
        <v>80</v>
      </c>
      <c r="L100" s="760" t="s">
        <v>22</v>
      </c>
      <c r="M100" s="760"/>
      <c r="N100" s="56">
        <f>D100*J100</f>
        <v>36</v>
      </c>
      <c r="O100" s="57">
        <f>N100/12</f>
        <v>3</v>
      </c>
      <c r="P100" s="57">
        <v>0</v>
      </c>
      <c r="Q100" s="110">
        <f>O100*2</f>
        <v>6</v>
      </c>
      <c r="S100" s="597"/>
    </row>
    <row r="101" spans="1:19" s="52" customFormat="1" ht="22.5" x14ac:dyDescent="0.3">
      <c r="A101" s="760"/>
      <c r="B101" s="761"/>
      <c r="C101" s="174" t="s">
        <v>1539</v>
      </c>
      <c r="D101" s="175"/>
      <c r="E101" s="173"/>
      <c r="F101" s="173"/>
      <c r="G101" s="851"/>
      <c r="H101" s="760"/>
      <c r="I101" s="760"/>
      <c r="J101" s="763"/>
      <c r="K101" s="760"/>
      <c r="L101" s="760"/>
      <c r="M101" s="760"/>
      <c r="S101" s="597"/>
    </row>
    <row r="102" spans="1:19" s="52" customFormat="1" ht="22.5" x14ac:dyDescent="0.3">
      <c r="A102" s="760"/>
      <c r="B102" s="761"/>
      <c r="C102" s="176" t="s">
        <v>85</v>
      </c>
      <c r="D102" s="177"/>
      <c r="E102" s="178">
        <v>100</v>
      </c>
      <c r="F102" s="178">
        <f>SUM(1*E102)/100</f>
        <v>1</v>
      </c>
      <c r="G102" s="852"/>
      <c r="H102" s="760"/>
      <c r="I102" s="760"/>
      <c r="J102" s="763"/>
      <c r="K102" s="760"/>
      <c r="L102" s="760"/>
      <c r="M102" s="760"/>
      <c r="S102" s="597"/>
    </row>
    <row r="103" spans="1:19" ht="24.75" customHeight="1" x14ac:dyDescent="0.15">
      <c r="A103" s="977" t="s">
        <v>1602</v>
      </c>
      <c r="B103" s="977"/>
      <c r="C103" s="977"/>
      <c r="D103" s="977"/>
      <c r="E103" s="977"/>
      <c r="F103" s="977"/>
      <c r="G103" s="977"/>
      <c r="H103" s="977"/>
      <c r="I103" s="977"/>
      <c r="J103" s="977"/>
      <c r="K103" s="977"/>
      <c r="L103" s="977"/>
      <c r="M103" s="977"/>
      <c r="N103" s="124">
        <f>SUM(N104:N136)</f>
        <v>638</v>
      </c>
      <c r="O103" s="65">
        <f t="shared" ref="O103:Q103" si="5">SUM(O104:O136)</f>
        <v>53.166666666666664</v>
      </c>
      <c r="P103" s="65">
        <f t="shared" si="5"/>
        <v>0</v>
      </c>
      <c r="Q103" s="65">
        <f t="shared" si="5"/>
        <v>106.33333333333333</v>
      </c>
    </row>
    <row r="104" spans="1:19" s="52" customFormat="1" ht="21" x14ac:dyDescent="0.3">
      <c r="A104" s="838">
        <v>331</v>
      </c>
      <c r="B104" s="840" t="s">
        <v>1535</v>
      </c>
      <c r="C104" s="127" t="s">
        <v>1536</v>
      </c>
      <c r="D104" s="187">
        <v>3</v>
      </c>
      <c r="E104" s="208" t="s">
        <v>86</v>
      </c>
      <c r="F104" s="208">
        <f>SUM(F105:F106)</f>
        <v>1.5</v>
      </c>
      <c r="G104" s="129" t="s">
        <v>2588</v>
      </c>
      <c r="H104" s="838" t="s">
        <v>23</v>
      </c>
      <c r="I104" s="838" t="s">
        <v>72</v>
      </c>
      <c r="J104" s="839">
        <v>19</v>
      </c>
      <c r="K104" s="838" t="s">
        <v>20</v>
      </c>
      <c r="L104" s="838" t="s">
        <v>22</v>
      </c>
      <c r="M104" s="838"/>
      <c r="N104" s="56">
        <f>D104*J104</f>
        <v>57</v>
      </c>
      <c r="O104" s="57">
        <f>N104/12</f>
        <v>4.75</v>
      </c>
      <c r="P104" s="57">
        <v>0</v>
      </c>
      <c r="Q104" s="110">
        <f>O104*2</f>
        <v>9.5</v>
      </c>
      <c r="S104" s="597"/>
    </row>
    <row r="105" spans="1:19" s="52" customFormat="1" ht="22.5" x14ac:dyDescent="0.3">
      <c r="A105" s="731"/>
      <c r="B105" s="732"/>
      <c r="C105" s="126" t="s">
        <v>1552</v>
      </c>
      <c r="D105" s="76"/>
      <c r="E105" s="100"/>
      <c r="F105" s="100"/>
      <c r="G105" s="129" t="s">
        <v>2589</v>
      </c>
      <c r="H105" s="731"/>
      <c r="I105" s="731"/>
      <c r="J105" s="734"/>
      <c r="K105" s="731"/>
      <c r="L105" s="731"/>
      <c r="M105" s="731"/>
      <c r="S105" s="597"/>
    </row>
    <row r="106" spans="1:19" s="52" customFormat="1" ht="22.5" x14ac:dyDescent="0.3">
      <c r="A106" s="731"/>
      <c r="B106" s="732"/>
      <c r="C106" s="111" t="s">
        <v>85</v>
      </c>
      <c r="D106" s="73"/>
      <c r="E106" s="74">
        <v>100</v>
      </c>
      <c r="F106" s="74">
        <f>SUM(1.5*E106)/100</f>
        <v>1.5</v>
      </c>
      <c r="G106" s="129"/>
      <c r="H106" s="731"/>
      <c r="I106" s="731"/>
      <c r="J106" s="734"/>
      <c r="K106" s="731"/>
      <c r="L106" s="731"/>
      <c r="M106" s="731"/>
      <c r="S106" s="597"/>
    </row>
    <row r="107" spans="1:19" s="52" customFormat="1" ht="22.5" x14ac:dyDescent="0.3">
      <c r="A107" s="731">
        <v>332</v>
      </c>
      <c r="B107" s="732" t="s">
        <v>1705</v>
      </c>
      <c r="C107" s="109" t="s">
        <v>1706</v>
      </c>
      <c r="D107" s="187">
        <v>3</v>
      </c>
      <c r="E107" s="208" t="s">
        <v>86</v>
      </c>
      <c r="F107" s="208">
        <f>SUM(F108:F109)</f>
        <v>1.5</v>
      </c>
      <c r="G107" s="355" t="s">
        <v>2590</v>
      </c>
      <c r="H107" s="731" t="s">
        <v>23</v>
      </c>
      <c r="I107" s="731" t="s">
        <v>60</v>
      </c>
      <c r="J107" s="734">
        <v>20</v>
      </c>
      <c r="K107" s="731" t="s">
        <v>23</v>
      </c>
      <c r="L107" s="731" t="s">
        <v>22</v>
      </c>
      <c r="M107" s="731"/>
      <c r="N107" s="56">
        <f>D107*J107</f>
        <v>60</v>
      </c>
      <c r="O107" s="57">
        <f>N107/12</f>
        <v>5</v>
      </c>
      <c r="P107" s="57">
        <v>0</v>
      </c>
      <c r="Q107" s="110">
        <f>O107*2</f>
        <v>10</v>
      </c>
      <c r="S107" s="597"/>
    </row>
    <row r="108" spans="1:19" s="52" customFormat="1" ht="22.5" x14ac:dyDescent="0.3">
      <c r="A108" s="731"/>
      <c r="B108" s="732"/>
      <c r="C108" s="126" t="s">
        <v>1539</v>
      </c>
      <c r="D108" s="76"/>
      <c r="E108" s="100"/>
      <c r="F108" s="100"/>
      <c r="G108" s="129" t="s">
        <v>2591</v>
      </c>
      <c r="H108" s="731"/>
      <c r="I108" s="731"/>
      <c r="J108" s="734"/>
      <c r="K108" s="731"/>
      <c r="L108" s="731"/>
      <c r="M108" s="731"/>
      <c r="S108" s="597"/>
    </row>
    <row r="109" spans="1:19" s="52" customFormat="1" ht="22.5" x14ac:dyDescent="0.3">
      <c r="A109" s="731"/>
      <c r="B109" s="732"/>
      <c r="C109" s="111" t="s">
        <v>87</v>
      </c>
      <c r="D109" s="73"/>
      <c r="E109" s="74">
        <v>100</v>
      </c>
      <c r="F109" s="74">
        <f>SUM(1.5*E109)/100</f>
        <v>1.5</v>
      </c>
      <c r="G109" s="129"/>
      <c r="H109" s="731"/>
      <c r="I109" s="731"/>
      <c r="J109" s="734"/>
      <c r="K109" s="731"/>
      <c r="L109" s="731"/>
      <c r="M109" s="731"/>
      <c r="S109" s="597"/>
    </row>
    <row r="110" spans="1:19" s="52" customFormat="1" ht="21" x14ac:dyDescent="0.3">
      <c r="A110" s="731">
        <v>333</v>
      </c>
      <c r="B110" s="732" t="s">
        <v>1707</v>
      </c>
      <c r="C110" s="109" t="s">
        <v>1708</v>
      </c>
      <c r="D110" s="187">
        <v>3</v>
      </c>
      <c r="E110" s="208" t="s">
        <v>86</v>
      </c>
      <c r="F110" s="208">
        <f>SUM(F111:F112)</f>
        <v>1.5</v>
      </c>
      <c r="G110" s="355" t="s">
        <v>2592</v>
      </c>
      <c r="H110" s="731" t="s">
        <v>23</v>
      </c>
      <c r="I110" s="731" t="s">
        <v>60</v>
      </c>
      <c r="J110" s="734">
        <v>20</v>
      </c>
      <c r="K110" s="731" t="s">
        <v>23</v>
      </c>
      <c r="L110" s="731" t="s">
        <v>22</v>
      </c>
      <c r="M110" s="731"/>
      <c r="N110" s="56">
        <f>D110*J110</f>
        <v>60</v>
      </c>
      <c r="O110" s="57">
        <f>N110/12</f>
        <v>5</v>
      </c>
      <c r="P110" s="57">
        <v>0</v>
      </c>
      <c r="Q110" s="110">
        <f>O110*2</f>
        <v>10</v>
      </c>
      <c r="S110" s="597"/>
    </row>
    <row r="111" spans="1:19" s="52" customFormat="1" ht="22.5" x14ac:dyDescent="0.3">
      <c r="A111" s="731"/>
      <c r="B111" s="732"/>
      <c r="C111" s="126" t="s">
        <v>1539</v>
      </c>
      <c r="D111" s="76"/>
      <c r="E111" s="100"/>
      <c r="F111" s="100"/>
      <c r="G111" s="129" t="s">
        <v>2578</v>
      </c>
      <c r="H111" s="731"/>
      <c r="I111" s="731"/>
      <c r="J111" s="734"/>
      <c r="K111" s="731"/>
      <c r="L111" s="731"/>
      <c r="M111" s="731"/>
      <c r="S111" s="597"/>
    </row>
    <row r="112" spans="1:19" s="52" customFormat="1" ht="22.5" x14ac:dyDescent="0.3">
      <c r="A112" s="731"/>
      <c r="B112" s="732"/>
      <c r="C112" s="111" t="s">
        <v>1476</v>
      </c>
      <c r="D112" s="73"/>
      <c r="E112" s="74">
        <v>100</v>
      </c>
      <c r="F112" s="74">
        <f>SUM(1.5*E112)/100</f>
        <v>1.5</v>
      </c>
      <c r="G112" s="129"/>
      <c r="H112" s="731"/>
      <c r="I112" s="731"/>
      <c r="J112" s="734"/>
      <c r="K112" s="731"/>
      <c r="L112" s="731"/>
      <c r="M112" s="731"/>
      <c r="S112" s="597"/>
    </row>
    <row r="113" spans="1:19" s="52" customFormat="1" ht="22.5" x14ac:dyDescent="0.3">
      <c r="A113" s="731">
        <v>334</v>
      </c>
      <c r="B113" s="732" t="s">
        <v>1542</v>
      </c>
      <c r="C113" s="109" t="s">
        <v>1306</v>
      </c>
      <c r="D113" s="187">
        <v>1</v>
      </c>
      <c r="E113" s="208" t="s">
        <v>82</v>
      </c>
      <c r="F113" s="208">
        <f>SUM(F114:F115)</f>
        <v>0.25</v>
      </c>
      <c r="G113" s="832" t="s">
        <v>2593</v>
      </c>
      <c r="H113" s="731" t="s">
        <v>23</v>
      </c>
      <c r="I113" s="731" t="s">
        <v>72</v>
      </c>
      <c r="J113" s="734">
        <v>19</v>
      </c>
      <c r="K113" s="731" t="s">
        <v>20</v>
      </c>
      <c r="L113" s="731" t="s">
        <v>22</v>
      </c>
      <c r="M113" s="731"/>
      <c r="N113" s="56">
        <f>D113*J113</f>
        <v>19</v>
      </c>
      <c r="O113" s="57">
        <f>N113/12</f>
        <v>1.5833333333333333</v>
      </c>
      <c r="P113" s="57">
        <v>0</v>
      </c>
      <c r="Q113" s="110">
        <f>O113*2</f>
        <v>3.1666666666666665</v>
      </c>
      <c r="S113" s="597"/>
    </row>
    <row r="114" spans="1:19" s="52" customFormat="1" ht="22.5" x14ac:dyDescent="0.3">
      <c r="A114" s="731"/>
      <c r="B114" s="732"/>
      <c r="C114" s="126" t="s">
        <v>1552</v>
      </c>
      <c r="D114" s="76"/>
      <c r="E114" s="100"/>
      <c r="F114" s="100"/>
      <c r="G114" s="833"/>
      <c r="H114" s="731"/>
      <c r="I114" s="731"/>
      <c r="J114" s="734"/>
      <c r="K114" s="731"/>
      <c r="L114" s="731"/>
      <c r="M114" s="731"/>
      <c r="S114" s="597"/>
    </row>
    <row r="115" spans="1:19" s="52" customFormat="1" ht="22.5" x14ac:dyDescent="0.3">
      <c r="A115" s="731"/>
      <c r="B115" s="732"/>
      <c r="C115" s="111" t="s">
        <v>88</v>
      </c>
      <c r="D115" s="73"/>
      <c r="E115" s="74">
        <v>100</v>
      </c>
      <c r="F115" s="74">
        <f>SUM(0.25*E115)/100</f>
        <v>0.25</v>
      </c>
      <c r="G115" s="833"/>
      <c r="H115" s="731"/>
      <c r="I115" s="731"/>
      <c r="J115" s="734"/>
      <c r="K115" s="731"/>
      <c r="L115" s="731"/>
      <c r="M115" s="731"/>
      <c r="S115" s="597"/>
    </row>
    <row r="116" spans="1:19" s="52" customFormat="1" ht="22.5" x14ac:dyDescent="0.3">
      <c r="A116" s="731">
        <v>335</v>
      </c>
      <c r="B116" s="732" t="s">
        <v>1709</v>
      </c>
      <c r="C116" s="109" t="s">
        <v>1308</v>
      </c>
      <c r="D116" s="187">
        <v>1</v>
      </c>
      <c r="E116" s="208" t="s">
        <v>82</v>
      </c>
      <c r="F116" s="208">
        <f>SUM(F117:F118)</f>
        <v>0.25</v>
      </c>
      <c r="G116" s="916" t="s">
        <v>2594</v>
      </c>
      <c r="H116" s="731" t="s">
        <v>23</v>
      </c>
      <c r="I116" s="731" t="s">
        <v>60</v>
      </c>
      <c r="J116" s="734">
        <v>21</v>
      </c>
      <c r="K116" s="731" t="s">
        <v>20</v>
      </c>
      <c r="L116" s="731" t="s">
        <v>22</v>
      </c>
      <c r="M116" s="731"/>
      <c r="N116" s="56">
        <f>D116*J116</f>
        <v>21</v>
      </c>
      <c r="O116" s="57">
        <f>N116/12</f>
        <v>1.75</v>
      </c>
      <c r="P116" s="57">
        <v>0</v>
      </c>
      <c r="Q116" s="110">
        <f>O116*2</f>
        <v>3.5</v>
      </c>
      <c r="S116" s="597"/>
    </row>
    <row r="117" spans="1:19" s="52" customFormat="1" ht="22.5" x14ac:dyDescent="0.3">
      <c r="A117" s="731"/>
      <c r="B117" s="732"/>
      <c r="C117" s="126" t="s">
        <v>1552</v>
      </c>
      <c r="D117" s="76"/>
      <c r="E117" s="100"/>
      <c r="F117" s="100"/>
      <c r="G117" s="916"/>
      <c r="H117" s="731"/>
      <c r="I117" s="731"/>
      <c r="J117" s="734"/>
      <c r="K117" s="731"/>
      <c r="L117" s="731"/>
      <c r="M117" s="731"/>
      <c r="S117" s="597"/>
    </row>
    <row r="118" spans="1:19" s="52" customFormat="1" ht="22.5" x14ac:dyDescent="0.3">
      <c r="A118" s="731"/>
      <c r="B118" s="732"/>
      <c r="C118" s="111" t="s">
        <v>1485</v>
      </c>
      <c r="D118" s="73"/>
      <c r="E118" s="74">
        <v>100</v>
      </c>
      <c r="F118" s="74">
        <f>SUM(0.25*E118)/100</f>
        <v>0.25</v>
      </c>
      <c r="G118" s="916"/>
      <c r="H118" s="731"/>
      <c r="I118" s="731"/>
      <c r="J118" s="734"/>
      <c r="K118" s="731"/>
      <c r="L118" s="731"/>
      <c r="M118" s="731"/>
      <c r="S118" s="597"/>
    </row>
    <row r="119" spans="1:19" s="52" customFormat="1" ht="22.5" x14ac:dyDescent="0.3">
      <c r="A119" s="731">
        <v>336</v>
      </c>
      <c r="B119" s="732" t="s">
        <v>1711</v>
      </c>
      <c r="C119" s="109" t="s">
        <v>1565</v>
      </c>
      <c r="D119" s="187">
        <v>1</v>
      </c>
      <c r="E119" s="208" t="s">
        <v>82</v>
      </c>
      <c r="F119" s="208">
        <f>SUM(F120:F121)</f>
        <v>0.25</v>
      </c>
      <c r="G119" s="832" t="s">
        <v>2580</v>
      </c>
      <c r="H119" s="731" t="s">
        <v>23</v>
      </c>
      <c r="I119" s="731" t="s">
        <v>212</v>
      </c>
      <c r="J119" s="734">
        <v>25</v>
      </c>
      <c r="K119" s="731" t="s">
        <v>21</v>
      </c>
      <c r="L119" s="731" t="s">
        <v>22</v>
      </c>
      <c r="M119" s="731"/>
      <c r="N119" s="56">
        <f>D119*J119</f>
        <v>25</v>
      </c>
      <c r="O119" s="57">
        <f>N119/12</f>
        <v>2.0833333333333335</v>
      </c>
      <c r="P119" s="57">
        <v>0</v>
      </c>
      <c r="Q119" s="110">
        <f>O119*2</f>
        <v>4.166666666666667</v>
      </c>
      <c r="S119" s="597"/>
    </row>
    <row r="120" spans="1:19" s="52" customFormat="1" ht="22.5" x14ac:dyDescent="0.3">
      <c r="A120" s="731"/>
      <c r="B120" s="732"/>
      <c r="C120" s="126" t="s">
        <v>1552</v>
      </c>
      <c r="D120" s="76"/>
      <c r="E120" s="100"/>
      <c r="F120" s="100"/>
      <c r="G120" s="833"/>
      <c r="H120" s="731"/>
      <c r="I120" s="731"/>
      <c r="J120" s="734"/>
      <c r="K120" s="731"/>
      <c r="L120" s="731"/>
      <c r="M120" s="731"/>
      <c r="S120" s="597"/>
    </row>
    <row r="121" spans="1:19" s="52" customFormat="1" ht="22.5" x14ac:dyDescent="0.3">
      <c r="A121" s="731"/>
      <c r="B121" s="732"/>
      <c r="C121" s="111" t="s">
        <v>85</v>
      </c>
      <c r="D121" s="73"/>
      <c r="E121" s="74">
        <v>100</v>
      </c>
      <c r="F121" s="74">
        <f>SUM(0.25*E121)/100</f>
        <v>0.25</v>
      </c>
      <c r="G121" s="834"/>
      <c r="H121" s="731"/>
      <c r="I121" s="731"/>
      <c r="J121" s="734"/>
      <c r="K121" s="731"/>
      <c r="L121" s="731"/>
      <c r="M121" s="731"/>
      <c r="S121" s="597"/>
    </row>
    <row r="122" spans="1:19" s="52" customFormat="1" ht="22.5" x14ac:dyDescent="0.3">
      <c r="A122" s="731">
        <v>337</v>
      </c>
      <c r="B122" s="732" t="s">
        <v>1548</v>
      </c>
      <c r="C122" s="109" t="s">
        <v>1530</v>
      </c>
      <c r="D122" s="187">
        <v>6</v>
      </c>
      <c r="E122" s="208" t="s">
        <v>1313</v>
      </c>
      <c r="F122" s="208">
        <f>SUM(F123:F124)</f>
        <v>1</v>
      </c>
      <c r="G122" s="853"/>
      <c r="H122" s="731" t="s">
        <v>23</v>
      </c>
      <c r="I122" s="731" t="s">
        <v>60</v>
      </c>
      <c r="J122" s="734">
        <v>22</v>
      </c>
      <c r="K122" s="731" t="s">
        <v>73</v>
      </c>
      <c r="L122" s="731" t="s">
        <v>22</v>
      </c>
      <c r="M122" s="731"/>
      <c r="N122" s="56">
        <f>D122*J122</f>
        <v>132</v>
      </c>
      <c r="O122" s="57">
        <f>N122/12</f>
        <v>11</v>
      </c>
      <c r="P122" s="57">
        <v>0</v>
      </c>
      <c r="Q122" s="110">
        <f>O122*2</f>
        <v>22</v>
      </c>
      <c r="S122" s="597"/>
    </row>
    <row r="123" spans="1:19" s="52" customFormat="1" ht="22.5" x14ac:dyDescent="0.3">
      <c r="A123" s="731"/>
      <c r="B123" s="732"/>
      <c r="C123" s="126" t="s">
        <v>1552</v>
      </c>
      <c r="D123" s="76"/>
      <c r="E123" s="100"/>
      <c r="F123" s="100"/>
      <c r="G123" s="854"/>
      <c r="H123" s="731"/>
      <c r="I123" s="731"/>
      <c r="J123" s="734"/>
      <c r="K123" s="731"/>
      <c r="L123" s="731"/>
      <c r="M123" s="731"/>
      <c r="S123" s="597"/>
    </row>
    <row r="124" spans="1:19" s="52" customFormat="1" ht="22.5" x14ac:dyDescent="0.3">
      <c r="A124" s="731"/>
      <c r="B124" s="732"/>
      <c r="C124" s="111" t="s">
        <v>85</v>
      </c>
      <c r="D124" s="73"/>
      <c r="E124" s="74">
        <v>100</v>
      </c>
      <c r="F124" s="74">
        <f>SUM(1*E124)/100</f>
        <v>1</v>
      </c>
      <c r="G124" s="855"/>
      <c r="H124" s="731"/>
      <c r="I124" s="731"/>
      <c r="J124" s="734"/>
      <c r="K124" s="731"/>
      <c r="L124" s="731"/>
      <c r="M124" s="731"/>
      <c r="S124" s="597"/>
    </row>
    <row r="125" spans="1:19" s="52" customFormat="1" ht="22.5" x14ac:dyDescent="0.3">
      <c r="A125" s="731">
        <v>338</v>
      </c>
      <c r="B125" s="732" t="s">
        <v>1549</v>
      </c>
      <c r="C125" s="109" t="s">
        <v>1550</v>
      </c>
      <c r="D125" s="187">
        <v>6</v>
      </c>
      <c r="E125" s="208" t="s">
        <v>1313</v>
      </c>
      <c r="F125" s="208">
        <f>SUM(F126:F127)</f>
        <v>1</v>
      </c>
      <c r="G125" s="853"/>
      <c r="H125" s="731" t="s">
        <v>23</v>
      </c>
      <c r="I125" s="731" t="s">
        <v>26</v>
      </c>
      <c r="J125" s="734">
        <v>1</v>
      </c>
      <c r="K125" s="731" t="s">
        <v>25</v>
      </c>
      <c r="L125" s="731" t="s">
        <v>22</v>
      </c>
      <c r="M125" s="731"/>
      <c r="N125" s="56">
        <f>D125*J125</f>
        <v>6</v>
      </c>
      <c r="O125" s="57">
        <f>N125/12</f>
        <v>0.5</v>
      </c>
      <c r="P125" s="57">
        <v>0</v>
      </c>
      <c r="Q125" s="110">
        <f>O125*2</f>
        <v>1</v>
      </c>
      <c r="S125" s="597"/>
    </row>
    <row r="126" spans="1:19" s="52" customFormat="1" ht="22.5" x14ac:dyDescent="0.3">
      <c r="A126" s="731"/>
      <c r="B126" s="732"/>
      <c r="C126" s="126" t="s">
        <v>1588</v>
      </c>
      <c r="D126" s="76"/>
      <c r="E126" s="100"/>
      <c r="F126" s="100"/>
      <c r="G126" s="854"/>
      <c r="H126" s="731"/>
      <c r="I126" s="731"/>
      <c r="J126" s="734"/>
      <c r="K126" s="731"/>
      <c r="L126" s="731"/>
      <c r="M126" s="731"/>
      <c r="S126" s="597"/>
    </row>
    <row r="127" spans="1:19" s="52" customFormat="1" ht="22.5" x14ac:dyDescent="0.3">
      <c r="A127" s="731"/>
      <c r="B127" s="732"/>
      <c r="C127" s="111" t="s">
        <v>85</v>
      </c>
      <c r="D127" s="73"/>
      <c r="E127" s="74">
        <v>100</v>
      </c>
      <c r="F127" s="74">
        <f>SUM(1*E127)/100</f>
        <v>1</v>
      </c>
      <c r="G127" s="854"/>
      <c r="H127" s="731"/>
      <c r="I127" s="731"/>
      <c r="J127" s="734"/>
      <c r="K127" s="731"/>
      <c r="L127" s="731"/>
      <c r="M127" s="731"/>
      <c r="S127" s="597"/>
    </row>
    <row r="128" spans="1:19" s="52" customFormat="1" ht="22.5" x14ac:dyDescent="0.3">
      <c r="A128" s="731">
        <v>339</v>
      </c>
      <c r="B128" s="732" t="s">
        <v>1587</v>
      </c>
      <c r="C128" s="109" t="s">
        <v>1534</v>
      </c>
      <c r="D128" s="187">
        <v>6</v>
      </c>
      <c r="E128" s="208" t="s">
        <v>1313</v>
      </c>
      <c r="F128" s="208">
        <f>SUM(F129:F130)</f>
        <v>1</v>
      </c>
      <c r="G128" s="853"/>
      <c r="H128" s="731" t="s">
        <v>23</v>
      </c>
      <c r="I128" s="731" t="s">
        <v>60</v>
      </c>
      <c r="J128" s="734">
        <v>23</v>
      </c>
      <c r="K128" s="731" t="s">
        <v>20</v>
      </c>
      <c r="L128" s="731" t="s">
        <v>22</v>
      </c>
      <c r="M128" s="731"/>
      <c r="N128" s="56">
        <f>D128*J128</f>
        <v>138</v>
      </c>
      <c r="O128" s="57">
        <f>N128/12</f>
        <v>11.5</v>
      </c>
      <c r="P128" s="57">
        <v>0</v>
      </c>
      <c r="Q128" s="110">
        <f>O128*2</f>
        <v>23</v>
      </c>
      <c r="S128" s="597"/>
    </row>
    <row r="129" spans="1:19" s="52" customFormat="1" ht="22.5" x14ac:dyDescent="0.3">
      <c r="A129" s="731"/>
      <c r="B129" s="732"/>
      <c r="C129" s="126" t="s">
        <v>1539</v>
      </c>
      <c r="D129" s="76"/>
      <c r="E129" s="100"/>
      <c r="F129" s="100"/>
      <c r="G129" s="854"/>
      <c r="H129" s="731"/>
      <c r="I129" s="731"/>
      <c r="J129" s="734"/>
      <c r="K129" s="731"/>
      <c r="L129" s="731"/>
      <c r="M129" s="731"/>
      <c r="S129" s="597"/>
    </row>
    <row r="130" spans="1:19" s="52" customFormat="1" ht="22.5" x14ac:dyDescent="0.3">
      <c r="A130" s="731"/>
      <c r="B130" s="732"/>
      <c r="C130" s="111" t="s">
        <v>85</v>
      </c>
      <c r="D130" s="73"/>
      <c r="E130" s="74">
        <v>100</v>
      </c>
      <c r="F130" s="74">
        <f>SUM(1*E130)/100</f>
        <v>1</v>
      </c>
      <c r="G130" s="855"/>
      <c r="H130" s="731"/>
      <c r="I130" s="731"/>
      <c r="J130" s="734"/>
      <c r="K130" s="731"/>
      <c r="L130" s="731"/>
      <c r="M130" s="731"/>
      <c r="S130" s="597"/>
    </row>
    <row r="131" spans="1:19" s="52" customFormat="1" ht="22.5" x14ac:dyDescent="0.3">
      <c r="A131" s="731">
        <v>340</v>
      </c>
      <c r="B131" s="732" t="s">
        <v>1553</v>
      </c>
      <c r="C131" s="109" t="s">
        <v>1554</v>
      </c>
      <c r="D131" s="187">
        <v>12</v>
      </c>
      <c r="E131" s="208" t="s">
        <v>1318</v>
      </c>
      <c r="F131" s="208">
        <f>SUM(F132:F133)</f>
        <v>1</v>
      </c>
      <c r="G131" s="853"/>
      <c r="H131" s="731" t="s">
        <v>23</v>
      </c>
      <c r="I131" s="731" t="s">
        <v>76</v>
      </c>
      <c r="J131" s="734">
        <v>9</v>
      </c>
      <c r="K131" s="731" t="s">
        <v>73</v>
      </c>
      <c r="L131" s="731" t="s">
        <v>22</v>
      </c>
      <c r="M131" s="731"/>
      <c r="N131" s="56">
        <f>D131*J131</f>
        <v>108</v>
      </c>
      <c r="O131" s="57">
        <f>N131/12</f>
        <v>9</v>
      </c>
      <c r="P131" s="57">
        <v>0</v>
      </c>
      <c r="Q131" s="110">
        <f>O131*2</f>
        <v>18</v>
      </c>
      <c r="S131" s="597"/>
    </row>
    <row r="132" spans="1:19" s="52" customFormat="1" ht="22.5" x14ac:dyDescent="0.3">
      <c r="A132" s="731"/>
      <c r="B132" s="732"/>
      <c r="C132" s="126" t="s">
        <v>1552</v>
      </c>
      <c r="D132" s="76"/>
      <c r="E132" s="100"/>
      <c r="F132" s="100"/>
      <c r="G132" s="854"/>
      <c r="H132" s="731"/>
      <c r="I132" s="731"/>
      <c r="J132" s="734"/>
      <c r="K132" s="731"/>
      <c r="L132" s="731"/>
      <c r="M132" s="731"/>
      <c r="S132" s="597"/>
    </row>
    <row r="133" spans="1:19" s="52" customFormat="1" ht="22.5" x14ac:dyDescent="0.3">
      <c r="A133" s="731"/>
      <c r="B133" s="732"/>
      <c r="C133" s="111" t="s">
        <v>85</v>
      </c>
      <c r="D133" s="73"/>
      <c r="E133" s="74">
        <v>100</v>
      </c>
      <c r="F133" s="74">
        <f>SUM(1*E133)/100</f>
        <v>1</v>
      </c>
      <c r="G133" s="855"/>
      <c r="H133" s="731"/>
      <c r="I133" s="731"/>
      <c r="J133" s="734"/>
      <c r="K133" s="731"/>
      <c r="L133" s="731"/>
      <c r="M133" s="731"/>
      <c r="S133" s="597"/>
    </row>
    <row r="134" spans="1:19" s="52" customFormat="1" ht="22.5" x14ac:dyDescent="0.3">
      <c r="A134" s="731">
        <v>341</v>
      </c>
      <c r="B134" s="732" t="s">
        <v>1589</v>
      </c>
      <c r="C134" s="109" t="s">
        <v>1563</v>
      </c>
      <c r="D134" s="187">
        <v>12</v>
      </c>
      <c r="E134" s="208" t="s">
        <v>1318</v>
      </c>
      <c r="F134" s="208">
        <f>SUM(F135:F136)</f>
        <v>1</v>
      </c>
      <c r="G134" s="979"/>
      <c r="H134" s="731" t="s">
        <v>23</v>
      </c>
      <c r="I134" s="731" t="s">
        <v>20</v>
      </c>
      <c r="J134" s="734">
        <v>1</v>
      </c>
      <c r="K134" s="731" t="s">
        <v>73</v>
      </c>
      <c r="L134" s="731" t="s">
        <v>22</v>
      </c>
      <c r="M134" s="963"/>
      <c r="N134" s="56">
        <f>D134*J134</f>
        <v>12</v>
      </c>
      <c r="O134" s="57">
        <f>N134/12</f>
        <v>1</v>
      </c>
      <c r="P134" s="57">
        <v>0</v>
      </c>
      <c r="Q134" s="110">
        <f>O134*2</f>
        <v>2</v>
      </c>
      <c r="S134" s="597"/>
    </row>
    <row r="135" spans="1:19" s="52" customFormat="1" ht="22.5" x14ac:dyDescent="0.3">
      <c r="A135" s="731"/>
      <c r="B135" s="732"/>
      <c r="C135" s="126" t="s">
        <v>1588</v>
      </c>
      <c r="D135" s="76"/>
      <c r="E135" s="100"/>
      <c r="F135" s="100"/>
      <c r="G135" s="979"/>
      <c r="H135" s="731"/>
      <c r="I135" s="731"/>
      <c r="J135" s="734"/>
      <c r="K135" s="731"/>
      <c r="L135" s="731"/>
      <c r="M135" s="963"/>
      <c r="S135" s="597"/>
    </row>
    <row r="136" spans="1:19" s="52" customFormat="1" ht="22.5" x14ac:dyDescent="0.3">
      <c r="A136" s="731"/>
      <c r="B136" s="732"/>
      <c r="C136" s="111" t="s">
        <v>85</v>
      </c>
      <c r="D136" s="73"/>
      <c r="E136" s="74">
        <v>100</v>
      </c>
      <c r="F136" s="74">
        <f>SUM(1*E136)/100</f>
        <v>1</v>
      </c>
      <c r="G136" s="979"/>
      <c r="H136" s="731"/>
      <c r="I136" s="731"/>
      <c r="J136" s="734"/>
      <c r="K136" s="731"/>
      <c r="L136" s="731"/>
      <c r="M136" s="963"/>
      <c r="S136" s="597"/>
    </row>
  </sheetData>
  <mergeCells count="370">
    <mergeCell ref="M10:M12"/>
    <mergeCell ref="M131:M133"/>
    <mergeCell ref="A134:A136"/>
    <mergeCell ref="B134:B136"/>
    <mergeCell ref="G134:G136"/>
    <mergeCell ref="H134:H136"/>
    <mergeCell ref="I134:I136"/>
    <mergeCell ref="A131:A133"/>
    <mergeCell ref="B131:B133"/>
    <mergeCell ref="G131:G133"/>
    <mergeCell ref="H131:H133"/>
    <mergeCell ref="I131:I133"/>
    <mergeCell ref="J134:J136"/>
    <mergeCell ref="K134:K136"/>
    <mergeCell ref="L134:L136"/>
    <mergeCell ref="J131:J133"/>
    <mergeCell ref="K131:K133"/>
    <mergeCell ref="L131:L133"/>
    <mergeCell ref="M134:M136"/>
    <mergeCell ref="M125:M127"/>
    <mergeCell ref="A128:A130"/>
    <mergeCell ref="B128:B130"/>
    <mergeCell ref="G128:G130"/>
    <mergeCell ref="H128:H130"/>
    <mergeCell ref="I128:I130"/>
    <mergeCell ref="J128:J130"/>
    <mergeCell ref="K128:K130"/>
    <mergeCell ref="L128:L130"/>
    <mergeCell ref="M128:M130"/>
    <mergeCell ref="A125:A127"/>
    <mergeCell ref="B125:B127"/>
    <mergeCell ref="G125:G127"/>
    <mergeCell ref="H125:H127"/>
    <mergeCell ref="I125:I127"/>
    <mergeCell ref="J125:J127"/>
    <mergeCell ref="K125:K127"/>
    <mergeCell ref="L125:L127"/>
    <mergeCell ref="M119:M121"/>
    <mergeCell ref="A122:A124"/>
    <mergeCell ref="B122:B124"/>
    <mergeCell ref="G122:G124"/>
    <mergeCell ref="H122:H124"/>
    <mergeCell ref="I122:I124"/>
    <mergeCell ref="J122:J124"/>
    <mergeCell ref="K122:K124"/>
    <mergeCell ref="L122:L124"/>
    <mergeCell ref="M122:M124"/>
    <mergeCell ref="A119:A121"/>
    <mergeCell ref="B119:B121"/>
    <mergeCell ref="G119:G121"/>
    <mergeCell ref="H119:H121"/>
    <mergeCell ref="I119:I121"/>
    <mergeCell ref="J119:J121"/>
    <mergeCell ref="K119:K121"/>
    <mergeCell ref="L119:L121"/>
    <mergeCell ref="J113:J115"/>
    <mergeCell ref="K113:K115"/>
    <mergeCell ref="L113:L115"/>
    <mergeCell ref="M113:M115"/>
    <mergeCell ref="A116:A118"/>
    <mergeCell ref="B116:B118"/>
    <mergeCell ref="G116:G118"/>
    <mergeCell ref="H116:H118"/>
    <mergeCell ref="I116:I118"/>
    <mergeCell ref="A113:A115"/>
    <mergeCell ref="B113:B115"/>
    <mergeCell ref="G113:G115"/>
    <mergeCell ref="H113:H115"/>
    <mergeCell ref="I113:I115"/>
    <mergeCell ref="J116:J118"/>
    <mergeCell ref="K116:K118"/>
    <mergeCell ref="L116:L118"/>
    <mergeCell ref="M116:M118"/>
    <mergeCell ref="A107:A109"/>
    <mergeCell ref="B107:B109"/>
    <mergeCell ref="H107:H109"/>
    <mergeCell ref="I107:I109"/>
    <mergeCell ref="J107:J109"/>
    <mergeCell ref="K107:K109"/>
    <mergeCell ref="L107:L109"/>
    <mergeCell ref="M107:M109"/>
    <mergeCell ref="A110:A112"/>
    <mergeCell ref="B110:B112"/>
    <mergeCell ref="H110:H112"/>
    <mergeCell ref="I110:I112"/>
    <mergeCell ref="J110:J112"/>
    <mergeCell ref="K110:K112"/>
    <mergeCell ref="L110:L112"/>
    <mergeCell ref="M110:M112"/>
    <mergeCell ref="A104:A106"/>
    <mergeCell ref="B104:B106"/>
    <mergeCell ref="H104:H106"/>
    <mergeCell ref="I104:I106"/>
    <mergeCell ref="J104:J106"/>
    <mergeCell ref="K104:K106"/>
    <mergeCell ref="A103:M103"/>
    <mergeCell ref="L104:L106"/>
    <mergeCell ref="M104:M106"/>
    <mergeCell ref="M97:M99"/>
    <mergeCell ref="A100:A102"/>
    <mergeCell ref="B100:B102"/>
    <mergeCell ref="G100:G102"/>
    <mergeCell ref="H100:H102"/>
    <mergeCell ref="I100:I102"/>
    <mergeCell ref="J100:J102"/>
    <mergeCell ref="K100:K102"/>
    <mergeCell ref="L100:L102"/>
    <mergeCell ref="M100:M102"/>
    <mergeCell ref="A97:A99"/>
    <mergeCell ref="B97:B99"/>
    <mergeCell ref="G97:G99"/>
    <mergeCell ref="H97:H99"/>
    <mergeCell ref="I97:I99"/>
    <mergeCell ref="J97:J99"/>
    <mergeCell ref="K97:K99"/>
    <mergeCell ref="L97:L99"/>
    <mergeCell ref="M91:M93"/>
    <mergeCell ref="A94:A96"/>
    <mergeCell ref="B94:B96"/>
    <mergeCell ref="G94:G96"/>
    <mergeCell ref="H94:H96"/>
    <mergeCell ref="I94:I96"/>
    <mergeCell ref="J94:J96"/>
    <mergeCell ref="K94:K96"/>
    <mergeCell ref="L94:L96"/>
    <mergeCell ref="M94:M96"/>
    <mergeCell ref="A91:A93"/>
    <mergeCell ref="B91:B93"/>
    <mergeCell ref="G91:G93"/>
    <mergeCell ref="H91:H93"/>
    <mergeCell ref="I91:I93"/>
    <mergeCell ref="J91:J93"/>
    <mergeCell ref="K91:K93"/>
    <mergeCell ref="L91:L93"/>
    <mergeCell ref="M85:M87"/>
    <mergeCell ref="A88:A90"/>
    <mergeCell ref="B88:B90"/>
    <mergeCell ref="G88:G90"/>
    <mergeCell ref="H88:H90"/>
    <mergeCell ref="I88:I90"/>
    <mergeCell ref="J88:J90"/>
    <mergeCell ref="K88:K90"/>
    <mergeCell ref="L88:L90"/>
    <mergeCell ref="M88:M90"/>
    <mergeCell ref="A85:A87"/>
    <mergeCell ref="B85:B87"/>
    <mergeCell ref="G85:G87"/>
    <mergeCell ref="H85:H87"/>
    <mergeCell ref="I85:I87"/>
    <mergeCell ref="J85:J87"/>
    <mergeCell ref="K85:K87"/>
    <mergeCell ref="L85:L87"/>
    <mergeCell ref="M79:M81"/>
    <mergeCell ref="A82:A84"/>
    <mergeCell ref="B82:B84"/>
    <mergeCell ref="G82:G84"/>
    <mergeCell ref="H82:H84"/>
    <mergeCell ref="I82:I84"/>
    <mergeCell ref="J82:J84"/>
    <mergeCell ref="K82:K84"/>
    <mergeCell ref="L82:L84"/>
    <mergeCell ref="M82:M84"/>
    <mergeCell ref="A79:A81"/>
    <mergeCell ref="B79:B81"/>
    <mergeCell ref="G79:G81"/>
    <mergeCell ref="H79:H81"/>
    <mergeCell ref="I79:I81"/>
    <mergeCell ref="J79:J81"/>
    <mergeCell ref="K79:K81"/>
    <mergeCell ref="L79:L81"/>
    <mergeCell ref="M73:M75"/>
    <mergeCell ref="A76:A78"/>
    <mergeCell ref="B76:B78"/>
    <mergeCell ref="G76:G78"/>
    <mergeCell ref="H76:H78"/>
    <mergeCell ref="I76:I78"/>
    <mergeCell ref="J76:J78"/>
    <mergeCell ref="K76:K78"/>
    <mergeCell ref="L76:L78"/>
    <mergeCell ref="M76:M78"/>
    <mergeCell ref="A73:A75"/>
    <mergeCell ref="B73:B75"/>
    <mergeCell ref="G73:G75"/>
    <mergeCell ref="H73:H75"/>
    <mergeCell ref="I73:I75"/>
    <mergeCell ref="J73:J75"/>
    <mergeCell ref="K73:K75"/>
    <mergeCell ref="L73:L75"/>
    <mergeCell ref="M67:M69"/>
    <mergeCell ref="M64:M66"/>
    <mergeCell ref="K67:K69"/>
    <mergeCell ref="L67:L69"/>
    <mergeCell ref="A70:A72"/>
    <mergeCell ref="B70:B72"/>
    <mergeCell ref="G70:G72"/>
    <mergeCell ref="H70:H72"/>
    <mergeCell ref="I70:I72"/>
    <mergeCell ref="J70:J72"/>
    <mergeCell ref="A67:A69"/>
    <mergeCell ref="B67:B69"/>
    <mergeCell ref="H67:H69"/>
    <mergeCell ref="I67:I69"/>
    <mergeCell ref="J67:J69"/>
    <mergeCell ref="K70:K72"/>
    <mergeCell ref="L70:L72"/>
    <mergeCell ref="M70:M72"/>
    <mergeCell ref="A61:A63"/>
    <mergeCell ref="B61:B63"/>
    <mergeCell ref="H61:H63"/>
    <mergeCell ref="I61:I63"/>
    <mergeCell ref="J61:J63"/>
    <mergeCell ref="K61:K63"/>
    <mergeCell ref="L61:L63"/>
    <mergeCell ref="M61:M63"/>
    <mergeCell ref="A64:A66"/>
    <mergeCell ref="B64:B66"/>
    <mergeCell ref="H64:H66"/>
    <mergeCell ref="I64:I66"/>
    <mergeCell ref="J64:J66"/>
    <mergeCell ref="K64:K66"/>
    <mergeCell ref="L64:L66"/>
    <mergeCell ref="L47:L49"/>
    <mergeCell ref="M53:M55"/>
    <mergeCell ref="A58:A60"/>
    <mergeCell ref="B58:B60"/>
    <mergeCell ref="H58:H60"/>
    <mergeCell ref="I58:I60"/>
    <mergeCell ref="J58:J60"/>
    <mergeCell ref="K58:K60"/>
    <mergeCell ref="A57:M57"/>
    <mergeCell ref="L58:L60"/>
    <mergeCell ref="M58:M60"/>
    <mergeCell ref="A53:A55"/>
    <mergeCell ref="B53:B55"/>
    <mergeCell ref="G53:G55"/>
    <mergeCell ref="H53:H55"/>
    <mergeCell ref="I53:I55"/>
    <mergeCell ref="J53:J55"/>
    <mergeCell ref="K53:K55"/>
    <mergeCell ref="L53:L55"/>
    <mergeCell ref="A56:M56"/>
    <mergeCell ref="M38:M40"/>
    <mergeCell ref="A41:A43"/>
    <mergeCell ref="B41:B43"/>
    <mergeCell ref="G41:G43"/>
    <mergeCell ref="H41:H43"/>
    <mergeCell ref="I41:I43"/>
    <mergeCell ref="J41:J43"/>
    <mergeCell ref="M47:M49"/>
    <mergeCell ref="A50:A52"/>
    <mergeCell ref="B50:B52"/>
    <mergeCell ref="G50:G52"/>
    <mergeCell ref="H50:H52"/>
    <mergeCell ref="I50:I52"/>
    <mergeCell ref="J50:J52"/>
    <mergeCell ref="K50:K52"/>
    <mergeCell ref="L50:L52"/>
    <mergeCell ref="M50:M52"/>
    <mergeCell ref="A47:A49"/>
    <mergeCell ref="B47:B49"/>
    <mergeCell ref="G47:G49"/>
    <mergeCell ref="H47:H49"/>
    <mergeCell ref="I47:I49"/>
    <mergeCell ref="J47:J49"/>
    <mergeCell ref="K47:K49"/>
    <mergeCell ref="K41:K43"/>
    <mergeCell ref="L41:L43"/>
    <mergeCell ref="M41:M43"/>
    <mergeCell ref="A44:A46"/>
    <mergeCell ref="B44:B46"/>
    <mergeCell ref="G44:G46"/>
    <mergeCell ref="H44:H46"/>
    <mergeCell ref="I44:I46"/>
    <mergeCell ref="J44:J46"/>
    <mergeCell ref="K44:K46"/>
    <mergeCell ref="L44:L46"/>
    <mergeCell ref="M44:M46"/>
    <mergeCell ref="L38:L40"/>
    <mergeCell ref="A38:A40"/>
    <mergeCell ref="B38:B40"/>
    <mergeCell ref="H38:H40"/>
    <mergeCell ref="I38:I40"/>
    <mergeCell ref="J38:J40"/>
    <mergeCell ref="K38:K40"/>
    <mergeCell ref="I17:I19"/>
    <mergeCell ref="J17:J19"/>
    <mergeCell ref="K17:K19"/>
    <mergeCell ref="H35:H37"/>
    <mergeCell ref="I35:I37"/>
    <mergeCell ref="J35:J37"/>
    <mergeCell ref="K35:K37"/>
    <mergeCell ref="L29:L31"/>
    <mergeCell ref="L35:L37"/>
    <mergeCell ref="K23:K25"/>
    <mergeCell ref="L23:L25"/>
    <mergeCell ref="A35:A37"/>
    <mergeCell ref="B35:B37"/>
    <mergeCell ref="L20:L22"/>
    <mergeCell ref="M35:M37"/>
    <mergeCell ref="L32:L34"/>
    <mergeCell ref="L26:L28"/>
    <mergeCell ref="M26:M28"/>
    <mergeCell ref="A26:A28"/>
    <mergeCell ref="B26:B28"/>
    <mergeCell ref="H26:H28"/>
    <mergeCell ref="I26:I28"/>
    <mergeCell ref="J26:J28"/>
    <mergeCell ref="K26:K28"/>
    <mergeCell ref="M29:M31"/>
    <mergeCell ref="A32:A34"/>
    <mergeCell ref="B32:B34"/>
    <mergeCell ref="H32:H34"/>
    <mergeCell ref="I32:I34"/>
    <mergeCell ref="J32:J34"/>
    <mergeCell ref="K32:K34"/>
    <mergeCell ref="A29:A31"/>
    <mergeCell ref="B29:B31"/>
    <mergeCell ref="H29:H31"/>
    <mergeCell ref="I29:I31"/>
    <mergeCell ref="J29:J31"/>
    <mergeCell ref="K29:K31"/>
    <mergeCell ref="M32:M34"/>
    <mergeCell ref="K1:M1"/>
    <mergeCell ref="A2:M2"/>
    <mergeCell ref="M23:M25"/>
    <mergeCell ref="A23:A25"/>
    <mergeCell ref="B23:B25"/>
    <mergeCell ref="H23:H25"/>
    <mergeCell ref="I23:I25"/>
    <mergeCell ref="J23:J25"/>
    <mergeCell ref="A9:M9"/>
    <mergeCell ref="B13:B15"/>
    <mergeCell ref="A13:A15"/>
    <mergeCell ref="G13:G15"/>
    <mergeCell ref="H13:H15"/>
    <mergeCell ref="I13:I15"/>
    <mergeCell ref="A16:M16"/>
    <mergeCell ref="M13:M15"/>
    <mergeCell ref="L17:L19"/>
    <mergeCell ref="M17:M19"/>
    <mergeCell ref="A20:A22"/>
    <mergeCell ref="B20:B22"/>
    <mergeCell ref="H20:H22"/>
    <mergeCell ref="I20:I22"/>
    <mergeCell ref="J20:J22"/>
    <mergeCell ref="K20:K22"/>
    <mergeCell ref="M20:M22"/>
    <mergeCell ref="J13:J15"/>
    <mergeCell ref="K13:K15"/>
    <mergeCell ref="L13:L15"/>
    <mergeCell ref="A17:A19"/>
    <mergeCell ref="B17:B19"/>
    <mergeCell ref="H17:H19"/>
    <mergeCell ref="A3:M3"/>
    <mergeCell ref="A5:A6"/>
    <mergeCell ref="B5:B6"/>
    <mergeCell ref="C5:C6"/>
    <mergeCell ref="G5:G6"/>
    <mergeCell ref="H5:L5"/>
    <mergeCell ref="M5:M6"/>
    <mergeCell ref="A7:M7"/>
    <mergeCell ref="A8:M8"/>
    <mergeCell ref="A10:A12"/>
    <mergeCell ref="B10:B12"/>
    <mergeCell ref="G10:G12"/>
    <mergeCell ref="H10:H12"/>
    <mergeCell ref="I10:I12"/>
    <mergeCell ref="J10:J12"/>
    <mergeCell ref="K10:K12"/>
    <mergeCell ref="L10:L12"/>
  </mergeCells>
  <hyperlinks>
    <hyperlink ref="B13" r:id="rId1" display="https://reg.mju.ac.th/registrar/class_info_2.asp?backto=home&amp;option=0&amp;courseid=8895982&amp;acadyear=2566&amp;semester=2&amp;avs421071358=315" xr:uid="{EEB511DB-60BC-4D2D-A3D3-65F081CA71B0}"/>
    <hyperlink ref="B17" r:id="rId2" display="https://reg.mju.ac.th/registrar/class_info_2.asp?backto=home&amp;option=0&amp;courseid=8895937&amp;acadyear=2566&amp;semester=2&amp;avs421071358=369" xr:uid="{5EE44EB2-4809-44B1-A44F-DAB49B4D248B}"/>
    <hyperlink ref="B20" r:id="rId3" display="https://reg.mju.ac.th/registrar/class_info_2.asp?backto=home&amp;option=0&amp;courseid=8895939&amp;acadyear=2566&amp;semester=2&amp;avs421071358=370" xr:uid="{BC775753-6A62-421A-9AD2-E10A2D786162}"/>
    <hyperlink ref="B23" r:id="rId4" display="https://reg.mju.ac.th/registrar/class_info_2.asp?backto=home&amp;option=0&amp;courseid=8895940&amp;acadyear=2566&amp;semester=2&amp;avs421071358=371" xr:uid="{93AA7AF1-E1F4-455C-9CF1-568C28676CBF}"/>
    <hyperlink ref="B26" r:id="rId5" display="https://reg.mju.ac.th/registrar/class_info_2.asp?backto=home&amp;option=0&amp;courseid=8895951&amp;acadyear=2566&amp;semester=2&amp;avs421071358=372" xr:uid="{A589471F-FBE6-4FC5-9852-0A91A4E4DA3F}"/>
    <hyperlink ref="B29" r:id="rId6" display="https://reg.mju.ac.th/registrar/class_info_2.asp?backto=home&amp;option=0&amp;courseid=8895985&amp;acadyear=2566&amp;semester=2&amp;avs421071358=373" xr:uid="{834B7F82-AB7B-436A-8E33-C2E28DBEFB75}"/>
    <hyperlink ref="B32" r:id="rId7" display="https://reg.mju.ac.th/registrar/class_info_2.asp?backto=home&amp;option=0&amp;courseid=8895986&amp;acadyear=2566&amp;semester=2&amp;avs421071358=374" xr:uid="{858907B7-E02C-46DA-93C5-A9298402E7E4}"/>
    <hyperlink ref="B35" r:id="rId8" display="https://reg.mju.ac.th/registrar/class_info_2.asp?backto=home&amp;option=0&amp;courseid=8895941&amp;acadyear=2566&amp;semester=2&amp;avs421071358=375" xr:uid="{ECDDF727-FF5D-49E1-87D8-6691386A9E01}"/>
    <hyperlink ref="B38" r:id="rId9" display="https://reg.mju.ac.th/registrar/class_info_2.asp?backto=home&amp;option=0&amp;courseid=8895952&amp;acadyear=2566&amp;semester=2&amp;avs421071358=376" xr:uid="{988E2914-058B-4998-9439-362CBDFFAF88}"/>
    <hyperlink ref="B41" r:id="rId10" display="https://reg.mju.ac.th/registrar/class_info_2.asp?backto=home&amp;option=0&amp;courseid=8895938&amp;acadyear=2566&amp;semester=2&amp;avs421071358=377" xr:uid="{9E975AD2-3D49-4964-B73B-1D66BCB53556}"/>
    <hyperlink ref="B44" r:id="rId11" display="https://reg.mju.ac.th/registrar/class_info_2.asp?backto=home&amp;option=0&amp;courseid=8895950&amp;acadyear=2566&amp;semester=2&amp;avs421071358=378" xr:uid="{B873481D-3FF4-439B-BC6C-6139FB12203B}"/>
    <hyperlink ref="B47" r:id="rId12" display="https://reg.mju.ac.th/registrar/class_info_2.asp?backto=home&amp;option=0&amp;courseid=8895980&amp;acadyear=2566&amp;semester=2&amp;avs421071358=379" xr:uid="{8CA030CF-9E0A-4C43-915C-733A0FF2502F}"/>
    <hyperlink ref="B50" r:id="rId13" display="https://reg.mju.ac.th/registrar/class_info_2.asp?backto=home&amp;option=0&amp;courseid=8895981&amp;acadyear=2566&amp;semester=2&amp;avs421071358=380" xr:uid="{A46E024D-E865-42A2-8E93-F799267FFCD6}"/>
    <hyperlink ref="B53" r:id="rId14" display="https://reg.mju.ac.th/registrar/class_info_2.asp?backto=home&amp;option=0&amp;courseid=8896287&amp;acadyear=2566&amp;semester=2&amp;avs421071358=381" xr:uid="{8507ED19-E884-4CBE-8DE8-2EA81716B11A}"/>
    <hyperlink ref="B58" r:id="rId15" display="https://reg.mju.ac.th/registrar/class_info_2.asp?backto=home&amp;option=0&amp;courseid=8895942&amp;acadyear=2566&amp;semester=2&amp;avs421084884=10" xr:uid="{D77FFE51-B708-43DA-9A51-33A122C9394E}"/>
    <hyperlink ref="B61" r:id="rId16" display="https://reg.mju.ac.th/registrar/class_info_2.asp?backto=home&amp;option=0&amp;courseid=8895955&amp;acadyear=2566&amp;semester=2&amp;avs421084884=11" xr:uid="{6BDBBD77-DDA0-4000-A862-5B39C28FF27E}"/>
    <hyperlink ref="B64" r:id="rId17" display="https://reg.mju.ac.th/registrar/class_info_2.asp?backto=home&amp;option=0&amp;courseid=8895956&amp;acadyear=2566&amp;semester=2&amp;avs421084884=12" xr:uid="{1B576D58-4FF7-42E3-A58E-C2DCE500CC61}"/>
    <hyperlink ref="B67" r:id="rId18" display="https://reg.mju.ac.th/registrar/class_info_2.asp?backto=home&amp;option=0&amp;courseid=8895976&amp;acadyear=2566&amp;semester=2&amp;avs421084884=13" xr:uid="{810A50A6-4312-4847-8793-88F60B64AE57}"/>
    <hyperlink ref="B70" r:id="rId19" display="https://reg.mju.ac.th/registrar/class_info_2.asp?backto=home&amp;option=0&amp;courseid=8895943&amp;acadyear=2566&amp;semester=2&amp;avs421084884=14" xr:uid="{DFEDE8EE-D914-4D7E-A2D7-3E5373D459F7}"/>
    <hyperlink ref="B73" r:id="rId20" display="https://reg.mju.ac.th/registrar/class_info_2.asp?backto=home&amp;option=0&amp;courseid=8895953&amp;acadyear=2566&amp;semester=2&amp;avs421084884=15" xr:uid="{A2681E16-46B4-404C-855E-C01681C61FAA}"/>
    <hyperlink ref="B76" r:id="rId21" display="https://reg.mju.ac.th/registrar/class_info_2.asp?backto=home&amp;option=0&amp;courseid=8895957&amp;acadyear=2566&amp;semester=2&amp;avs421084884=16" xr:uid="{5BA83CC2-9832-4571-9646-DF0F787F11ED}"/>
    <hyperlink ref="B79" r:id="rId22" display="https://reg.mju.ac.th/registrar/class_info_2.asp?backto=home&amp;option=0&amp;courseid=8895958&amp;acadyear=2566&amp;semester=2&amp;avs421084884=17" xr:uid="{123EB3F4-4B36-49A4-B826-AFA0F047C4A3}"/>
    <hyperlink ref="B82" r:id="rId23" display="https://reg.mju.ac.th/registrar/class_info_2.asp?backto=home&amp;option=0&amp;courseid=8895958&amp;acadyear=2566&amp;semester=2&amp;avs421084884=18" xr:uid="{607A1D7D-BBD1-4614-8DC3-ACEF9285E819}"/>
    <hyperlink ref="B85" r:id="rId24" display="https://reg.mju.ac.th/registrar/class_info_2.asp?backto=home&amp;option=0&amp;courseid=8895959&amp;acadyear=2566&amp;semester=2&amp;avs421084884=19" xr:uid="{2BA66A08-1B96-4569-B8CF-A900C7F76224}"/>
    <hyperlink ref="B88" r:id="rId25" display="https://reg.mju.ac.th/registrar/class_info_2.asp?backto=home&amp;option=0&amp;courseid=8895944&amp;acadyear=2566&amp;semester=2&amp;avs421084884=20" xr:uid="{78077A80-CE74-48BE-B0BA-262362B966FB}"/>
    <hyperlink ref="B91" r:id="rId26" display="https://reg.mju.ac.th/registrar/class_info_2.asp?backto=home&amp;option=0&amp;courseid=8895954&amp;acadyear=2566&amp;semester=2&amp;avs421084884=21" xr:uid="{248D9632-3A19-4A3E-B0FF-46DF3E796F92}"/>
    <hyperlink ref="B94" r:id="rId27" display="https://reg.mju.ac.th/registrar/class_info_2.asp?backto=home&amp;option=0&amp;courseid=8895961&amp;acadyear=2566&amp;semester=2&amp;avs421084884=22" xr:uid="{6CA23D63-901A-40AE-B2A5-555E0C24C528}"/>
    <hyperlink ref="B97" r:id="rId28" display="https://reg.mju.ac.th/registrar/class_info_2.asp?backto=home&amp;option=0&amp;courseid=8895962&amp;acadyear=2566&amp;semester=2&amp;avs421084884=23" xr:uid="{B4124602-14C9-42BD-91B7-A600B1D77A5B}"/>
    <hyperlink ref="B100" r:id="rId29" display="https://reg.mju.ac.th/registrar/class_info_2.asp?backto=home&amp;option=0&amp;courseid=8895963&amp;acadyear=2566&amp;semester=2&amp;avs421084884=24" xr:uid="{8C5EB478-DBB8-4A49-A5D6-07545EA56789}"/>
    <hyperlink ref="B104" r:id="rId30" display="https://reg.mju.ac.th/registrar/class_info_2.asp?backto=home&amp;option=0&amp;courseid=8895942&amp;acadyear=2566&amp;semester=2&amp;avs421084884=61" xr:uid="{1A5FE503-5AA8-41AD-8EF0-D227F72492D3}"/>
    <hyperlink ref="B107" r:id="rId31" display="https://reg.mju.ac.th/registrar/class_info_2.asp?backto=home&amp;option=0&amp;courseid=8895955&amp;acadyear=2566&amp;semester=2&amp;avs421084884=62" xr:uid="{5AA1BCFF-964A-40B4-81E5-860493D2134B}"/>
    <hyperlink ref="B110" r:id="rId32" display="https://reg.mju.ac.th/registrar/class_info_2.asp?backto=home&amp;option=0&amp;courseid=8895956&amp;acadyear=2566&amp;semester=2&amp;avs421084884=63" xr:uid="{48896A19-4125-4223-BE80-4414E7577B25}"/>
    <hyperlink ref="B113" r:id="rId33" display="https://reg.mju.ac.th/registrar/class_info_2.asp?backto=home&amp;option=0&amp;courseid=8895943&amp;acadyear=2566&amp;semester=2&amp;avs421084884=64" xr:uid="{53A4619D-7471-4244-BC96-E574FC6AF590}"/>
    <hyperlink ref="B116" r:id="rId34" display="https://reg.mju.ac.th/registrar/class_info_2.asp?backto=home&amp;option=0&amp;courseid=8895953&amp;acadyear=2566&amp;semester=2&amp;avs421084884=65" xr:uid="{717740C9-5EE3-43A8-A579-BCDE6E55A551}"/>
    <hyperlink ref="B119" r:id="rId35" display="https://reg.mju.ac.th/registrar/class_info_2.asp?backto=home&amp;option=0&amp;courseid=8895959&amp;acadyear=2566&amp;semester=2&amp;avs421084884=66" xr:uid="{634E05AC-E337-464B-AECA-D7DD8ED34214}"/>
    <hyperlink ref="B122" r:id="rId36" display="https://reg.mju.ac.th/registrar/class_info_2.asp?backto=home&amp;option=0&amp;courseid=8895944&amp;acadyear=2566&amp;semester=2&amp;avs421084884=67" xr:uid="{CA92F15F-C2D2-417E-A538-F8126616537A}"/>
    <hyperlink ref="B125" r:id="rId37" display="https://reg.mju.ac.th/registrar/class_info_2.asp?backto=home&amp;option=0&amp;courseid=8895954&amp;acadyear=2566&amp;semester=2&amp;avs421084884=68" xr:uid="{70FB6CEE-D165-4EA0-B3F0-D83F4456843E}"/>
    <hyperlink ref="B128" r:id="rId38" display="https://reg.mju.ac.th/registrar/class_info_2.asp?backto=home&amp;option=0&amp;courseid=8895962&amp;acadyear=2566&amp;semester=2&amp;avs421084884=69" xr:uid="{81173F05-F231-4798-9364-6D16C99D9998}"/>
    <hyperlink ref="B131" r:id="rId39" display="https://reg.mju.ac.th/registrar/class_info_2.asp?backto=home&amp;option=0&amp;courseid=8895963&amp;acadyear=2566&amp;semester=2&amp;avs421084884=70" xr:uid="{C3D3DFCC-FD10-4FBF-B423-C7E2DBDBBBE5}"/>
    <hyperlink ref="B134" r:id="rId40" display="https://reg.mju.ac.th/registrar/class_info_2.asp?backto=home&amp;option=0&amp;courseid=8895964&amp;acadyear=2566&amp;semester=2&amp;avs421084884=71" xr:uid="{9AE09C56-A78C-467B-A963-42D6D9C524E1}"/>
    <hyperlink ref="B10" r:id="rId41" display="https://reg.mju.ac.th/registrar/class_info_2.asp?backto=home&amp;option=0&amp;courseid=8895980&amp;acadyear=2566&amp;semester=2&amp;avs421071358=379" xr:uid="{D19C413A-D43E-46A7-B73D-80F022D8AA3A}"/>
  </hyperlinks>
  <pageMargins left="0.11811023622047245" right="0.11811023622047245" top="0.15748031496062992" bottom="0.15748031496062992" header="0.31496062992125984" footer="0.31496062992125984"/>
  <pageSetup paperSize="9" scale="58" fitToHeight="0" orientation="landscape" horizontalDpi="300" verticalDpi="300" r:id="rId4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A17CA-5487-497D-B624-D4E861EAA994}">
  <dimension ref="A1:AC70"/>
  <sheetViews>
    <sheetView topLeftCell="A7" workbookViewId="0">
      <selection activeCell="U38" sqref="U38"/>
    </sheetView>
  </sheetViews>
  <sheetFormatPr defaultRowHeight="15" x14ac:dyDescent="0.2"/>
  <cols>
    <col min="1" max="1" width="24.2265625" style="450" customWidth="1"/>
    <col min="2" max="2" width="11.98828125" style="480" customWidth="1"/>
    <col min="3" max="3" width="17.359375" style="450" customWidth="1"/>
    <col min="4" max="4" width="11.11328125" style="450" customWidth="1"/>
    <col min="5" max="5" width="10.36328125" style="502" customWidth="1"/>
    <col min="6" max="6" width="20.35546875" style="494" customWidth="1"/>
    <col min="7" max="7" width="11.36328125" style="451" customWidth="1"/>
    <col min="8" max="8" width="8.9921875" style="451"/>
    <col min="9" max="9" width="8.9921875" style="450"/>
    <col min="10" max="10" width="10.48828125" style="450" customWidth="1"/>
    <col min="11" max="11" width="8.9921875" style="450"/>
    <col min="12" max="12" width="4.37109375" style="450" customWidth="1"/>
    <col min="13" max="13" width="12.11328125" style="450" customWidth="1"/>
    <col min="14" max="14" width="47.5859375" style="450" customWidth="1"/>
    <col min="15" max="15" width="0.74609375" style="452" customWidth="1"/>
    <col min="16" max="16" width="18.359375" style="450" customWidth="1"/>
    <col min="17" max="17" width="11.98828125" style="575" customWidth="1"/>
    <col min="18" max="18" width="17.359375" style="450" customWidth="1"/>
    <col min="19" max="19" width="11.11328125" style="450" customWidth="1"/>
    <col min="20" max="20" width="10.36328125" style="450" customWidth="1"/>
    <col min="21" max="21" width="20.35546875" style="450" customWidth="1"/>
    <col min="22" max="22" width="11.36328125" style="450" customWidth="1"/>
    <col min="23" max="26" width="8.9921875" style="450"/>
    <col min="27" max="27" width="4.37109375" style="450" customWidth="1"/>
    <col min="28" max="28" width="12.11328125" style="450" customWidth="1"/>
    <col min="29" max="29" width="47.5859375" style="450" customWidth="1"/>
    <col min="30" max="16384" width="8.9921875" style="450"/>
  </cols>
  <sheetData>
    <row r="1" spans="1:29" x14ac:dyDescent="0.2">
      <c r="A1" s="700" t="s">
        <v>2688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451"/>
      <c r="P1" s="700" t="s">
        <v>2689</v>
      </c>
      <c r="Q1" s="700"/>
      <c r="R1" s="700"/>
      <c r="S1" s="700"/>
      <c r="T1" s="700"/>
      <c r="U1" s="700"/>
      <c r="V1" s="700"/>
      <c r="W1" s="700"/>
      <c r="X1" s="700"/>
      <c r="Y1" s="700"/>
      <c r="Z1" s="700"/>
      <c r="AA1" s="700"/>
      <c r="AB1" s="700"/>
      <c r="AC1" s="451"/>
    </row>
    <row r="2" spans="1:29" x14ac:dyDescent="0.2">
      <c r="M2" s="450" t="s">
        <v>2623</v>
      </c>
      <c r="N2" s="451">
        <v>1</v>
      </c>
      <c r="AB2" s="450" t="s">
        <v>2623</v>
      </c>
      <c r="AC2" s="451">
        <v>1</v>
      </c>
    </row>
    <row r="3" spans="1:29" ht="21" x14ac:dyDescent="0.3">
      <c r="A3" s="448"/>
      <c r="B3" s="55"/>
      <c r="C3" s="450" t="s">
        <v>2624</v>
      </c>
      <c r="F3" s="495" t="s">
        <v>2625</v>
      </c>
      <c r="G3" s="531">
        <v>4</v>
      </c>
      <c r="H3" s="451" t="s">
        <v>2626</v>
      </c>
      <c r="M3" s="450" t="s">
        <v>2627</v>
      </c>
      <c r="N3" s="451">
        <v>2</v>
      </c>
      <c r="P3" s="448"/>
      <c r="Q3" s="54"/>
      <c r="R3" s="450" t="s">
        <v>2624</v>
      </c>
      <c r="U3" s="453" t="s">
        <v>2625</v>
      </c>
      <c r="V3" s="453">
        <v>4</v>
      </c>
      <c r="W3" s="450" t="s">
        <v>2626</v>
      </c>
      <c r="AB3" s="450" t="s">
        <v>2627</v>
      </c>
      <c r="AC3" s="451">
        <v>2</v>
      </c>
    </row>
    <row r="4" spans="1:29" x14ac:dyDescent="0.2">
      <c r="C4" s="450" t="s">
        <v>2628</v>
      </c>
      <c r="N4" s="451">
        <f>2/5</f>
        <v>0.4</v>
      </c>
      <c r="R4" s="450" t="s">
        <v>2628</v>
      </c>
      <c r="AC4" s="451">
        <f>2/5</f>
        <v>0.4</v>
      </c>
    </row>
    <row r="7" spans="1:29" x14ac:dyDescent="0.2">
      <c r="A7" s="449" t="s">
        <v>2629</v>
      </c>
      <c r="P7" s="449" t="s">
        <v>2629</v>
      </c>
    </row>
    <row r="8" spans="1:29" x14ac:dyDescent="0.2">
      <c r="A8" s="450" t="s">
        <v>2630</v>
      </c>
      <c r="P8" s="450" t="s">
        <v>2630</v>
      </c>
    </row>
    <row r="9" spans="1:29" x14ac:dyDescent="0.2">
      <c r="A9" s="696" t="s">
        <v>2636</v>
      </c>
      <c r="B9" s="696" t="s">
        <v>2637</v>
      </c>
      <c r="C9" s="482" t="s">
        <v>2631</v>
      </c>
      <c r="D9" s="696" t="s">
        <v>2639</v>
      </c>
      <c r="E9" s="717" t="s">
        <v>2640</v>
      </c>
      <c r="F9" s="496" t="s">
        <v>2632</v>
      </c>
      <c r="G9" s="696" t="s">
        <v>2639</v>
      </c>
      <c r="H9" s="696" t="s">
        <v>2640</v>
      </c>
      <c r="I9" s="697"/>
      <c r="J9" s="718" t="s">
        <v>2633</v>
      </c>
      <c r="K9" s="699" t="s">
        <v>2634</v>
      </c>
      <c r="L9" s="697"/>
      <c r="M9" s="696" t="s">
        <v>2635</v>
      </c>
      <c r="P9" s="696" t="s">
        <v>2636</v>
      </c>
      <c r="Q9" s="701" t="s">
        <v>2637</v>
      </c>
      <c r="R9" s="482" t="s">
        <v>2631</v>
      </c>
      <c r="S9" s="696" t="s">
        <v>2639</v>
      </c>
      <c r="T9" s="702" t="s">
        <v>2640</v>
      </c>
      <c r="U9" s="482" t="s">
        <v>2632</v>
      </c>
      <c r="V9" s="696" t="s">
        <v>2639</v>
      </c>
      <c r="W9" s="696" t="s">
        <v>2640</v>
      </c>
      <c r="X9" s="697"/>
      <c r="Y9" s="698" t="s">
        <v>2633</v>
      </c>
      <c r="Z9" s="699" t="s">
        <v>2634</v>
      </c>
      <c r="AA9" s="697"/>
      <c r="AB9" s="699" t="s">
        <v>2635</v>
      </c>
    </row>
    <row r="10" spans="1:29" x14ac:dyDescent="0.2">
      <c r="A10" s="696"/>
      <c r="B10" s="696"/>
      <c r="C10" s="482" t="s">
        <v>2638</v>
      </c>
      <c r="D10" s="696"/>
      <c r="E10" s="717"/>
      <c r="F10" s="496" t="s">
        <v>2638</v>
      </c>
      <c r="G10" s="696"/>
      <c r="H10" s="696"/>
      <c r="I10" s="697"/>
      <c r="J10" s="718"/>
      <c r="K10" s="699"/>
      <c r="L10" s="697"/>
      <c r="M10" s="696"/>
      <c r="P10" s="696"/>
      <c r="Q10" s="701"/>
      <c r="R10" s="482" t="s">
        <v>2638</v>
      </c>
      <c r="S10" s="696"/>
      <c r="T10" s="702"/>
      <c r="U10" s="482" t="s">
        <v>2638</v>
      </c>
      <c r="V10" s="696"/>
      <c r="W10" s="696"/>
      <c r="X10" s="697"/>
      <c r="Y10" s="698"/>
      <c r="Z10" s="699"/>
      <c r="AA10" s="697"/>
      <c r="AB10" s="699"/>
    </row>
    <row r="11" spans="1:29" x14ac:dyDescent="0.2">
      <c r="A11" s="692" t="str">
        <f>'ข้อมูลอัตรากำลัง 2566'!A100:C100</f>
        <v>6. การจัดการและพัฒนาทรัพยากร</v>
      </c>
      <c r="B11" s="692"/>
      <c r="C11" s="692"/>
      <c r="D11" s="692"/>
      <c r="E11" s="692"/>
      <c r="F11" s="692"/>
      <c r="G11" s="692"/>
      <c r="H11" s="692"/>
      <c r="I11" s="692"/>
      <c r="J11" s="692"/>
      <c r="K11" s="692"/>
      <c r="L11" s="692"/>
      <c r="M11" s="692"/>
      <c r="P11" s="692" t="str">
        <f>A11</f>
        <v>6. การจัดการและพัฒนาทรัพยากร</v>
      </c>
      <c r="Q11" s="692"/>
      <c r="R11" s="692"/>
      <c r="S11" s="692"/>
      <c r="T11" s="692"/>
      <c r="U11" s="692"/>
      <c r="V11" s="692"/>
      <c r="W11" s="692"/>
      <c r="X11" s="692"/>
      <c r="Y11" s="692"/>
      <c r="Z11" s="692"/>
      <c r="AA11" s="692"/>
      <c r="AB11" s="692"/>
    </row>
    <row r="12" spans="1:29" x14ac:dyDescent="0.2">
      <c r="A12" s="693" t="str">
        <f>'ข้อมูลอัตรากำลัง 2566'!A101:C101</f>
        <v xml:space="preserve">   6.1 หลักสูตร วท.ม. สาขาการจัดการและพัฒนาทรัพยากร</v>
      </c>
      <c r="B12" s="694"/>
      <c r="C12" s="694"/>
      <c r="D12" s="694"/>
      <c r="E12" s="694"/>
      <c r="F12" s="719"/>
      <c r="G12" s="719"/>
      <c r="H12" s="719"/>
      <c r="I12" s="694"/>
      <c r="J12" s="694"/>
      <c r="K12" s="694"/>
      <c r="L12" s="694"/>
      <c r="M12" s="695"/>
      <c r="P12" s="693" t="str">
        <f>A12</f>
        <v xml:space="preserve">   6.1 หลักสูตร วท.ม. สาขาการจัดการและพัฒนาทรัพยากร</v>
      </c>
      <c r="Q12" s="694"/>
      <c r="R12" s="694"/>
      <c r="S12" s="694"/>
      <c r="T12" s="694"/>
      <c r="U12" s="694"/>
      <c r="V12" s="694"/>
      <c r="W12" s="694"/>
      <c r="X12" s="694"/>
      <c r="Y12" s="694"/>
      <c r="Z12" s="694"/>
      <c r="AA12" s="694"/>
      <c r="AB12" s="695"/>
    </row>
    <row r="13" spans="1:29" x14ac:dyDescent="0.2">
      <c r="A13" s="679"/>
      <c r="B13" s="688"/>
      <c r="C13" s="454"/>
      <c r="D13" s="455"/>
      <c r="E13" s="544"/>
      <c r="F13" s="550"/>
      <c r="G13" s="532"/>
      <c r="H13" s="503"/>
      <c r="I13" s="455"/>
      <c r="J13" s="455"/>
      <c r="K13" s="455"/>
      <c r="L13" s="455"/>
      <c r="M13" s="456"/>
      <c r="P13" s="679">
        <f>A13</f>
        <v>0</v>
      </c>
      <c r="Q13" s="682">
        <f>B13</f>
        <v>0</v>
      </c>
      <c r="R13" s="454"/>
      <c r="S13" s="455"/>
      <c r="T13" s="456"/>
      <c r="U13" s="455" t="str">
        <f>'สหวิทยา 7.2-2566'!C79</f>
        <v>สัมมนา 2</v>
      </c>
      <c r="V13" s="455"/>
      <c r="W13" s="456">
        <f>'สหวิทยา 7.2-2566'!F81</f>
        <v>0.125</v>
      </c>
      <c r="X13" s="454"/>
      <c r="Y13" s="455"/>
      <c r="Z13" s="455"/>
      <c r="AA13" s="455"/>
      <c r="AB13" s="456"/>
    </row>
    <row r="14" spans="1:29" x14ac:dyDescent="0.2">
      <c r="A14" s="680"/>
      <c r="B14" s="689"/>
      <c r="C14" s="461"/>
      <c r="D14" s="470"/>
      <c r="E14" s="545"/>
      <c r="F14" s="547"/>
      <c r="G14" s="534"/>
      <c r="H14" s="504"/>
      <c r="I14" s="470"/>
      <c r="M14" s="463"/>
      <c r="P14" s="680"/>
      <c r="Q14" s="683"/>
      <c r="R14" s="461"/>
      <c r="T14" s="463"/>
      <c r="U14" s="450" t="str">
        <f>'สหวิทยา 7.2-2566'!C109</f>
        <v>ดุษฎีนิพนธ์ 2</v>
      </c>
      <c r="W14" s="463">
        <f>'สหวิทยา 7.2-2566'!F111</f>
        <v>0.5</v>
      </c>
      <c r="X14" s="461"/>
      <c r="AB14" s="463"/>
    </row>
    <row r="15" spans="1:29" x14ac:dyDescent="0.2">
      <c r="A15" s="680"/>
      <c r="B15" s="689"/>
      <c r="C15" s="461"/>
      <c r="D15" s="470"/>
      <c r="E15" s="545"/>
      <c r="F15" s="499"/>
      <c r="G15" s="535"/>
      <c r="H15" s="528"/>
      <c r="I15" s="470"/>
      <c r="K15" s="464">
        <f>J16/G3</f>
        <v>0</v>
      </c>
      <c r="M15" s="463"/>
      <c r="P15" s="680"/>
      <c r="Q15" s="683"/>
      <c r="R15" s="461"/>
      <c r="T15" s="463"/>
      <c r="W15" s="463"/>
      <c r="X15" s="461"/>
      <c r="Z15" s="464">
        <f>Y16/V3</f>
        <v>0.15625</v>
      </c>
      <c r="AB15" s="463"/>
    </row>
    <row r="16" spans="1:29" x14ac:dyDescent="0.2">
      <c r="A16" s="681"/>
      <c r="B16" s="690"/>
      <c r="C16" s="457"/>
      <c r="D16" s="466" t="s">
        <v>2641</v>
      </c>
      <c r="E16" s="505">
        <f>SUM(E13:E15)</f>
        <v>0</v>
      </c>
      <c r="F16" s="497"/>
      <c r="G16" s="533" t="s">
        <v>2641</v>
      </c>
      <c r="H16" s="505">
        <f>SUM(H13:H15)</f>
        <v>0</v>
      </c>
      <c r="I16" s="457"/>
      <c r="J16" s="458">
        <f>SUM(E16,H16)</f>
        <v>0</v>
      </c>
      <c r="K16" s="458">
        <f>IF(J16&gt;$G$3,1,(J16/$G$3))</f>
        <v>0</v>
      </c>
      <c r="L16" s="458"/>
      <c r="M16" s="591" t="str">
        <f>IF(J16&gt;4,"Overloaded","OK")</f>
        <v>OK</v>
      </c>
      <c r="P16" s="681"/>
      <c r="Q16" s="684"/>
      <c r="R16" s="457"/>
      <c r="S16" s="466" t="s">
        <v>2641</v>
      </c>
      <c r="T16" s="467">
        <f>SUM(T13:T15)</f>
        <v>0</v>
      </c>
      <c r="U16" s="466"/>
      <c r="V16" s="466" t="s">
        <v>2641</v>
      </c>
      <c r="W16" s="467">
        <f>SUM(W13:W15)</f>
        <v>0.625</v>
      </c>
      <c r="X16" s="457"/>
      <c r="Y16" s="458">
        <f>SUM(T16,W16)</f>
        <v>0.625</v>
      </c>
      <c r="Z16" s="458">
        <f>IF(Y16&gt;$G$3,1,(Y16/$G$3))</f>
        <v>0.15625</v>
      </c>
      <c r="AA16" s="458"/>
      <c r="AB16" s="591" t="str">
        <f>IF(Y16&gt;4,"Overloaded","OK")</f>
        <v>OK</v>
      </c>
    </row>
    <row r="17" spans="1:28" ht="18" customHeight="1" x14ac:dyDescent="0.2">
      <c r="A17" s="679"/>
      <c r="B17" s="688"/>
      <c r="C17" s="551"/>
      <c r="D17" s="552"/>
      <c r="E17" s="553"/>
      <c r="F17" s="550"/>
      <c r="G17" s="554"/>
      <c r="H17" s="553"/>
      <c r="I17" s="454"/>
      <c r="J17" s="455"/>
      <c r="K17" s="455"/>
      <c r="L17" s="455"/>
      <c r="M17" s="456"/>
      <c r="P17" s="679">
        <f>A17</f>
        <v>0</v>
      </c>
      <c r="Q17" s="682">
        <f>B17</f>
        <v>0</v>
      </c>
      <c r="R17" s="454"/>
      <c r="S17" s="455"/>
      <c r="T17" s="456"/>
      <c r="U17" s="454" t="str">
        <f>'สหวิทยา 7.2-2566'!C79</f>
        <v>สัมมนา 2</v>
      </c>
      <c r="V17" s="455"/>
      <c r="W17" s="570">
        <f>'สหวิทยา 7.2-2566'!F80</f>
        <v>0.125</v>
      </c>
      <c r="X17" s="454"/>
      <c r="Y17" s="455"/>
      <c r="Z17" s="455"/>
      <c r="AA17" s="455"/>
      <c r="AB17" s="590"/>
    </row>
    <row r="18" spans="1:28" x14ac:dyDescent="0.2">
      <c r="A18" s="680"/>
      <c r="B18" s="689"/>
      <c r="C18" s="555"/>
      <c r="D18" s="556"/>
      <c r="E18" s="557"/>
      <c r="F18" s="547"/>
      <c r="G18" s="558"/>
      <c r="H18" s="557"/>
      <c r="I18" s="461"/>
      <c r="M18" s="463"/>
      <c r="P18" s="680"/>
      <c r="Q18" s="683"/>
      <c r="R18" s="461"/>
      <c r="T18" s="463"/>
      <c r="U18" s="461" t="str">
        <f>'สหวิทยา 7.2-2566'!C109</f>
        <v>ดุษฎีนิพนธ์ 2</v>
      </c>
      <c r="W18" s="463">
        <f>'สหวิทยา 7.2-2566'!F110</f>
        <v>0.5</v>
      </c>
      <c r="X18" s="461"/>
      <c r="AB18" s="560"/>
    </row>
    <row r="19" spans="1:28" x14ac:dyDescent="0.2">
      <c r="A19" s="680"/>
      <c r="B19" s="689"/>
      <c r="C19" s="555"/>
      <c r="D19" s="556"/>
      <c r="E19" s="557"/>
      <c r="F19" s="547"/>
      <c r="G19" s="558"/>
      <c r="H19" s="557"/>
      <c r="I19" s="461"/>
      <c r="M19" s="463"/>
      <c r="P19" s="680"/>
      <c r="Q19" s="683"/>
      <c r="R19" s="461"/>
      <c r="T19" s="463"/>
      <c r="U19" s="461" t="str">
        <f>'สหวิทยา 7.2-2566'!C136</f>
        <v>สัมมนา 5</v>
      </c>
      <c r="W19" s="463">
        <f>'สหวิทยา 7.2-2566'!F137</f>
        <v>0.25</v>
      </c>
      <c r="X19" s="461"/>
      <c r="AB19" s="560"/>
    </row>
    <row r="20" spans="1:28" x14ac:dyDescent="0.2">
      <c r="A20" s="680"/>
      <c r="B20" s="689"/>
      <c r="C20" s="555"/>
      <c r="D20" s="556"/>
      <c r="E20" s="557"/>
      <c r="F20" s="547"/>
      <c r="G20" s="558"/>
      <c r="H20" s="557"/>
      <c r="I20" s="461"/>
      <c r="M20" s="463"/>
      <c r="P20" s="680"/>
      <c r="Q20" s="683"/>
      <c r="R20" s="461"/>
      <c r="T20" s="463"/>
      <c r="U20" s="461" t="str">
        <f>'สหวิทยา 7.2-2566'!C138</f>
        <v>ดุษฎีนิพนธ์ 5</v>
      </c>
      <c r="W20" s="463">
        <f>'สหวิทยา 7.2-2566'!F139</f>
        <v>1</v>
      </c>
      <c r="X20" s="461"/>
      <c r="AB20" s="560"/>
    </row>
    <row r="21" spans="1:28" x14ac:dyDescent="0.2">
      <c r="A21" s="680"/>
      <c r="B21" s="689"/>
      <c r="C21" s="555"/>
      <c r="D21" s="556"/>
      <c r="E21" s="557"/>
      <c r="F21" s="547"/>
      <c r="G21" s="559"/>
      <c r="H21" s="560"/>
      <c r="I21" s="461"/>
      <c r="K21" s="464">
        <f>J22/G3</f>
        <v>0</v>
      </c>
      <c r="M21" s="463"/>
      <c r="P21" s="680"/>
      <c r="Q21" s="683"/>
      <c r="R21" s="461"/>
      <c r="T21" s="463"/>
      <c r="U21" s="461"/>
      <c r="W21" s="463"/>
      <c r="X21" s="461"/>
      <c r="Z21" s="464">
        <f>Y22/V3</f>
        <v>0.46875</v>
      </c>
      <c r="AB21" s="560"/>
    </row>
    <row r="22" spans="1:28" x14ac:dyDescent="0.2">
      <c r="A22" s="681"/>
      <c r="B22" s="690"/>
      <c r="C22" s="457"/>
      <c r="D22" s="466" t="s">
        <v>2641</v>
      </c>
      <c r="E22" s="505">
        <f>SUM(E17:E21)</f>
        <v>0</v>
      </c>
      <c r="F22" s="500"/>
      <c r="G22" s="533" t="s">
        <v>2641</v>
      </c>
      <c r="H22" s="505">
        <f>SUM(H17:H21)</f>
        <v>0</v>
      </c>
      <c r="I22" s="457"/>
      <c r="J22" s="458">
        <f>SUM(E22,H22)</f>
        <v>0</v>
      </c>
      <c r="K22" s="458">
        <f>IF(J22&gt;$G$3,1,(J22/$G$3))</f>
        <v>0</v>
      </c>
      <c r="L22" s="458"/>
      <c r="M22" s="591" t="str">
        <f>IF(J22&gt;4,"Overloaded","OK")</f>
        <v>OK</v>
      </c>
      <c r="P22" s="681"/>
      <c r="Q22" s="684"/>
      <c r="R22" s="457"/>
      <c r="S22" s="466" t="s">
        <v>2641</v>
      </c>
      <c r="T22" s="467">
        <f>SUM(T17:T21)</f>
        <v>0</v>
      </c>
      <c r="U22" s="469"/>
      <c r="V22" s="466" t="s">
        <v>2641</v>
      </c>
      <c r="W22" s="571">
        <f>SUM(W17:W21)</f>
        <v>1.875</v>
      </c>
      <c r="X22" s="457"/>
      <c r="Y22" s="458">
        <f>SUM(T22,W22)</f>
        <v>1.875</v>
      </c>
      <c r="Z22" s="458">
        <f>IF(Y22&gt;$G$3,1,(Y22/$G$3))</f>
        <v>0.46875</v>
      </c>
      <c r="AA22" s="458"/>
      <c r="AB22" s="591" t="str">
        <f>IF(Y22&gt;4,"Overloaded","OK")</f>
        <v>OK</v>
      </c>
    </row>
    <row r="24" spans="1:28" x14ac:dyDescent="0.2">
      <c r="J24" s="453" t="s">
        <v>2642</v>
      </c>
      <c r="K24" s="453">
        <v>0</v>
      </c>
      <c r="M24" s="450" t="s">
        <v>2643</v>
      </c>
      <c r="Y24" s="453" t="s">
        <v>2642</v>
      </c>
      <c r="Z24" s="453">
        <f>SUM(Z15+Z21)</f>
        <v>0.625</v>
      </c>
      <c r="AB24" s="450" t="s">
        <v>2643</v>
      </c>
    </row>
    <row r="25" spans="1:28" x14ac:dyDescent="0.2">
      <c r="J25" s="471" t="s">
        <v>2644</v>
      </c>
      <c r="K25" s="471">
        <f>K24/32</f>
        <v>0</v>
      </c>
      <c r="M25" s="450" t="s">
        <v>2645</v>
      </c>
      <c r="Y25" s="471" t="s">
        <v>2644</v>
      </c>
      <c r="Z25" s="471">
        <f>Z24/7</f>
        <v>8.9285714285714288E-2</v>
      </c>
      <c r="AB25" s="450" t="s">
        <v>2645</v>
      </c>
    </row>
    <row r="26" spans="1:28" x14ac:dyDescent="0.2">
      <c r="K26" s="472"/>
      <c r="Z26" s="472"/>
    </row>
    <row r="27" spans="1:28" x14ac:dyDescent="0.2">
      <c r="A27" s="450" t="s">
        <v>2646</v>
      </c>
      <c r="P27" s="450" t="s">
        <v>2646</v>
      </c>
    </row>
    <row r="28" spans="1:28" x14ac:dyDescent="0.2">
      <c r="A28" s="460" t="s">
        <v>2676</v>
      </c>
      <c r="B28" s="676"/>
      <c r="C28" s="454" t="str">
        <f>'สหวิทยา 7.1-2566'!C10</f>
        <v>ระเบียบวิธีวิจัย และแนวคิดสหวิทยาการเกษตร</v>
      </c>
      <c r="D28" s="455" t="str">
        <f>'สหวิทยา 7.1-2566'!B10</f>
        <v> 20119501 </v>
      </c>
      <c r="E28" s="503">
        <f>'สหวิทยา 7.1-2566'!F12</f>
        <v>0.49994999999999995</v>
      </c>
      <c r="F28" s="498" t="str">
        <f>'สหวิทยา 7.2-2566'!C26</f>
        <v>สัมมนา 3</v>
      </c>
      <c r="G28" s="564" t="str">
        <f>'สหวิทยา 7.2-2566'!B26</f>
        <v> 20119593 </v>
      </c>
      <c r="H28" s="503">
        <f>'สหวิทยา 7.2-2566'!F29</f>
        <v>0.125</v>
      </c>
      <c r="I28" s="454"/>
      <c r="J28" s="455"/>
      <c r="K28" s="455"/>
      <c r="L28" s="455"/>
      <c r="M28" s="456"/>
      <c r="P28" s="460" t="s">
        <v>2676</v>
      </c>
      <c r="Q28" s="524" t="s">
        <v>2647</v>
      </c>
      <c r="R28" s="454" t="str">
        <f>'สหวิทยา 7.1-2566'!C38</f>
        <v>ระเบียบวิธีวิจัย และปรัชญาสหวิทยาการเกษตร</v>
      </c>
      <c r="S28" s="455"/>
      <c r="T28" s="456">
        <f>'สหวิทยา 7.1-2566'!F40</f>
        <v>0.49994999999999995</v>
      </c>
      <c r="U28" s="454" t="str">
        <f>'สหวิทยา 7.2-2566'!C79</f>
        <v>สัมมนา 2</v>
      </c>
      <c r="V28" s="455"/>
      <c r="W28" s="456">
        <f>'สหวิทยา 7.2-2566'!F81</f>
        <v>0.125</v>
      </c>
      <c r="X28" s="454"/>
      <c r="Y28" s="455"/>
      <c r="Z28" s="455"/>
      <c r="AA28" s="455"/>
      <c r="AB28" s="456"/>
    </row>
    <row r="29" spans="1:28" x14ac:dyDescent="0.2">
      <c r="A29" s="462"/>
      <c r="B29" s="677"/>
      <c r="C29" s="461"/>
      <c r="D29" s="470"/>
      <c r="E29" s="504"/>
      <c r="F29" s="499" t="str">
        <f>'สหวิทยา 7.2-2566'!C38</f>
        <v>สัมมนา 4</v>
      </c>
      <c r="G29" s="546" t="str">
        <f>'สหวิทยา 7.2-2566'!B38</f>
        <v> 20119594 </v>
      </c>
      <c r="H29" s="504">
        <f>'สหวิทยา 7.2-2566'!F41</f>
        <v>0.125</v>
      </c>
      <c r="I29" s="461"/>
      <c r="M29" s="463"/>
      <c r="P29" s="462"/>
      <c r="Q29" s="525"/>
      <c r="R29" s="461"/>
      <c r="T29" s="463"/>
      <c r="U29" s="461" t="str">
        <f>'สหวิทยา 7.2-2566'!C109</f>
        <v>ดุษฎีนิพนธ์ 2</v>
      </c>
      <c r="W29" s="463">
        <f>'สหวิทยา 7.2-2566'!F111</f>
        <v>0.5</v>
      </c>
      <c r="X29" s="461"/>
      <c r="AB29" s="463"/>
    </row>
    <row r="30" spans="1:28" x14ac:dyDescent="0.2">
      <c r="A30" s="462"/>
      <c r="B30" s="677"/>
      <c r="C30" s="461"/>
      <c r="D30" s="470"/>
      <c r="E30" s="504"/>
      <c r="F30" s="499" t="str">
        <f>'สหวิทยา 7.2-2566'!C54</f>
        <v>วิทยานิพนธ์ 2</v>
      </c>
      <c r="G30" s="546" t="str">
        <f>'สหวิทยา 7.2-2566'!B54</f>
        <v> 20119692 </v>
      </c>
      <c r="H30" s="504">
        <f>'สหวิทยา 7.2-2566'!F57</f>
        <v>0.5</v>
      </c>
      <c r="I30" s="461"/>
      <c r="M30" s="463"/>
      <c r="P30" s="462"/>
      <c r="Q30" s="525"/>
      <c r="R30" s="461"/>
      <c r="T30" s="463"/>
      <c r="U30" s="461"/>
      <c r="W30" s="463"/>
      <c r="X30" s="461"/>
      <c r="AB30" s="463"/>
    </row>
    <row r="31" spans="1:28" x14ac:dyDescent="0.2">
      <c r="A31" s="462"/>
      <c r="B31" s="677"/>
      <c r="C31" s="461"/>
      <c r="D31" s="470"/>
      <c r="E31" s="504"/>
      <c r="F31" s="499" t="str">
        <f>'สหวิทยา 7.2-2566'!C58</f>
        <v>วิทยานิพนธ์ 3</v>
      </c>
      <c r="G31" s="546" t="str">
        <f>'สหวิทยา 7.2-2566'!B58</f>
        <v> 20119693 </v>
      </c>
      <c r="H31" s="504">
        <f>'สหวิทยา 7.2-2566'!F61</f>
        <v>0.5</v>
      </c>
      <c r="I31" s="461"/>
      <c r="M31" s="463"/>
      <c r="P31" s="462"/>
      <c r="Q31" s="525"/>
      <c r="R31" s="461"/>
      <c r="T31" s="463"/>
      <c r="U31" s="461"/>
      <c r="W31" s="463"/>
      <c r="X31" s="461"/>
      <c r="AB31" s="463"/>
    </row>
    <row r="32" spans="1:28" x14ac:dyDescent="0.2">
      <c r="A32" s="462"/>
      <c r="B32" s="677"/>
      <c r="C32" s="461"/>
      <c r="D32" s="470"/>
      <c r="E32" s="504"/>
      <c r="F32" s="499"/>
      <c r="G32" s="535"/>
      <c r="H32" s="528"/>
      <c r="I32" s="461"/>
      <c r="M32" s="463"/>
      <c r="P32" s="462"/>
      <c r="Q32" s="525"/>
      <c r="R32" s="461"/>
      <c r="T32" s="463"/>
      <c r="U32" s="461"/>
      <c r="W32" s="463"/>
      <c r="X32" s="461"/>
      <c r="AB32" s="463"/>
    </row>
    <row r="33" spans="1:28" x14ac:dyDescent="0.2">
      <c r="A33" s="465"/>
      <c r="B33" s="678"/>
      <c r="C33" s="457"/>
      <c r="D33" s="466" t="s">
        <v>2641</v>
      </c>
      <c r="E33" s="505">
        <f>SUM(E28:E32)</f>
        <v>0.49994999999999995</v>
      </c>
      <c r="F33" s="500"/>
      <c r="G33" s="533" t="s">
        <v>2641</v>
      </c>
      <c r="H33" s="505">
        <f>SUM(H28:H32)</f>
        <v>1.25</v>
      </c>
      <c r="I33" s="457"/>
      <c r="J33" s="542">
        <f>SUM(E33,H33)</f>
        <v>1.7499499999999999</v>
      </c>
      <c r="K33" s="458">
        <f>IF(J33&gt;$G$3,1,(J33/$G$3))</f>
        <v>0.43748749999999997</v>
      </c>
      <c r="L33" s="458"/>
      <c r="M33" s="459" t="str">
        <f>IF(J33&gt;4,"Overloaded","OK")</f>
        <v>OK</v>
      </c>
      <c r="P33" s="465"/>
      <c r="Q33" s="526"/>
      <c r="R33" s="457"/>
      <c r="S33" s="466" t="s">
        <v>2641</v>
      </c>
      <c r="T33" s="467">
        <f>SUM(T28:T32)</f>
        <v>0.49994999999999995</v>
      </c>
      <c r="U33" s="469"/>
      <c r="V33" s="466" t="s">
        <v>2641</v>
      </c>
      <c r="W33" s="467">
        <f>SUM(W28:W32)</f>
        <v>0.625</v>
      </c>
      <c r="X33" s="457"/>
      <c r="Y33" s="458">
        <f>SUM(T33,W33)</f>
        <v>1.1249499999999999</v>
      </c>
      <c r="Z33" s="458">
        <f>IF(Y33&gt;$G$3,1,(Y33/$G$3))</f>
        <v>0.28123749999999997</v>
      </c>
      <c r="AA33" s="458"/>
      <c r="AB33" s="459" t="str">
        <f>IF(Y33&gt;4,"Overloaded","OK")</f>
        <v>OK</v>
      </c>
    </row>
    <row r="34" spans="1:28" x14ac:dyDescent="0.2">
      <c r="A34" s="460" t="s">
        <v>2677</v>
      </c>
      <c r="B34" s="676"/>
      <c r="C34" s="454" t="str">
        <f>'สหวิทยา 7.1-2566'!C10</f>
        <v>ระเบียบวิธีวิจัย และแนวคิดสหวิทยาการเกษตร</v>
      </c>
      <c r="D34" s="455" t="str">
        <f>'สหวิทยา 7.1-2566'!B10</f>
        <v> 20119501 </v>
      </c>
      <c r="E34" s="503">
        <f>'สหวิทยา 7.1-2566'!F11</f>
        <v>0.5001000000000001</v>
      </c>
      <c r="F34" s="498" t="str">
        <f>'สหวิทยา 7.2-2566'!C26</f>
        <v>สัมมนา 3</v>
      </c>
      <c r="G34" s="564" t="str">
        <f>'สหวิทยา 7.2-2566'!B26</f>
        <v> 20119593 </v>
      </c>
      <c r="H34" s="503">
        <f>'สหวิทยา 7.2-2566'!F28</f>
        <v>0.125</v>
      </c>
      <c r="I34" s="454"/>
      <c r="J34" s="455"/>
      <c r="K34" s="455"/>
      <c r="L34" s="455"/>
      <c r="M34" s="456"/>
      <c r="P34" s="460" t="s">
        <v>2677</v>
      </c>
      <c r="Q34" s="575" t="s">
        <v>2647</v>
      </c>
      <c r="R34" s="454" t="str">
        <f>'สหวิทยา 7.1-2566'!C38</f>
        <v>ระเบียบวิธีวิจัย และปรัชญาสหวิทยาการเกษตร</v>
      </c>
      <c r="S34" s="455"/>
      <c r="T34" s="570">
        <f>'สหวิทยา 7.1-2566'!F39</f>
        <v>0.5001000000000001</v>
      </c>
      <c r="U34" s="454" t="str">
        <f>'สหวิทยา 7.2-2566'!C79</f>
        <v>สัมมนา 2</v>
      </c>
      <c r="V34" s="455"/>
      <c r="W34" s="570">
        <f>'สหวิทยา 7.2-2566'!F80</f>
        <v>0.125</v>
      </c>
      <c r="X34" s="454"/>
      <c r="Y34" s="455"/>
      <c r="Z34" s="455"/>
      <c r="AA34" s="455"/>
      <c r="AB34" s="456"/>
    </row>
    <row r="35" spans="1:28" x14ac:dyDescent="0.2">
      <c r="A35" s="462"/>
      <c r="B35" s="677"/>
      <c r="C35" s="461" t="str">
        <f>'สหวิทยา 7.1-2566'!C20</f>
        <v>สัมมนา 2</v>
      </c>
      <c r="D35" s="470" t="str">
        <f>'สหวิทยา 7.1-2566'!B20</f>
        <v> 20119592 </v>
      </c>
      <c r="E35" s="504">
        <f>'สหวิทยา 7.1-2566'!F21</f>
        <v>0.25</v>
      </c>
      <c r="F35" s="499" t="str">
        <f>'สหวิทยา 7.2-2566'!C38</f>
        <v>สัมมนา 4</v>
      </c>
      <c r="G35" s="546" t="str">
        <f>'สหวิทยา 7.2-2566'!B38</f>
        <v> 20119594 </v>
      </c>
      <c r="H35" s="504">
        <f>'สหวิทยา 7.2-2566'!F40</f>
        <v>0.125</v>
      </c>
      <c r="I35" s="461"/>
      <c r="J35" s="470"/>
      <c r="K35" s="470"/>
      <c r="L35" s="470"/>
      <c r="M35" s="463"/>
      <c r="P35" s="462"/>
      <c r="R35" s="461" t="str">
        <f>'สหวิทยา 7.1-2566'!C42</f>
        <v>สัมมนา 1</v>
      </c>
      <c r="S35" s="470"/>
      <c r="T35" s="569">
        <f>'สหวิทยา 7.1-2566'!F43</f>
        <v>8.3350000000000007E-2</v>
      </c>
      <c r="U35" s="461" t="str">
        <f>'สหวิทยา 7.2-2566'!C109</f>
        <v>ดุษฎีนิพนธ์ 2</v>
      </c>
      <c r="V35" s="470"/>
      <c r="W35" s="569">
        <f>'สหวิทยา 7.2-2566'!F110</f>
        <v>0.5</v>
      </c>
      <c r="X35" s="461"/>
      <c r="Y35" s="470"/>
      <c r="Z35" s="470"/>
      <c r="AA35" s="470"/>
      <c r="AB35" s="463"/>
    </row>
    <row r="36" spans="1:28" x14ac:dyDescent="0.2">
      <c r="A36" s="462"/>
      <c r="B36" s="677"/>
      <c r="C36" s="461" t="str">
        <f>'สหวิทยา 7.1-2566'!C22</f>
        <v>สัมมนา 3</v>
      </c>
      <c r="D36" s="470" t="str">
        <f>'สหวิทยา 7.1-2566'!B22</f>
        <v> 20119593 </v>
      </c>
      <c r="E36" s="504">
        <f>'สหวิทยา 7.1-2566'!F23</f>
        <v>0.25</v>
      </c>
      <c r="F36" s="499" t="str">
        <f>'สหวิทยา 7.2-2566'!C54</f>
        <v>วิทยานิพนธ์ 2</v>
      </c>
      <c r="G36" s="546" t="str">
        <f>'สหวิทยา 7.2-2566'!B54</f>
        <v> 20119692 </v>
      </c>
      <c r="H36" s="504">
        <f>'สหวิทยา 7.2-2566'!F56</f>
        <v>0.5</v>
      </c>
      <c r="I36" s="461"/>
      <c r="J36" s="470"/>
      <c r="K36" s="470"/>
      <c r="L36" s="470"/>
      <c r="M36" s="463"/>
      <c r="P36" s="462"/>
      <c r="R36" s="461" t="str">
        <f>'สหวิทยา 7.1-2566'!C48</f>
        <v>สัมมนา 4</v>
      </c>
      <c r="S36" s="470"/>
      <c r="T36" s="463">
        <f>'สหวิทยา 7.1-2566'!F49</f>
        <v>0</v>
      </c>
      <c r="U36" s="461" t="str">
        <f>'สหวิทยา 7.2-2566'!C136</f>
        <v>สัมมนา 5</v>
      </c>
      <c r="V36" s="470"/>
      <c r="W36" s="569">
        <f>'สหวิทยา 7.2-2566'!F137</f>
        <v>0.25</v>
      </c>
      <c r="X36" s="461"/>
      <c r="Y36" s="470"/>
      <c r="Z36" s="470"/>
      <c r="AA36" s="470"/>
      <c r="AB36" s="463"/>
    </row>
    <row r="37" spans="1:28" x14ac:dyDescent="0.2">
      <c r="A37" s="462"/>
      <c r="B37" s="677"/>
      <c r="C37" s="461"/>
      <c r="E37" s="504"/>
      <c r="F37" s="499" t="str">
        <f>'สหวิทยา 7.2-2566'!C58</f>
        <v>วิทยานิพนธ์ 3</v>
      </c>
      <c r="G37" s="546" t="str">
        <f>'สหวิทยา 7.2-2566'!B58</f>
        <v> 20119693 </v>
      </c>
      <c r="H37" s="504">
        <f>'สหวิทยา 7.2-2566'!F60</f>
        <v>0.5</v>
      </c>
      <c r="I37" s="461"/>
      <c r="M37" s="463"/>
      <c r="P37" s="462"/>
      <c r="Q37" s="525"/>
      <c r="R37" s="461"/>
      <c r="T37" s="463"/>
      <c r="U37" s="461" t="str">
        <f>'สหวิทยา 7.2-2566'!C138</f>
        <v>ดุษฎีนิพนธ์ 5</v>
      </c>
      <c r="W37" s="463">
        <f>'สหวิทยา 7.2-2566'!F139</f>
        <v>1</v>
      </c>
      <c r="X37" s="461"/>
      <c r="AB37" s="463"/>
    </row>
    <row r="38" spans="1:28" x14ac:dyDescent="0.2">
      <c r="A38" s="462"/>
      <c r="B38" s="677"/>
      <c r="C38" s="461"/>
      <c r="E38" s="504"/>
      <c r="F38" s="499"/>
      <c r="H38" s="528"/>
      <c r="I38" s="461"/>
      <c r="M38" s="463"/>
      <c r="P38" s="462"/>
      <c r="Q38" s="525"/>
      <c r="R38" s="461"/>
      <c r="T38" s="463"/>
      <c r="U38" s="461"/>
      <c r="W38" s="463"/>
      <c r="X38" s="461"/>
      <c r="AB38" s="463"/>
    </row>
    <row r="39" spans="1:28" x14ac:dyDescent="0.2">
      <c r="A39" s="465"/>
      <c r="B39" s="678"/>
      <c r="C39" s="457"/>
      <c r="D39" s="466" t="s">
        <v>2641</v>
      </c>
      <c r="E39" s="505">
        <f>SUM(E34:E38)</f>
        <v>1.0001000000000002</v>
      </c>
      <c r="F39" s="500"/>
      <c r="G39" s="533" t="s">
        <v>2641</v>
      </c>
      <c r="H39" s="505">
        <f>SUM(H34:H38)</f>
        <v>1.25</v>
      </c>
      <c r="I39" s="457"/>
      <c r="J39" s="458">
        <f>SUM(E39,H39)</f>
        <v>2.2501000000000002</v>
      </c>
      <c r="K39" s="458">
        <f>IF(J39&gt;$G$3,1,(J39/$G$3))</f>
        <v>0.56252500000000005</v>
      </c>
      <c r="L39" s="458"/>
      <c r="M39" s="459" t="str">
        <f>IF(J39&gt;4,"Overloaded","OK")</f>
        <v>OK</v>
      </c>
      <c r="P39" s="465"/>
      <c r="Q39" s="526"/>
      <c r="R39" s="457"/>
      <c r="S39" s="466" t="s">
        <v>2641</v>
      </c>
      <c r="T39" s="467">
        <f>SUM(T34:T38)</f>
        <v>0.58345000000000014</v>
      </c>
      <c r="U39" s="469"/>
      <c r="V39" s="466" t="s">
        <v>2641</v>
      </c>
      <c r="W39" s="467">
        <f>SUM(W34:W38)</f>
        <v>1.875</v>
      </c>
      <c r="X39" s="457"/>
      <c r="Y39" s="458">
        <f>SUM(T39,W39)</f>
        <v>2.45845</v>
      </c>
      <c r="Z39" s="458">
        <f>IF(Y39&gt;$G$3,1,(Y39/$G$3))</f>
        <v>0.61461250000000001</v>
      </c>
      <c r="AA39" s="458"/>
      <c r="AB39" s="459" t="str">
        <f>IF(Y39&gt;4,"Overloaded","OK")</f>
        <v>OK</v>
      </c>
    </row>
    <row r="42" spans="1:28" x14ac:dyDescent="0.2">
      <c r="J42" s="453" t="s">
        <v>2642</v>
      </c>
      <c r="K42" s="453">
        <f>SUM(K33:K41)</f>
        <v>1.0000125</v>
      </c>
      <c r="M42" s="450" t="s">
        <v>2648</v>
      </c>
      <c r="Y42" s="453" t="s">
        <v>2642</v>
      </c>
      <c r="Z42" s="453">
        <f>SUM(Z33:Z41)</f>
        <v>0.89585000000000004</v>
      </c>
      <c r="AB42" s="450" t="s">
        <v>2648</v>
      </c>
    </row>
    <row r="43" spans="1:28" x14ac:dyDescent="0.2">
      <c r="J43" s="471" t="s">
        <v>2644</v>
      </c>
      <c r="K43" s="471">
        <f>K42/2</f>
        <v>0.50000624999999999</v>
      </c>
      <c r="M43" s="450" t="s">
        <v>2649</v>
      </c>
      <c r="Y43" s="471" t="s">
        <v>2644</v>
      </c>
      <c r="Z43" s="471">
        <f>Z42/3</f>
        <v>0.2986166666666667</v>
      </c>
      <c r="AB43" s="450" t="s">
        <v>2649</v>
      </c>
    </row>
    <row r="44" spans="1:28" x14ac:dyDescent="0.2">
      <c r="K44" s="472"/>
      <c r="Z44" s="472"/>
    </row>
    <row r="45" spans="1:28" x14ac:dyDescent="0.2">
      <c r="J45" s="473"/>
      <c r="K45" s="473"/>
      <c r="Y45" s="473"/>
      <c r="Z45" s="473"/>
    </row>
    <row r="46" spans="1:28" x14ac:dyDescent="0.2">
      <c r="K46" s="472"/>
      <c r="Z46" s="472"/>
    </row>
    <row r="47" spans="1:28" x14ac:dyDescent="0.2">
      <c r="A47" s="449" t="s">
        <v>2650</v>
      </c>
      <c r="P47" s="449" t="s">
        <v>2650</v>
      </c>
    </row>
    <row r="48" spans="1:28" x14ac:dyDescent="0.2">
      <c r="A48" s="450" t="s">
        <v>2651</v>
      </c>
      <c r="P48" s="450" t="s">
        <v>2651</v>
      </c>
    </row>
    <row r="49" spans="1:28" x14ac:dyDescent="0.2">
      <c r="A49" s="450" t="s">
        <v>2652</v>
      </c>
      <c r="B49" s="566" t="s">
        <v>2653</v>
      </c>
      <c r="C49" s="566" t="s">
        <v>2653</v>
      </c>
      <c r="D49" s="566" t="s">
        <v>2654</v>
      </c>
      <c r="E49" s="567" t="s">
        <v>2654</v>
      </c>
      <c r="F49" s="568" t="s">
        <v>2655</v>
      </c>
      <c r="G49" s="566" t="s">
        <v>2655</v>
      </c>
      <c r="J49" s="475"/>
      <c r="P49" s="450" t="s">
        <v>2652</v>
      </c>
      <c r="Q49" s="578" t="s">
        <v>2653</v>
      </c>
      <c r="R49" s="474" t="s">
        <v>2653</v>
      </c>
      <c r="S49" s="474" t="s">
        <v>2654</v>
      </c>
      <c r="T49" s="474" t="s">
        <v>2654</v>
      </c>
      <c r="U49" s="474" t="s">
        <v>2655</v>
      </c>
      <c r="V49" s="474" t="s">
        <v>2655</v>
      </c>
      <c r="Y49" s="475"/>
    </row>
    <row r="50" spans="1:28" x14ac:dyDescent="0.2">
      <c r="B50" s="566" t="s">
        <v>2656</v>
      </c>
      <c r="C50" s="566" t="s">
        <v>2657</v>
      </c>
      <c r="D50" s="566" t="s">
        <v>2656</v>
      </c>
      <c r="E50" s="567" t="s">
        <v>2657</v>
      </c>
      <c r="F50" s="568" t="s">
        <v>2656</v>
      </c>
      <c r="G50" s="566" t="s">
        <v>2658</v>
      </c>
      <c r="Q50" s="578" t="s">
        <v>2656</v>
      </c>
      <c r="R50" s="474" t="s">
        <v>2657</v>
      </c>
      <c r="S50" s="474" t="s">
        <v>2656</v>
      </c>
      <c r="T50" s="474" t="s">
        <v>2657</v>
      </c>
      <c r="U50" s="474" t="s">
        <v>2656</v>
      </c>
      <c r="V50" s="474" t="s">
        <v>2658</v>
      </c>
    </row>
    <row r="51" spans="1:28" ht="42.75" x14ac:dyDescent="0.2">
      <c r="B51" s="481" t="str">
        <f>'สหวิทยา 7.1-2566'!C10</f>
        <v>ระเบียบวิธีวิจัย และแนวคิดสหวิทยาการเกษตร</v>
      </c>
      <c r="C51" s="474"/>
      <c r="D51" s="474"/>
      <c r="E51" s="506"/>
      <c r="F51" s="501"/>
      <c r="G51" s="527"/>
      <c r="Q51" s="579" t="str">
        <f>'สหวิทยา 7.1-2566'!C38</f>
        <v>ระเบียบวิธีวิจัย และปรัชญาสหวิทยาการเกษตร</v>
      </c>
      <c r="R51" s="476"/>
      <c r="S51" s="476"/>
      <c r="T51" s="476"/>
      <c r="U51" s="476"/>
      <c r="V51" s="476"/>
    </row>
    <row r="52" spans="1:28" x14ac:dyDescent="0.2">
      <c r="B52" s="481"/>
      <c r="C52" s="474"/>
      <c r="D52" s="474"/>
      <c r="E52" s="506"/>
      <c r="F52" s="501"/>
      <c r="G52" s="527"/>
      <c r="Q52" s="580"/>
      <c r="R52" s="477"/>
      <c r="S52" s="477"/>
      <c r="T52" s="477"/>
      <c r="U52" s="477"/>
      <c r="V52" s="477"/>
    </row>
    <row r="53" spans="1:28" x14ac:dyDescent="0.2">
      <c r="B53" s="481"/>
      <c r="C53" s="474"/>
      <c r="D53" s="474"/>
      <c r="E53" s="506"/>
      <c r="F53" s="501"/>
      <c r="G53" s="527"/>
      <c r="Q53" s="580"/>
      <c r="R53" s="477"/>
      <c r="S53" s="477"/>
      <c r="T53" s="477"/>
      <c r="U53" s="477"/>
      <c r="V53" s="477"/>
    </row>
    <row r="54" spans="1:28" x14ac:dyDescent="0.2">
      <c r="B54" s="481"/>
      <c r="C54" s="474"/>
      <c r="D54" s="474"/>
      <c r="E54" s="506"/>
      <c r="F54" s="501"/>
      <c r="G54" s="527"/>
      <c r="Q54" s="580"/>
      <c r="R54" s="477"/>
      <c r="S54" s="477"/>
      <c r="T54" s="477"/>
      <c r="U54" s="477"/>
      <c r="V54" s="477"/>
    </row>
    <row r="55" spans="1:28" x14ac:dyDescent="0.2">
      <c r="B55" s="481"/>
      <c r="C55" s="474"/>
      <c r="D55" s="474"/>
      <c r="E55" s="506"/>
      <c r="F55" s="501"/>
      <c r="G55" s="527"/>
      <c r="Q55" s="581"/>
      <c r="R55" s="541"/>
      <c r="S55" s="541"/>
      <c r="T55" s="541"/>
      <c r="U55" s="541"/>
      <c r="V55" s="541"/>
    </row>
    <row r="56" spans="1:28" x14ac:dyDescent="0.2">
      <c r="B56" s="481"/>
      <c r="C56" s="474"/>
      <c r="D56" s="474"/>
      <c r="E56" s="506"/>
      <c r="F56" s="501"/>
      <c r="G56" s="527"/>
      <c r="Q56" s="581"/>
      <c r="R56" s="541"/>
      <c r="S56" s="541"/>
      <c r="T56" s="541"/>
      <c r="U56" s="541"/>
      <c r="V56" s="541"/>
    </row>
    <row r="58" spans="1:28" x14ac:dyDescent="0.2">
      <c r="J58" s="453" t="s">
        <v>2642</v>
      </c>
      <c r="K58" s="453">
        <f>(1/4)*1</f>
        <v>0.25</v>
      </c>
      <c r="M58" s="450" t="s">
        <v>2660</v>
      </c>
      <c r="Q58" s="575" t="s">
        <v>2659</v>
      </c>
      <c r="Y58" s="453" t="s">
        <v>2642</v>
      </c>
      <c r="Z58" s="453">
        <f>(0/4)*0</f>
        <v>0</v>
      </c>
      <c r="AB58" s="450" t="s">
        <v>2660</v>
      </c>
    </row>
    <row r="59" spans="1:28" ht="15.75" x14ac:dyDescent="0.2">
      <c r="B59" s="480" t="s">
        <v>2661</v>
      </c>
      <c r="D59" s="450">
        <v>1</v>
      </c>
      <c r="E59" s="543" t="s">
        <v>2662</v>
      </c>
      <c r="J59" s="471" t="s">
        <v>2644</v>
      </c>
      <c r="K59" s="471">
        <f>K58/13</f>
        <v>1.9230769230769232E-2</v>
      </c>
      <c r="M59" s="450" t="s">
        <v>2663</v>
      </c>
      <c r="Q59" s="575" t="s">
        <v>2661</v>
      </c>
      <c r="S59" s="450">
        <v>0</v>
      </c>
      <c r="T59" s="450" t="s">
        <v>2662</v>
      </c>
      <c r="Y59" s="471" t="s">
        <v>2644</v>
      </c>
      <c r="Z59" s="471">
        <f>Z58/12</f>
        <v>0</v>
      </c>
      <c r="AB59" s="450" t="s">
        <v>2663</v>
      </c>
    </row>
    <row r="60" spans="1:28" ht="27.75" x14ac:dyDescent="0.2">
      <c r="B60" s="480" t="s">
        <v>2664</v>
      </c>
      <c r="D60" s="450">
        <v>1</v>
      </c>
      <c r="E60" s="543" t="s">
        <v>2665</v>
      </c>
      <c r="Q60" s="575" t="s">
        <v>2664</v>
      </c>
      <c r="S60" s="450">
        <v>0</v>
      </c>
      <c r="T60" s="450" t="s">
        <v>2665</v>
      </c>
    </row>
    <row r="61" spans="1:28" x14ac:dyDescent="0.2">
      <c r="J61" s="473"/>
      <c r="K61" s="473"/>
      <c r="Y61" s="473"/>
      <c r="Z61" s="473"/>
    </row>
    <row r="66" spans="10:28" x14ac:dyDescent="0.2">
      <c r="J66" s="473"/>
      <c r="K66" s="473"/>
      <c r="Y66" s="473"/>
      <c r="Z66" s="473"/>
    </row>
    <row r="67" spans="10:28" x14ac:dyDescent="0.2">
      <c r="J67" s="479" t="s">
        <v>2644</v>
      </c>
      <c r="K67" s="479">
        <f>SUM(K24+K42)/2</f>
        <v>0.50000624999999999</v>
      </c>
      <c r="M67" s="450" t="s">
        <v>2666</v>
      </c>
      <c r="Y67" s="479" t="s">
        <v>2644</v>
      </c>
      <c r="Z67" s="479">
        <f>SUM(Z24+Z42)/7</f>
        <v>0.21726428571428572</v>
      </c>
      <c r="AB67" s="450" t="s">
        <v>2666</v>
      </c>
    </row>
    <row r="68" spans="10:28" x14ac:dyDescent="0.2">
      <c r="J68" s="473"/>
      <c r="K68" s="473"/>
      <c r="Y68" s="473"/>
      <c r="Z68" s="473"/>
    </row>
    <row r="69" spans="10:28" x14ac:dyDescent="0.2">
      <c r="J69" s="479" t="s">
        <v>2644</v>
      </c>
      <c r="K69" s="479">
        <f>SUM(K24+K42+K58)/3</f>
        <v>0.41667083333333332</v>
      </c>
      <c r="M69" s="450" t="s">
        <v>2667</v>
      </c>
      <c r="Y69" s="479" t="s">
        <v>2644</v>
      </c>
      <c r="Z69" s="479">
        <f>SUM(Z24+Z42+Z58)/7</f>
        <v>0.21726428571428572</v>
      </c>
      <c r="AB69" s="450" t="s">
        <v>2667</v>
      </c>
    </row>
    <row r="70" spans="10:28" x14ac:dyDescent="0.2">
      <c r="J70" s="473"/>
      <c r="K70" s="473"/>
      <c r="Y70" s="473"/>
      <c r="Z70" s="473"/>
    </row>
  </sheetData>
  <mergeCells count="38">
    <mergeCell ref="A1:M1"/>
    <mergeCell ref="P1:AB1"/>
    <mergeCell ref="A9:A10"/>
    <mergeCell ref="B9:B10"/>
    <mergeCell ref="D9:D10"/>
    <mergeCell ref="E9:E10"/>
    <mergeCell ref="G9:G10"/>
    <mergeCell ref="H9:H10"/>
    <mergeCell ref="I9:I10"/>
    <mergeCell ref="J9:J10"/>
    <mergeCell ref="AA9:AA10"/>
    <mergeCell ref="AB9:AB10"/>
    <mergeCell ref="A11:M11"/>
    <mergeCell ref="P11:AB11"/>
    <mergeCell ref="A12:M12"/>
    <mergeCell ref="P12:AB12"/>
    <mergeCell ref="T9:T10"/>
    <mergeCell ref="V9:V10"/>
    <mergeCell ref="W9:W10"/>
    <mergeCell ref="X9:X10"/>
    <mergeCell ref="Y9:Y10"/>
    <mergeCell ref="Z9:Z10"/>
    <mergeCell ref="K9:K10"/>
    <mergeCell ref="L9:L10"/>
    <mergeCell ref="M9:M10"/>
    <mergeCell ref="P9:P10"/>
    <mergeCell ref="Q9:Q10"/>
    <mergeCell ref="S9:S10"/>
    <mergeCell ref="Q13:Q16"/>
    <mergeCell ref="A17:A22"/>
    <mergeCell ref="B17:B22"/>
    <mergeCell ref="P17:P22"/>
    <mergeCell ref="Q17:Q22"/>
    <mergeCell ref="B28:B33"/>
    <mergeCell ref="B34:B39"/>
    <mergeCell ref="A13:A16"/>
    <mergeCell ref="B13:B16"/>
    <mergeCell ref="P13:P16"/>
  </mergeCells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CB2F0-9980-4DAA-88D6-5D1A9807A6F7}">
  <sheetPr>
    <tabColor rgb="FFFF9999"/>
    <pageSetUpPr fitToPage="1"/>
  </sheetPr>
  <dimension ref="A1:T51"/>
  <sheetViews>
    <sheetView topLeftCell="A29" zoomScale="80" zoomScaleNormal="80" workbookViewId="0">
      <selection activeCell="C54" sqref="C54"/>
    </sheetView>
  </sheetViews>
  <sheetFormatPr defaultColWidth="9.1171875" defaultRowHeight="24.75" customHeight="1" x14ac:dyDescent="0.15"/>
  <cols>
    <col min="1" max="1" width="7.7421875" style="52" customWidth="1"/>
    <col min="2" max="2" width="12.73828125" style="60" customWidth="1"/>
    <col min="3" max="3" width="45.7109375" style="55" customWidth="1"/>
    <col min="4" max="4" width="5.7421875" style="52" customWidth="1"/>
    <col min="5" max="6" width="12.73828125" style="52" customWidth="1"/>
    <col min="7" max="7" width="30.34765625" style="55" bestFit="1" customWidth="1"/>
    <col min="8" max="11" width="5.7421875" style="52" customWidth="1"/>
    <col min="12" max="12" width="7.7421875" style="55" customWidth="1"/>
    <col min="13" max="13" width="11.73828125" style="55" customWidth="1"/>
    <col min="14" max="16384" width="9.1171875" style="55"/>
  </cols>
  <sheetData>
    <row r="1" spans="1:20" ht="21" x14ac:dyDescent="0.15">
      <c r="B1" s="52"/>
      <c r="C1" s="53"/>
      <c r="D1" s="54"/>
      <c r="K1" s="674" t="s">
        <v>1804</v>
      </c>
      <c r="L1" s="674"/>
      <c r="M1" s="674"/>
    </row>
    <row r="2" spans="1:20" ht="25.5" x14ac:dyDescent="0.15">
      <c r="A2" s="641" t="s">
        <v>1801</v>
      </c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</row>
    <row r="3" spans="1:20" ht="25.5" x14ac:dyDescent="0.15">
      <c r="A3" s="641" t="s">
        <v>1777</v>
      </c>
      <c r="B3" s="641"/>
      <c r="C3" s="641"/>
      <c r="D3" s="641"/>
      <c r="E3" s="641"/>
      <c r="F3" s="641"/>
      <c r="G3" s="641"/>
      <c r="H3" s="641"/>
      <c r="I3" s="641"/>
      <c r="J3" s="641"/>
      <c r="K3" s="641"/>
      <c r="L3" s="641"/>
      <c r="M3" s="641"/>
    </row>
    <row r="4" spans="1:20" ht="25.5" x14ac:dyDescent="0.15">
      <c r="A4" s="210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</row>
    <row r="5" spans="1:20" ht="21.75" x14ac:dyDescent="0.3">
      <c r="A5" s="650" t="s">
        <v>390</v>
      </c>
      <c r="B5" s="648" t="s">
        <v>0</v>
      </c>
      <c r="C5" s="648" t="s">
        <v>391</v>
      </c>
      <c r="D5" s="211"/>
      <c r="E5" s="211" t="s">
        <v>392</v>
      </c>
      <c r="F5" s="211"/>
      <c r="G5" s="649" t="s">
        <v>492</v>
      </c>
      <c r="H5" s="650" t="s">
        <v>1780</v>
      </c>
      <c r="I5" s="650"/>
      <c r="J5" s="650"/>
      <c r="K5" s="650"/>
      <c r="L5" s="650"/>
      <c r="M5" s="649" t="s">
        <v>394</v>
      </c>
      <c r="N5" s="56"/>
      <c r="O5" s="57"/>
      <c r="P5" s="60" t="s">
        <v>1908</v>
      </c>
      <c r="Q5" s="60" t="s">
        <v>1909</v>
      </c>
    </row>
    <row r="6" spans="1:20" ht="42.75" x14ac:dyDescent="0.3">
      <c r="A6" s="650"/>
      <c r="B6" s="648"/>
      <c r="C6" s="648"/>
      <c r="D6" s="211"/>
      <c r="E6" s="211" t="s">
        <v>493</v>
      </c>
      <c r="F6" s="211"/>
      <c r="G6" s="649"/>
      <c r="H6" s="211" t="s">
        <v>1</v>
      </c>
      <c r="I6" s="211" t="s">
        <v>2</v>
      </c>
      <c r="J6" s="211" t="s">
        <v>3</v>
      </c>
      <c r="K6" s="211" t="s">
        <v>4</v>
      </c>
      <c r="L6" s="211" t="s">
        <v>393</v>
      </c>
      <c r="M6" s="649"/>
      <c r="N6" s="61" t="s">
        <v>1903</v>
      </c>
      <c r="O6" s="62" t="s">
        <v>1904</v>
      </c>
      <c r="P6" s="63" t="s">
        <v>1906</v>
      </c>
      <c r="Q6" s="63" t="s">
        <v>1907</v>
      </c>
      <c r="R6" s="63" t="s">
        <v>1911</v>
      </c>
      <c r="S6" s="64" t="s">
        <v>1910</v>
      </c>
    </row>
    <row r="7" spans="1:20" ht="24.75" customHeight="1" x14ac:dyDescent="0.15">
      <c r="A7" s="1003" t="s">
        <v>886</v>
      </c>
      <c r="B7" s="1004"/>
      <c r="C7" s="1004"/>
      <c r="D7" s="1004"/>
      <c r="E7" s="1004"/>
      <c r="F7" s="1004"/>
      <c r="G7" s="1004"/>
      <c r="H7" s="1004"/>
      <c r="I7" s="1004"/>
      <c r="J7" s="1004"/>
      <c r="K7" s="1004"/>
      <c r="L7" s="1004"/>
      <c r="M7" s="1005"/>
      <c r="N7" s="124">
        <f>N8+N36</f>
        <v>99</v>
      </c>
      <c r="O7" s="65">
        <f t="shared" ref="O7:Q7" si="0">O8+O36</f>
        <v>8.25</v>
      </c>
      <c r="P7" s="65">
        <f t="shared" si="0"/>
        <v>0</v>
      </c>
      <c r="Q7" s="65">
        <f t="shared" si="0"/>
        <v>16.5</v>
      </c>
      <c r="R7" s="125">
        <f>P7+Q7</f>
        <v>16.5</v>
      </c>
      <c r="S7" s="165">
        <f>R7/20</f>
        <v>0.82499999999999996</v>
      </c>
      <c r="T7" s="68" t="s">
        <v>1912</v>
      </c>
    </row>
    <row r="8" spans="1:20" ht="24.75" customHeight="1" x14ac:dyDescent="0.15">
      <c r="A8" s="1006" t="s">
        <v>870</v>
      </c>
      <c r="B8" s="1007"/>
      <c r="C8" s="1007"/>
      <c r="D8" s="1007"/>
      <c r="E8" s="1007"/>
      <c r="F8" s="1007"/>
      <c r="G8" s="1007"/>
      <c r="H8" s="1007"/>
      <c r="I8" s="1007"/>
      <c r="J8" s="1007"/>
      <c r="K8" s="1007"/>
      <c r="L8" s="1007"/>
      <c r="M8" s="1008"/>
      <c r="N8" s="124">
        <f>N9</f>
        <v>48</v>
      </c>
      <c r="O8" s="65">
        <f t="shared" ref="O8:Q8" si="1">O9</f>
        <v>4</v>
      </c>
      <c r="P8" s="65">
        <f t="shared" si="1"/>
        <v>0</v>
      </c>
      <c r="Q8" s="65">
        <f t="shared" si="1"/>
        <v>8</v>
      </c>
      <c r="R8" s="125">
        <f>P8+Q8</f>
        <v>8</v>
      </c>
      <c r="S8" s="66">
        <f>Q8/20</f>
        <v>0.4</v>
      </c>
    </row>
    <row r="9" spans="1:20" ht="24.75" customHeight="1" x14ac:dyDescent="0.15">
      <c r="A9" s="996" t="s">
        <v>1523</v>
      </c>
      <c r="B9" s="997"/>
      <c r="C9" s="997"/>
      <c r="D9" s="997"/>
      <c r="E9" s="997"/>
      <c r="F9" s="997"/>
      <c r="G9" s="997"/>
      <c r="H9" s="997"/>
      <c r="I9" s="997"/>
      <c r="J9" s="997"/>
      <c r="K9" s="997"/>
      <c r="L9" s="997"/>
      <c r="M9" s="998"/>
      <c r="N9" s="124">
        <f>SUM(N10:N35)</f>
        <v>48</v>
      </c>
      <c r="O9" s="65">
        <f t="shared" ref="O9:Q9" si="2">SUM(O10:O35)</f>
        <v>4</v>
      </c>
      <c r="P9" s="65">
        <f t="shared" si="2"/>
        <v>0</v>
      </c>
      <c r="Q9" s="65">
        <f t="shared" si="2"/>
        <v>8</v>
      </c>
    </row>
    <row r="10" spans="1:20" s="52" customFormat="1" ht="22.5" x14ac:dyDescent="0.3">
      <c r="A10" s="731">
        <v>342</v>
      </c>
      <c r="B10" s="732" t="s">
        <v>1332</v>
      </c>
      <c r="C10" s="109" t="s">
        <v>1333</v>
      </c>
      <c r="D10" s="187">
        <v>3</v>
      </c>
      <c r="E10" s="208" t="s">
        <v>33</v>
      </c>
      <c r="F10" s="208">
        <f>SUM(F11:F13)</f>
        <v>1.5</v>
      </c>
      <c r="G10" s="802"/>
      <c r="H10" s="731" t="s">
        <v>20</v>
      </c>
      <c r="I10" s="731" t="s">
        <v>76</v>
      </c>
      <c r="J10" s="734">
        <v>1</v>
      </c>
      <c r="K10" s="731" t="s">
        <v>81</v>
      </c>
      <c r="L10" s="731" t="s">
        <v>22</v>
      </c>
      <c r="M10" s="900"/>
      <c r="N10" s="56">
        <f>D10*J10</f>
        <v>3</v>
      </c>
      <c r="O10" s="57">
        <f>N10/12</f>
        <v>0.25</v>
      </c>
      <c r="P10" s="57">
        <v>0</v>
      </c>
      <c r="Q10" s="110">
        <f>O10*2</f>
        <v>0.5</v>
      </c>
    </row>
    <row r="11" spans="1:20" s="52" customFormat="1" ht="22.5" x14ac:dyDescent="0.3">
      <c r="A11" s="731"/>
      <c r="B11" s="732"/>
      <c r="C11" s="111" t="s">
        <v>57</v>
      </c>
      <c r="D11" s="73"/>
      <c r="E11" s="595">
        <v>33.340000000000003</v>
      </c>
      <c r="F11" s="74">
        <f>SUM(1.5*E11)/100</f>
        <v>0.5001000000000001</v>
      </c>
      <c r="G11" s="802"/>
      <c r="H11" s="731"/>
      <c r="I11" s="731"/>
      <c r="J11" s="734"/>
      <c r="K11" s="731"/>
      <c r="L11" s="731"/>
      <c r="M11" s="900"/>
    </row>
    <row r="12" spans="1:20" s="52" customFormat="1" ht="22.5" x14ac:dyDescent="0.3">
      <c r="A12" s="731"/>
      <c r="B12" s="732"/>
      <c r="C12" s="111" t="s">
        <v>45</v>
      </c>
      <c r="D12" s="73"/>
      <c r="E12" s="595">
        <v>33.33</v>
      </c>
      <c r="F12" s="74">
        <f t="shared" ref="F12:F13" si="3">SUM(1.5*E12)/100</f>
        <v>0.49994999999999995</v>
      </c>
      <c r="G12" s="802"/>
      <c r="H12" s="731"/>
      <c r="I12" s="731"/>
      <c r="J12" s="734"/>
      <c r="K12" s="731"/>
      <c r="L12" s="731"/>
      <c r="M12" s="900"/>
    </row>
    <row r="13" spans="1:20" s="52" customFormat="1" ht="22.5" x14ac:dyDescent="0.3">
      <c r="A13" s="731"/>
      <c r="B13" s="732"/>
      <c r="C13" s="111" t="s">
        <v>1334</v>
      </c>
      <c r="D13" s="73"/>
      <c r="E13" s="595">
        <v>33.33</v>
      </c>
      <c r="F13" s="74">
        <f t="shared" si="3"/>
        <v>0.49994999999999995</v>
      </c>
      <c r="G13" s="802"/>
      <c r="H13" s="731"/>
      <c r="I13" s="731"/>
      <c r="J13" s="734"/>
      <c r="K13" s="731"/>
      <c r="L13" s="731"/>
      <c r="M13" s="900"/>
    </row>
    <row r="14" spans="1:20" s="52" customFormat="1" ht="1.5" hidden="1" customHeight="1" x14ac:dyDescent="0.3">
      <c r="A14" s="745">
        <v>343</v>
      </c>
      <c r="B14" s="746" t="s">
        <v>1335</v>
      </c>
      <c r="C14" s="213" t="s">
        <v>1336</v>
      </c>
      <c r="D14" s="205">
        <v>6</v>
      </c>
      <c r="E14" s="84" t="s">
        <v>1337</v>
      </c>
      <c r="F14" s="84"/>
      <c r="G14" s="912"/>
      <c r="H14" s="745" t="s">
        <v>20</v>
      </c>
      <c r="I14" s="745" t="s">
        <v>76</v>
      </c>
      <c r="J14" s="748">
        <v>0</v>
      </c>
      <c r="K14" s="745" t="s">
        <v>76</v>
      </c>
      <c r="L14" s="745" t="s">
        <v>22</v>
      </c>
      <c r="M14" s="943" t="s">
        <v>1799</v>
      </c>
      <c r="N14" s="56">
        <f>D14*J14</f>
        <v>0</v>
      </c>
      <c r="O14" s="57">
        <f>N14/12</f>
        <v>0</v>
      </c>
      <c r="P14" s="57">
        <v>0</v>
      </c>
      <c r="Q14" s="110">
        <f>O14*2</f>
        <v>0</v>
      </c>
    </row>
    <row r="15" spans="1:20" s="52" customFormat="1" ht="1.5" hidden="1" customHeight="1" x14ac:dyDescent="0.3">
      <c r="A15" s="745"/>
      <c r="B15" s="746"/>
      <c r="C15" s="213" t="s">
        <v>45</v>
      </c>
      <c r="D15" s="372"/>
      <c r="E15" s="375"/>
      <c r="F15" s="375"/>
      <c r="G15" s="912"/>
      <c r="H15" s="745"/>
      <c r="I15" s="745"/>
      <c r="J15" s="748"/>
      <c r="K15" s="745"/>
      <c r="L15" s="745"/>
      <c r="M15" s="943"/>
    </row>
    <row r="16" spans="1:20" s="52" customFormat="1" ht="1.5" hidden="1" customHeight="1" x14ac:dyDescent="0.3">
      <c r="A16" s="745">
        <v>344</v>
      </c>
      <c r="B16" s="746" t="s">
        <v>1338</v>
      </c>
      <c r="C16" s="213" t="s">
        <v>1339</v>
      </c>
      <c r="D16" s="205">
        <v>3</v>
      </c>
      <c r="E16" s="84" t="s">
        <v>33</v>
      </c>
      <c r="F16" s="84"/>
      <c r="G16" s="912"/>
      <c r="H16" s="745" t="s">
        <v>20</v>
      </c>
      <c r="I16" s="745" t="s">
        <v>20</v>
      </c>
      <c r="J16" s="748">
        <v>0</v>
      </c>
      <c r="K16" s="745" t="s">
        <v>20</v>
      </c>
      <c r="L16" s="745" t="s">
        <v>22</v>
      </c>
      <c r="M16" s="943" t="s">
        <v>1799</v>
      </c>
      <c r="N16" s="56">
        <f>D16*J16</f>
        <v>0</v>
      </c>
      <c r="O16" s="57">
        <f>N16/12</f>
        <v>0</v>
      </c>
      <c r="P16" s="57">
        <v>0</v>
      </c>
      <c r="Q16" s="110">
        <f>O16*2</f>
        <v>0</v>
      </c>
    </row>
    <row r="17" spans="1:17" s="52" customFormat="1" ht="1.5" hidden="1" customHeight="1" x14ac:dyDescent="0.3">
      <c r="A17" s="745"/>
      <c r="B17" s="746"/>
      <c r="C17" s="213" t="s">
        <v>1340</v>
      </c>
      <c r="D17" s="372"/>
      <c r="E17" s="375"/>
      <c r="F17" s="375"/>
      <c r="G17" s="912"/>
      <c r="H17" s="745"/>
      <c r="I17" s="745"/>
      <c r="J17" s="748"/>
      <c r="K17" s="745"/>
      <c r="L17" s="745"/>
      <c r="M17" s="943"/>
    </row>
    <row r="18" spans="1:17" s="52" customFormat="1" ht="1.5" hidden="1" customHeight="1" x14ac:dyDescent="0.3">
      <c r="A18" s="745">
        <v>345</v>
      </c>
      <c r="B18" s="746" t="s">
        <v>1341</v>
      </c>
      <c r="C18" s="213" t="s">
        <v>1306</v>
      </c>
      <c r="D18" s="205">
        <v>1</v>
      </c>
      <c r="E18" s="84" t="s">
        <v>82</v>
      </c>
      <c r="F18" s="84"/>
      <c r="G18" s="912"/>
      <c r="H18" s="745" t="s">
        <v>20</v>
      </c>
      <c r="I18" s="745" t="s">
        <v>76</v>
      </c>
      <c r="J18" s="748">
        <v>0</v>
      </c>
      <c r="K18" s="745" t="s">
        <v>76</v>
      </c>
      <c r="L18" s="745" t="s">
        <v>22</v>
      </c>
      <c r="M18" s="943" t="s">
        <v>1799</v>
      </c>
      <c r="N18" s="56">
        <f>D18*J18</f>
        <v>0</v>
      </c>
      <c r="O18" s="57">
        <f>N18/12</f>
        <v>0</v>
      </c>
      <c r="P18" s="57">
        <v>0</v>
      </c>
      <c r="Q18" s="110">
        <f>O18*2</f>
        <v>0</v>
      </c>
    </row>
    <row r="19" spans="1:17" s="52" customFormat="1" ht="1.5" hidden="1" customHeight="1" x14ac:dyDescent="0.3">
      <c r="A19" s="745"/>
      <c r="B19" s="746"/>
      <c r="C19" s="213" t="s">
        <v>57</v>
      </c>
      <c r="D19" s="372"/>
      <c r="E19" s="375"/>
      <c r="F19" s="375"/>
      <c r="G19" s="912"/>
      <c r="H19" s="745"/>
      <c r="I19" s="745"/>
      <c r="J19" s="748"/>
      <c r="K19" s="745"/>
      <c r="L19" s="745"/>
      <c r="M19" s="943"/>
    </row>
    <row r="20" spans="1:17" s="52" customFormat="1" ht="22.5" x14ac:dyDescent="0.3">
      <c r="A20" s="731">
        <v>346</v>
      </c>
      <c r="B20" s="732" t="s">
        <v>1342</v>
      </c>
      <c r="C20" s="109" t="s">
        <v>1308</v>
      </c>
      <c r="D20" s="187">
        <v>1</v>
      </c>
      <c r="E20" s="208" t="s">
        <v>82</v>
      </c>
      <c r="F20" s="208">
        <f>SUM(F21)</f>
        <v>0.25</v>
      </c>
      <c r="G20" s="802"/>
      <c r="H20" s="731" t="s">
        <v>20</v>
      </c>
      <c r="I20" s="731" t="s">
        <v>76</v>
      </c>
      <c r="J20" s="734">
        <v>2</v>
      </c>
      <c r="K20" s="731" t="s">
        <v>47</v>
      </c>
      <c r="L20" s="731" t="s">
        <v>22</v>
      </c>
      <c r="M20" s="900"/>
      <c r="N20" s="56">
        <f>D20*J20</f>
        <v>2</v>
      </c>
      <c r="O20" s="57">
        <f>N20/12</f>
        <v>0.16666666666666666</v>
      </c>
      <c r="P20" s="57">
        <v>0</v>
      </c>
      <c r="Q20" s="110">
        <f>O20*2</f>
        <v>0.33333333333333331</v>
      </c>
    </row>
    <row r="21" spans="1:17" s="52" customFormat="1" ht="22.5" x14ac:dyDescent="0.3">
      <c r="A21" s="731"/>
      <c r="B21" s="732"/>
      <c r="C21" s="111" t="s">
        <v>57</v>
      </c>
      <c r="D21" s="102"/>
      <c r="E21" s="166">
        <v>100</v>
      </c>
      <c r="F21" s="166">
        <f>SUM(0.25*E21)/100</f>
        <v>0.25</v>
      </c>
      <c r="G21" s="802"/>
      <c r="H21" s="731"/>
      <c r="I21" s="731"/>
      <c r="J21" s="734"/>
      <c r="K21" s="731"/>
      <c r="L21" s="731"/>
      <c r="M21" s="900"/>
    </row>
    <row r="22" spans="1:17" s="52" customFormat="1" ht="22.5" x14ac:dyDescent="0.3">
      <c r="A22" s="731">
        <v>347</v>
      </c>
      <c r="B22" s="732" t="s">
        <v>1343</v>
      </c>
      <c r="C22" s="109" t="s">
        <v>1310</v>
      </c>
      <c r="D22" s="187">
        <v>1</v>
      </c>
      <c r="E22" s="208" t="s">
        <v>82</v>
      </c>
      <c r="F22" s="208">
        <f>SUM(F23)</f>
        <v>0.25</v>
      </c>
      <c r="G22" s="802"/>
      <c r="H22" s="731" t="s">
        <v>20</v>
      </c>
      <c r="I22" s="731" t="s">
        <v>76</v>
      </c>
      <c r="J22" s="734">
        <v>1</v>
      </c>
      <c r="K22" s="731" t="s">
        <v>81</v>
      </c>
      <c r="L22" s="731" t="s">
        <v>22</v>
      </c>
      <c r="M22" s="900"/>
      <c r="N22" s="56">
        <f>D22*J22</f>
        <v>1</v>
      </c>
      <c r="O22" s="57">
        <f>N22/12</f>
        <v>8.3333333333333329E-2</v>
      </c>
      <c r="P22" s="57">
        <v>0</v>
      </c>
      <c r="Q22" s="110">
        <f>O22*2</f>
        <v>0.16666666666666666</v>
      </c>
    </row>
    <row r="23" spans="1:17" s="52" customFormat="1" ht="20.25" customHeight="1" x14ac:dyDescent="0.3">
      <c r="A23" s="731"/>
      <c r="B23" s="732"/>
      <c r="C23" s="111" t="s">
        <v>57</v>
      </c>
      <c r="D23" s="102"/>
      <c r="E23" s="166">
        <v>100</v>
      </c>
      <c r="F23" s="166">
        <f>SUM(0.25*E23)/100</f>
        <v>0.25</v>
      </c>
      <c r="G23" s="802"/>
      <c r="H23" s="731"/>
      <c r="I23" s="731"/>
      <c r="J23" s="734"/>
      <c r="K23" s="731"/>
      <c r="L23" s="731"/>
      <c r="M23" s="900"/>
    </row>
    <row r="24" spans="1:17" s="52" customFormat="1" ht="1.5" hidden="1" customHeight="1" x14ac:dyDescent="0.3">
      <c r="A24" s="745">
        <v>348</v>
      </c>
      <c r="B24" s="746" t="s">
        <v>1344</v>
      </c>
      <c r="C24" s="213" t="s">
        <v>1330</v>
      </c>
      <c r="D24" s="205">
        <v>1</v>
      </c>
      <c r="E24" s="84" t="s">
        <v>82</v>
      </c>
      <c r="F24" s="84"/>
      <c r="G24" s="912"/>
      <c r="H24" s="745" t="s">
        <v>20</v>
      </c>
      <c r="I24" s="745" t="s">
        <v>76</v>
      </c>
      <c r="J24" s="748">
        <v>0</v>
      </c>
      <c r="K24" s="745" t="s">
        <v>76</v>
      </c>
      <c r="L24" s="745" t="s">
        <v>22</v>
      </c>
      <c r="M24" s="943" t="s">
        <v>1799</v>
      </c>
      <c r="N24" s="56">
        <f>D24*J24</f>
        <v>0</v>
      </c>
      <c r="O24" s="57">
        <f>N24/12</f>
        <v>0</v>
      </c>
      <c r="P24" s="57">
        <v>0</v>
      </c>
      <c r="Q24" s="110">
        <f>O24*2</f>
        <v>0</v>
      </c>
    </row>
    <row r="25" spans="1:17" s="52" customFormat="1" ht="1.5" hidden="1" customHeight="1" x14ac:dyDescent="0.3">
      <c r="A25" s="745"/>
      <c r="B25" s="746"/>
      <c r="C25" s="213" t="s">
        <v>57</v>
      </c>
      <c r="D25" s="372"/>
      <c r="E25" s="375"/>
      <c r="F25" s="375"/>
      <c r="G25" s="912"/>
      <c r="H25" s="745"/>
      <c r="I25" s="745"/>
      <c r="J25" s="748"/>
      <c r="K25" s="745"/>
      <c r="L25" s="745"/>
      <c r="M25" s="943"/>
    </row>
    <row r="26" spans="1:17" s="52" customFormat="1" ht="22.5" x14ac:dyDescent="0.3">
      <c r="A26" s="760">
        <v>349</v>
      </c>
      <c r="B26" s="196" t="s">
        <v>1345</v>
      </c>
      <c r="C26" s="377" t="s">
        <v>1312</v>
      </c>
      <c r="D26" s="378">
        <v>6</v>
      </c>
      <c r="E26" s="173" t="s">
        <v>1313</v>
      </c>
      <c r="F26" s="173">
        <f>SUM(F27)</f>
        <v>1</v>
      </c>
      <c r="G26" s="810"/>
      <c r="H26" s="773" t="s">
        <v>20</v>
      </c>
      <c r="I26" s="773" t="s">
        <v>76</v>
      </c>
      <c r="J26" s="778">
        <v>1</v>
      </c>
      <c r="K26" s="773" t="s">
        <v>81</v>
      </c>
      <c r="L26" s="773" t="s">
        <v>22</v>
      </c>
      <c r="M26" s="811"/>
      <c r="N26" s="56">
        <f>D26*J26</f>
        <v>6</v>
      </c>
      <c r="O26" s="57">
        <f>N26/12</f>
        <v>0.5</v>
      </c>
      <c r="P26" s="57">
        <v>0</v>
      </c>
      <c r="Q26" s="110">
        <f>O26*2</f>
        <v>1</v>
      </c>
    </row>
    <row r="27" spans="1:17" s="52" customFormat="1" ht="23.25" x14ac:dyDescent="0.3">
      <c r="A27" s="760"/>
      <c r="B27" s="196"/>
      <c r="C27" s="593" t="s">
        <v>1805</v>
      </c>
      <c r="D27" s="379"/>
      <c r="E27" s="178">
        <v>100</v>
      </c>
      <c r="F27" s="178">
        <f>SUM(1*E27/100)</f>
        <v>1</v>
      </c>
      <c r="G27" s="810"/>
      <c r="H27" s="822"/>
      <c r="I27" s="822"/>
      <c r="J27" s="829"/>
      <c r="K27" s="822"/>
      <c r="L27" s="822"/>
      <c r="M27" s="827"/>
    </row>
    <row r="28" spans="1:17" s="52" customFormat="1" ht="22.5" x14ac:dyDescent="0.3">
      <c r="A28" s="760">
        <v>350</v>
      </c>
      <c r="B28" s="196" t="s">
        <v>1346</v>
      </c>
      <c r="C28" s="377" t="s">
        <v>1315</v>
      </c>
      <c r="D28" s="378">
        <v>6</v>
      </c>
      <c r="E28" s="173" t="s">
        <v>1313</v>
      </c>
      <c r="F28" s="173">
        <f>SUM(F29)</f>
        <v>1</v>
      </c>
      <c r="G28" s="810"/>
      <c r="H28" s="773" t="s">
        <v>20</v>
      </c>
      <c r="I28" s="773" t="s">
        <v>76</v>
      </c>
      <c r="J28" s="778">
        <v>2</v>
      </c>
      <c r="K28" s="773">
        <v>8</v>
      </c>
      <c r="L28" s="773" t="s">
        <v>22</v>
      </c>
      <c r="M28" s="811"/>
      <c r="N28" s="56">
        <f>D28*J28</f>
        <v>12</v>
      </c>
      <c r="O28" s="57">
        <f>N28/12</f>
        <v>1</v>
      </c>
      <c r="P28" s="57">
        <v>0</v>
      </c>
      <c r="Q28" s="110">
        <f>O28*2</f>
        <v>2</v>
      </c>
    </row>
    <row r="29" spans="1:17" s="52" customFormat="1" ht="23.25" x14ac:dyDescent="0.3">
      <c r="A29" s="760"/>
      <c r="B29" s="196"/>
      <c r="C29" s="593" t="s">
        <v>1805</v>
      </c>
      <c r="D29" s="379"/>
      <c r="E29" s="178">
        <v>100</v>
      </c>
      <c r="F29" s="178">
        <f>SUM(1*E29/100)</f>
        <v>1</v>
      </c>
      <c r="G29" s="810"/>
      <c r="H29" s="822"/>
      <c r="I29" s="822"/>
      <c r="J29" s="829"/>
      <c r="K29" s="822"/>
      <c r="L29" s="822"/>
      <c r="M29" s="827"/>
    </row>
    <row r="30" spans="1:17" s="52" customFormat="1" ht="21" hidden="1" x14ac:dyDescent="0.3">
      <c r="A30" s="864">
        <v>351</v>
      </c>
      <c r="B30" s="220" t="s">
        <v>1347</v>
      </c>
      <c r="C30" s="380" t="s">
        <v>1317</v>
      </c>
      <c r="D30" s="381">
        <v>12</v>
      </c>
      <c r="E30" s="180" t="s">
        <v>1348</v>
      </c>
      <c r="F30" s="180"/>
      <c r="G30" s="1010"/>
      <c r="H30" s="999" t="s">
        <v>20</v>
      </c>
      <c r="I30" s="999" t="s">
        <v>76</v>
      </c>
      <c r="J30" s="1001">
        <v>0</v>
      </c>
      <c r="K30" s="999" t="s">
        <v>76</v>
      </c>
      <c r="L30" s="999" t="s">
        <v>22</v>
      </c>
      <c r="M30" s="1009" t="s">
        <v>1799</v>
      </c>
      <c r="N30" s="56">
        <f>D30*J30</f>
        <v>0</v>
      </c>
      <c r="O30" s="57">
        <f>N30/12</f>
        <v>0</v>
      </c>
      <c r="P30" s="57">
        <v>0</v>
      </c>
      <c r="Q30" s="110">
        <f>O30*2</f>
        <v>0</v>
      </c>
    </row>
    <row r="31" spans="1:17" s="52" customFormat="1" ht="21" hidden="1" x14ac:dyDescent="0.3">
      <c r="A31" s="864"/>
      <c r="B31" s="220"/>
      <c r="C31" s="382" t="s">
        <v>1805</v>
      </c>
      <c r="D31" s="219"/>
      <c r="E31" s="383"/>
      <c r="F31" s="383"/>
      <c r="G31" s="1010"/>
      <c r="H31" s="1000"/>
      <c r="I31" s="1000"/>
      <c r="J31" s="1002"/>
      <c r="K31" s="1000"/>
      <c r="L31" s="1000"/>
      <c r="M31" s="1009"/>
    </row>
    <row r="32" spans="1:17" s="52" customFormat="1" ht="21" hidden="1" x14ac:dyDescent="0.3">
      <c r="A32" s="864">
        <v>352</v>
      </c>
      <c r="B32" s="220" t="s">
        <v>1349</v>
      </c>
      <c r="C32" s="380" t="s">
        <v>1350</v>
      </c>
      <c r="D32" s="381">
        <v>12</v>
      </c>
      <c r="E32" s="180" t="s">
        <v>1318</v>
      </c>
      <c r="F32" s="180"/>
      <c r="G32" s="1010"/>
      <c r="H32" s="999" t="s">
        <v>20</v>
      </c>
      <c r="I32" s="999" t="s">
        <v>76</v>
      </c>
      <c r="J32" s="1001">
        <v>0</v>
      </c>
      <c r="K32" s="999" t="s">
        <v>76</v>
      </c>
      <c r="L32" s="999" t="s">
        <v>22</v>
      </c>
      <c r="M32" s="1009" t="s">
        <v>1799</v>
      </c>
      <c r="N32" s="56">
        <f>D32*J32</f>
        <v>0</v>
      </c>
      <c r="O32" s="57">
        <f>N32/12</f>
        <v>0</v>
      </c>
      <c r="P32" s="57">
        <v>0</v>
      </c>
      <c r="Q32" s="110">
        <f>O32*2</f>
        <v>0</v>
      </c>
    </row>
    <row r="33" spans="1:19" s="52" customFormat="1" ht="21" hidden="1" x14ac:dyDescent="0.3">
      <c r="A33" s="864"/>
      <c r="B33" s="220"/>
      <c r="C33" s="382" t="s">
        <v>1805</v>
      </c>
      <c r="D33" s="219"/>
      <c r="E33" s="383"/>
      <c r="F33" s="383"/>
      <c r="G33" s="1010"/>
      <c r="H33" s="1000"/>
      <c r="I33" s="1000"/>
      <c r="J33" s="1002"/>
      <c r="K33" s="1000"/>
      <c r="L33" s="1000"/>
      <c r="M33" s="1009"/>
    </row>
    <row r="34" spans="1:19" s="52" customFormat="1" ht="22.5" x14ac:dyDescent="0.3">
      <c r="A34" s="760">
        <v>353</v>
      </c>
      <c r="B34" s="196" t="s">
        <v>1369</v>
      </c>
      <c r="C34" s="377" t="s">
        <v>1368</v>
      </c>
      <c r="D34" s="378">
        <v>12</v>
      </c>
      <c r="E34" s="173" t="s">
        <v>1318</v>
      </c>
      <c r="F34" s="173">
        <f>SUM(F35)</f>
        <v>1</v>
      </c>
      <c r="G34" s="810"/>
      <c r="H34" s="773" t="s">
        <v>20</v>
      </c>
      <c r="I34" s="773">
        <v>2</v>
      </c>
      <c r="J34" s="778">
        <v>2</v>
      </c>
      <c r="K34" s="773">
        <v>0</v>
      </c>
      <c r="L34" s="773" t="s">
        <v>22</v>
      </c>
      <c r="M34" s="811"/>
      <c r="N34" s="56">
        <f>D34*J34</f>
        <v>24</v>
      </c>
      <c r="O34" s="57">
        <f>N34/12</f>
        <v>2</v>
      </c>
      <c r="P34" s="57">
        <v>0</v>
      </c>
      <c r="Q34" s="110">
        <f>O34*2</f>
        <v>4</v>
      </c>
    </row>
    <row r="35" spans="1:19" s="52" customFormat="1" ht="23.25" x14ac:dyDescent="0.3">
      <c r="A35" s="760"/>
      <c r="B35" s="196"/>
      <c r="C35" s="593" t="s">
        <v>1805</v>
      </c>
      <c r="D35" s="379"/>
      <c r="E35" s="178">
        <v>100</v>
      </c>
      <c r="F35" s="178">
        <f>SUM(1*E35/100)</f>
        <v>1</v>
      </c>
      <c r="G35" s="810"/>
      <c r="H35" s="822"/>
      <c r="I35" s="822"/>
      <c r="J35" s="829"/>
      <c r="K35" s="822"/>
      <c r="L35" s="822"/>
      <c r="M35" s="827"/>
    </row>
    <row r="36" spans="1:19" ht="24.75" customHeight="1" x14ac:dyDescent="0.15">
      <c r="A36" s="1006" t="s">
        <v>871</v>
      </c>
      <c r="B36" s="1007"/>
      <c r="C36" s="1007"/>
      <c r="D36" s="1007"/>
      <c r="E36" s="1007"/>
      <c r="F36" s="1007"/>
      <c r="G36" s="1007"/>
      <c r="H36" s="1007"/>
      <c r="I36" s="1007"/>
      <c r="J36" s="1007"/>
      <c r="K36" s="1007"/>
      <c r="L36" s="1007"/>
      <c r="M36" s="1008"/>
      <c r="N36" s="124">
        <f>N37</f>
        <v>51</v>
      </c>
      <c r="O36" s="65">
        <f t="shared" ref="O36:Q36" si="4">O37</f>
        <v>4.25</v>
      </c>
      <c r="P36" s="65">
        <f t="shared" si="4"/>
        <v>0</v>
      </c>
      <c r="Q36" s="65">
        <f t="shared" si="4"/>
        <v>8.5</v>
      </c>
      <c r="R36" s="125">
        <f>P36+Q36</f>
        <v>8.5</v>
      </c>
      <c r="S36" s="125">
        <f>Q36/20</f>
        <v>0.42499999999999999</v>
      </c>
    </row>
    <row r="37" spans="1:19" ht="24.75" customHeight="1" x14ac:dyDescent="0.15">
      <c r="A37" s="996" t="s">
        <v>1601</v>
      </c>
      <c r="B37" s="997"/>
      <c r="C37" s="997"/>
      <c r="D37" s="997"/>
      <c r="E37" s="997"/>
      <c r="F37" s="997"/>
      <c r="G37" s="997"/>
      <c r="H37" s="997"/>
      <c r="I37" s="997"/>
      <c r="J37" s="997"/>
      <c r="K37" s="997"/>
      <c r="L37" s="997"/>
      <c r="M37" s="998"/>
      <c r="N37" s="124">
        <f>SUM(N38:N50)</f>
        <v>51</v>
      </c>
      <c r="O37" s="65">
        <f t="shared" ref="O37:Q37" si="5">SUM(O38:O50)</f>
        <v>4.25</v>
      </c>
      <c r="P37" s="65">
        <f t="shared" si="5"/>
        <v>0</v>
      </c>
      <c r="Q37" s="65">
        <f t="shared" si="5"/>
        <v>8.5</v>
      </c>
    </row>
    <row r="38" spans="1:19" s="52" customFormat="1" ht="22.5" x14ac:dyDescent="0.3">
      <c r="A38" s="731">
        <v>354</v>
      </c>
      <c r="B38" s="732" t="s">
        <v>1555</v>
      </c>
      <c r="C38" s="109" t="s">
        <v>1556</v>
      </c>
      <c r="D38" s="187">
        <v>3</v>
      </c>
      <c r="E38" s="208" t="s">
        <v>33</v>
      </c>
      <c r="F38" s="208">
        <f>SUM(F39:F41)</f>
        <v>1.5</v>
      </c>
      <c r="G38" s="802"/>
      <c r="H38" s="731" t="s">
        <v>20</v>
      </c>
      <c r="I38" s="731" t="s">
        <v>76</v>
      </c>
      <c r="J38" s="734">
        <v>5</v>
      </c>
      <c r="K38" s="731" t="s">
        <v>26</v>
      </c>
      <c r="L38" s="731" t="s">
        <v>22</v>
      </c>
      <c r="M38" s="900"/>
      <c r="N38" s="56">
        <f>D38*J38</f>
        <v>15</v>
      </c>
      <c r="O38" s="57">
        <f>N38/12</f>
        <v>1.25</v>
      </c>
      <c r="P38" s="57">
        <v>0</v>
      </c>
      <c r="Q38" s="110">
        <f>O38*2</f>
        <v>2.5</v>
      </c>
    </row>
    <row r="39" spans="1:19" s="52" customFormat="1" ht="22.5" x14ac:dyDescent="0.3">
      <c r="A39" s="731"/>
      <c r="B39" s="732"/>
      <c r="C39" s="111" t="s">
        <v>57</v>
      </c>
      <c r="D39" s="73"/>
      <c r="E39" s="595">
        <v>33.340000000000003</v>
      </c>
      <c r="F39" s="74">
        <f>SUM(1.5*E39)/100</f>
        <v>0.5001000000000001</v>
      </c>
      <c r="G39" s="802"/>
      <c r="H39" s="731"/>
      <c r="I39" s="731"/>
      <c r="J39" s="734"/>
      <c r="K39" s="731"/>
      <c r="L39" s="731"/>
      <c r="M39" s="900"/>
    </row>
    <row r="40" spans="1:19" s="52" customFormat="1" ht="22.5" x14ac:dyDescent="0.3">
      <c r="A40" s="731"/>
      <c r="B40" s="732"/>
      <c r="C40" s="111" t="s">
        <v>45</v>
      </c>
      <c r="D40" s="73"/>
      <c r="E40" s="595">
        <v>33.33</v>
      </c>
      <c r="F40" s="74">
        <f t="shared" ref="F40:F41" si="6">SUM(1.5*E40)/100</f>
        <v>0.49994999999999995</v>
      </c>
      <c r="G40" s="802"/>
      <c r="H40" s="731"/>
      <c r="I40" s="731"/>
      <c r="J40" s="734"/>
      <c r="K40" s="731"/>
      <c r="L40" s="731"/>
      <c r="M40" s="900"/>
    </row>
    <row r="41" spans="1:19" s="52" customFormat="1" ht="22.5" x14ac:dyDescent="0.3">
      <c r="A41" s="731"/>
      <c r="B41" s="732"/>
      <c r="C41" s="111" t="s">
        <v>1334</v>
      </c>
      <c r="D41" s="73"/>
      <c r="E41" s="595">
        <v>33.33</v>
      </c>
      <c r="F41" s="74">
        <f t="shared" si="6"/>
        <v>0.49994999999999995</v>
      </c>
      <c r="G41" s="802"/>
      <c r="H41" s="731"/>
      <c r="I41" s="731"/>
      <c r="J41" s="734"/>
      <c r="K41" s="731"/>
      <c r="L41" s="731"/>
      <c r="M41" s="900"/>
    </row>
    <row r="42" spans="1:19" s="52" customFormat="1" ht="24.75" customHeight="1" x14ac:dyDescent="0.3">
      <c r="A42" s="731">
        <v>355</v>
      </c>
      <c r="B42" s="732" t="s">
        <v>1557</v>
      </c>
      <c r="C42" s="109" t="s">
        <v>1306</v>
      </c>
      <c r="D42" s="187">
        <v>1</v>
      </c>
      <c r="E42" s="208" t="s">
        <v>82</v>
      </c>
      <c r="F42" s="208">
        <f>SUM(F43)</f>
        <v>8.3350000000000007E-2</v>
      </c>
      <c r="G42" s="802"/>
      <c r="H42" s="731" t="s">
        <v>20</v>
      </c>
      <c r="I42" s="731" t="s">
        <v>76</v>
      </c>
      <c r="J42" s="734">
        <v>5</v>
      </c>
      <c r="K42" s="731" t="s">
        <v>26</v>
      </c>
      <c r="L42" s="731" t="s">
        <v>22</v>
      </c>
      <c r="M42" s="900"/>
      <c r="N42" s="56">
        <f>D42*J42</f>
        <v>5</v>
      </c>
      <c r="O42" s="57">
        <f>N42/12</f>
        <v>0.41666666666666669</v>
      </c>
      <c r="P42" s="57">
        <v>0</v>
      </c>
      <c r="Q42" s="110">
        <f>O42*2</f>
        <v>0.83333333333333337</v>
      </c>
    </row>
    <row r="43" spans="1:19" s="52" customFormat="1" ht="22.5" x14ac:dyDescent="0.3">
      <c r="A43" s="731"/>
      <c r="B43" s="732"/>
      <c r="C43" s="111" t="s">
        <v>57</v>
      </c>
      <c r="D43" s="102"/>
      <c r="E43" s="166">
        <v>100</v>
      </c>
      <c r="F43" s="166">
        <f>SUM(0.25*E39)/100</f>
        <v>8.3350000000000007E-2</v>
      </c>
      <c r="G43" s="802"/>
      <c r="H43" s="731"/>
      <c r="I43" s="731"/>
      <c r="J43" s="734"/>
      <c r="K43" s="731"/>
      <c r="L43" s="731"/>
      <c r="M43" s="900"/>
    </row>
    <row r="44" spans="1:19" s="52" customFormat="1" ht="22.5" x14ac:dyDescent="0.3">
      <c r="A44" s="795">
        <v>356</v>
      </c>
      <c r="B44" s="796" t="s">
        <v>1558</v>
      </c>
      <c r="C44" s="109" t="s">
        <v>1530</v>
      </c>
      <c r="D44" s="187">
        <v>6</v>
      </c>
      <c r="E44" s="208" t="s">
        <v>1313</v>
      </c>
      <c r="F44" s="208"/>
      <c r="G44" s="1011"/>
      <c r="H44" s="795" t="s">
        <v>20</v>
      </c>
      <c r="I44" s="795" t="s">
        <v>76</v>
      </c>
      <c r="J44" s="797">
        <v>5</v>
      </c>
      <c r="K44" s="795" t="s">
        <v>26</v>
      </c>
      <c r="L44" s="795" t="s">
        <v>22</v>
      </c>
      <c r="M44" s="1013"/>
      <c r="N44" s="56">
        <f>D44*J44</f>
        <v>30</v>
      </c>
      <c r="O44" s="57">
        <f>N44/12</f>
        <v>2.5</v>
      </c>
      <c r="P44" s="57">
        <v>0</v>
      </c>
      <c r="Q44" s="110">
        <f>O44*2</f>
        <v>5</v>
      </c>
    </row>
    <row r="45" spans="1:19" s="52" customFormat="1" ht="21" x14ac:dyDescent="0.15">
      <c r="A45" s="838"/>
      <c r="B45" s="840"/>
      <c r="C45" s="109"/>
      <c r="D45" s="187"/>
      <c r="E45" s="208"/>
      <c r="F45" s="208"/>
      <c r="G45" s="1012"/>
      <c r="H45" s="838"/>
      <c r="I45" s="838"/>
      <c r="J45" s="839"/>
      <c r="K45" s="838"/>
      <c r="L45" s="838"/>
      <c r="M45" s="931"/>
      <c r="N45" s="56"/>
      <c r="O45" s="57"/>
      <c r="P45" s="57"/>
      <c r="Q45" s="110"/>
    </row>
    <row r="46" spans="1:19" s="52" customFormat="1" ht="21" hidden="1" x14ac:dyDescent="0.3">
      <c r="A46" s="745">
        <v>357</v>
      </c>
      <c r="B46" s="746" t="s">
        <v>1559</v>
      </c>
      <c r="C46" s="213" t="s">
        <v>1310</v>
      </c>
      <c r="D46" s="205"/>
      <c r="E46" s="84" t="s">
        <v>82</v>
      </c>
      <c r="F46" s="84"/>
      <c r="G46" s="912"/>
      <c r="H46" s="745" t="s">
        <v>20</v>
      </c>
      <c r="I46" s="745" t="s">
        <v>76</v>
      </c>
      <c r="J46" s="748">
        <v>0</v>
      </c>
      <c r="K46" s="745" t="s">
        <v>76</v>
      </c>
      <c r="L46" s="745" t="s">
        <v>22</v>
      </c>
      <c r="M46" s="943" t="s">
        <v>1799</v>
      </c>
      <c r="N46" s="56">
        <f>D46*J46</f>
        <v>0</v>
      </c>
      <c r="O46" s="57">
        <f>N46/12</f>
        <v>0</v>
      </c>
      <c r="P46" s="57">
        <v>0</v>
      </c>
      <c r="Q46" s="110">
        <f>O46*2</f>
        <v>0</v>
      </c>
    </row>
    <row r="47" spans="1:19" s="52" customFormat="1" ht="21" hidden="1" x14ac:dyDescent="0.3">
      <c r="A47" s="745"/>
      <c r="B47" s="746"/>
      <c r="C47" s="213" t="s">
        <v>57</v>
      </c>
      <c r="D47" s="372"/>
      <c r="E47" s="375"/>
      <c r="F47" s="375"/>
      <c r="G47" s="912"/>
      <c r="H47" s="745"/>
      <c r="I47" s="745"/>
      <c r="J47" s="748"/>
      <c r="K47" s="745"/>
      <c r="L47" s="745"/>
      <c r="M47" s="943"/>
    </row>
    <row r="48" spans="1:19" s="52" customFormat="1" ht="22.5" x14ac:dyDescent="0.3">
      <c r="A48" s="731">
        <v>358</v>
      </c>
      <c r="B48" s="732" t="s">
        <v>1560</v>
      </c>
      <c r="C48" s="109" t="s">
        <v>1330</v>
      </c>
      <c r="D48" s="187">
        <v>1</v>
      </c>
      <c r="E48" s="208" t="s">
        <v>82</v>
      </c>
      <c r="F48" s="208">
        <f>SUM(F49)</f>
        <v>0</v>
      </c>
      <c r="G48" s="802"/>
      <c r="H48" s="731" t="s">
        <v>20</v>
      </c>
      <c r="I48" s="731" t="s">
        <v>76</v>
      </c>
      <c r="J48" s="734">
        <v>1</v>
      </c>
      <c r="K48" s="731" t="s">
        <v>81</v>
      </c>
      <c r="L48" s="731" t="s">
        <v>22</v>
      </c>
      <c r="M48" s="900"/>
      <c r="N48" s="56">
        <f>D48*J48</f>
        <v>1</v>
      </c>
      <c r="O48" s="57">
        <f>N48/12</f>
        <v>8.3333333333333329E-2</v>
      </c>
      <c r="P48" s="57">
        <v>0</v>
      </c>
      <c r="Q48" s="110">
        <f>O48*2</f>
        <v>0.16666666666666666</v>
      </c>
    </row>
    <row r="49" spans="1:17" s="52" customFormat="1" ht="22.5" x14ac:dyDescent="0.3">
      <c r="A49" s="731"/>
      <c r="B49" s="732"/>
      <c r="C49" s="111" t="s">
        <v>57</v>
      </c>
      <c r="D49" s="102"/>
      <c r="E49" s="166">
        <v>100</v>
      </c>
      <c r="F49" s="166">
        <f>SUM(0.25*E45)/100</f>
        <v>0</v>
      </c>
      <c r="G49" s="802"/>
      <c r="H49" s="731"/>
      <c r="I49" s="731"/>
      <c r="J49" s="734"/>
      <c r="K49" s="731"/>
      <c r="L49" s="731"/>
      <c r="M49" s="900"/>
    </row>
    <row r="50" spans="1:17" s="52" customFormat="1" ht="22.5" x14ac:dyDescent="0.3">
      <c r="A50" s="187">
        <v>359</v>
      </c>
      <c r="B50" s="188" t="s">
        <v>1561</v>
      </c>
      <c r="C50" s="109" t="s">
        <v>1534</v>
      </c>
      <c r="D50" s="187"/>
      <c r="E50" s="208" t="s">
        <v>1313</v>
      </c>
      <c r="F50" s="208"/>
      <c r="G50" s="189"/>
      <c r="H50" s="187" t="s">
        <v>20</v>
      </c>
      <c r="I50" s="187" t="s">
        <v>76</v>
      </c>
      <c r="J50" s="190">
        <v>1</v>
      </c>
      <c r="K50" s="187" t="s">
        <v>81</v>
      </c>
      <c r="L50" s="187" t="s">
        <v>22</v>
      </c>
      <c r="M50" s="222"/>
      <c r="N50" s="56">
        <f>D50*J50</f>
        <v>0</v>
      </c>
      <c r="O50" s="57">
        <f>N50/12</f>
        <v>0</v>
      </c>
      <c r="P50" s="57">
        <v>0</v>
      </c>
      <c r="Q50" s="110">
        <f>O50*2</f>
        <v>0</v>
      </c>
    </row>
    <row r="51" spans="1:17" ht="24.75" customHeight="1" x14ac:dyDescent="0.15">
      <c r="A51" s="212"/>
      <c r="B51" s="384"/>
      <c r="C51" s="324"/>
      <c r="D51" s="212"/>
      <c r="E51" s="212"/>
      <c r="F51" s="212"/>
      <c r="G51" s="324"/>
      <c r="H51" s="212"/>
      <c r="I51" s="212"/>
      <c r="J51" s="212"/>
      <c r="K51" s="212"/>
      <c r="L51" s="324"/>
      <c r="M51" s="324"/>
    </row>
  </sheetData>
  <mergeCells count="162">
    <mergeCell ref="A44:A45"/>
    <mergeCell ref="B44:B45"/>
    <mergeCell ref="G44:G45"/>
    <mergeCell ref="H44:H45"/>
    <mergeCell ref="I44:I45"/>
    <mergeCell ref="J44:J45"/>
    <mergeCell ref="K44:K45"/>
    <mergeCell ref="L44:L45"/>
    <mergeCell ref="M44:M45"/>
    <mergeCell ref="G30:G31"/>
    <mergeCell ref="G32:G33"/>
    <mergeCell ref="G34:G35"/>
    <mergeCell ref="J28:J29"/>
    <mergeCell ref="J26:J27"/>
    <mergeCell ref="I26:I27"/>
    <mergeCell ref="I28:I29"/>
    <mergeCell ref="I30:I31"/>
    <mergeCell ref="I32:I33"/>
    <mergeCell ref="K28:K29"/>
    <mergeCell ref="G5:G6"/>
    <mergeCell ref="H5:L5"/>
    <mergeCell ref="M5:M6"/>
    <mergeCell ref="A7:M7"/>
    <mergeCell ref="A8:M8"/>
    <mergeCell ref="A36:M36"/>
    <mergeCell ref="A26:A27"/>
    <mergeCell ref="A28:A29"/>
    <mergeCell ref="A30:A31"/>
    <mergeCell ref="A32:A33"/>
    <mergeCell ref="A34:A35"/>
    <mergeCell ref="M34:M35"/>
    <mergeCell ref="M26:M27"/>
    <mergeCell ref="M28:M29"/>
    <mergeCell ref="M30:M31"/>
    <mergeCell ref="M32:M33"/>
    <mergeCell ref="L34:L35"/>
    <mergeCell ref="L32:L33"/>
    <mergeCell ref="L30:L31"/>
    <mergeCell ref="L28:L29"/>
    <mergeCell ref="L26:L27"/>
    <mergeCell ref="G26:G27"/>
    <mergeCell ref="G28:G29"/>
    <mergeCell ref="K26:K27"/>
    <mergeCell ref="H26:H27"/>
    <mergeCell ref="H28:H29"/>
    <mergeCell ref="M42:M43"/>
    <mergeCell ref="A46:A47"/>
    <mergeCell ref="B46:B47"/>
    <mergeCell ref="G46:G47"/>
    <mergeCell ref="H46:H47"/>
    <mergeCell ref="I46:I47"/>
    <mergeCell ref="A42:A43"/>
    <mergeCell ref="B42:B43"/>
    <mergeCell ref="G42:G43"/>
    <mergeCell ref="H42:H43"/>
    <mergeCell ref="I42:I43"/>
    <mergeCell ref="J42:J43"/>
    <mergeCell ref="K42:K43"/>
    <mergeCell ref="L42:L43"/>
    <mergeCell ref="A37:M37"/>
    <mergeCell ref="A38:A41"/>
    <mergeCell ref="B38:B41"/>
    <mergeCell ref="G38:G41"/>
    <mergeCell ref="H38:H41"/>
    <mergeCell ref="I38:I41"/>
    <mergeCell ref="J38:J41"/>
    <mergeCell ref="J48:J49"/>
    <mergeCell ref="K48:K49"/>
    <mergeCell ref="L48:L49"/>
    <mergeCell ref="M48:M49"/>
    <mergeCell ref="J46:J47"/>
    <mergeCell ref="K46:K47"/>
    <mergeCell ref="L46:L47"/>
    <mergeCell ref="M46:M47"/>
    <mergeCell ref="A48:A49"/>
    <mergeCell ref="B48:B49"/>
    <mergeCell ref="G48:G49"/>
    <mergeCell ref="H48:H49"/>
    <mergeCell ref="I48:I49"/>
    <mergeCell ref="K38:K41"/>
    <mergeCell ref="L38:L41"/>
    <mergeCell ref="M38:M41"/>
    <mergeCell ref="H30:H31"/>
    <mergeCell ref="H32:H33"/>
    <mergeCell ref="H34:H35"/>
    <mergeCell ref="I34:I35"/>
    <mergeCell ref="J34:J35"/>
    <mergeCell ref="K34:K35"/>
    <mergeCell ref="J32:J33"/>
    <mergeCell ref="J30:J31"/>
    <mergeCell ref="K32:K33"/>
    <mergeCell ref="K30:K31"/>
    <mergeCell ref="M22:M23"/>
    <mergeCell ref="A24:A25"/>
    <mergeCell ref="B24:B25"/>
    <mergeCell ref="G24:G25"/>
    <mergeCell ref="H24:H25"/>
    <mergeCell ref="I24:I25"/>
    <mergeCell ref="J24:J25"/>
    <mergeCell ref="K24:K25"/>
    <mergeCell ref="L24:L25"/>
    <mergeCell ref="M24:M25"/>
    <mergeCell ref="A22:A23"/>
    <mergeCell ref="B22:B23"/>
    <mergeCell ref="G22:G23"/>
    <mergeCell ref="H22:H23"/>
    <mergeCell ref="I22:I23"/>
    <mergeCell ref="J22:J23"/>
    <mergeCell ref="K22:K23"/>
    <mergeCell ref="L22:L23"/>
    <mergeCell ref="M18:M19"/>
    <mergeCell ref="A20:A21"/>
    <mergeCell ref="B20:B21"/>
    <mergeCell ref="G20:G21"/>
    <mergeCell ref="H20:H21"/>
    <mergeCell ref="I20:I21"/>
    <mergeCell ref="J20:J21"/>
    <mergeCell ref="K20:K21"/>
    <mergeCell ref="L20:L21"/>
    <mergeCell ref="M20:M21"/>
    <mergeCell ref="A18:A19"/>
    <mergeCell ref="B18:B19"/>
    <mergeCell ref="G18:G19"/>
    <mergeCell ref="H18:H19"/>
    <mergeCell ref="I18:I19"/>
    <mergeCell ref="J18:J19"/>
    <mergeCell ref="K18:K19"/>
    <mergeCell ref="L18:L19"/>
    <mergeCell ref="M14:M15"/>
    <mergeCell ref="A16:A17"/>
    <mergeCell ref="B16:B17"/>
    <mergeCell ref="G16:G17"/>
    <mergeCell ref="H16:H17"/>
    <mergeCell ref="I16:I17"/>
    <mergeCell ref="J16:J17"/>
    <mergeCell ref="K16:K17"/>
    <mergeCell ref="L16:L17"/>
    <mergeCell ref="M16:M17"/>
    <mergeCell ref="A14:A15"/>
    <mergeCell ref="B14:B15"/>
    <mergeCell ref="G14:G15"/>
    <mergeCell ref="H14:H15"/>
    <mergeCell ref="I14:I15"/>
    <mergeCell ref="J14:J15"/>
    <mergeCell ref="K14:K15"/>
    <mergeCell ref="L14:L15"/>
    <mergeCell ref="K1:M1"/>
    <mergeCell ref="A2:M2"/>
    <mergeCell ref="A3:M3"/>
    <mergeCell ref="A5:A6"/>
    <mergeCell ref="B5:B6"/>
    <mergeCell ref="C5:C6"/>
    <mergeCell ref="A9:M9"/>
    <mergeCell ref="A10:A13"/>
    <mergeCell ref="B10:B13"/>
    <mergeCell ref="G10:G13"/>
    <mergeCell ref="H10:H13"/>
    <mergeCell ref="I10:I13"/>
    <mergeCell ref="J10:J13"/>
    <mergeCell ref="K10:K13"/>
    <mergeCell ref="L10:L13"/>
    <mergeCell ref="M10:M13"/>
  </mergeCells>
  <hyperlinks>
    <hyperlink ref="B10" r:id="rId1" display="https://reg.mju.ac.th/registrar/class_info_2.asp?backto=home&amp;option=0&amp;courseid=8895995&amp;acadyear=2566&amp;semester=1&amp;avs421071358=25" xr:uid="{EFEDAB63-1D27-47D8-B53B-A02697B10E7A}"/>
    <hyperlink ref="B14" r:id="rId2" display="https://reg.mju.ac.th/registrar/class_info_2.asp?backto=home&amp;option=0&amp;courseid=8896009&amp;acadyear=2566&amp;semester=1&amp;avs421071358=26" xr:uid="{083B709F-E99D-4301-8EFB-3D62DC2FC10F}"/>
    <hyperlink ref="B16" r:id="rId3" display="https://reg.mju.ac.th/registrar/class_info_2.asp?backto=home&amp;option=0&amp;courseid=8898464&amp;acadyear=2566&amp;semester=1&amp;avs421071358=27" xr:uid="{F649A3AD-4AE6-4EA1-AC19-B586406E4F88}"/>
    <hyperlink ref="B18" r:id="rId4" display="https://reg.mju.ac.th/registrar/class_info_2.asp?backto=home&amp;option=0&amp;courseid=8895996&amp;acadyear=2566&amp;semester=1&amp;avs421071358=28" xr:uid="{A2067A24-F317-4380-8818-DAB194E449EE}"/>
    <hyperlink ref="B20" r:id="rId5" display="https://reg.mju.ac.th/registrar/class_info_2.asp?backto=home&amp;option=0&amp;courseid=8897804&amp;acadyear=2566&amp;semester=1&amp;avs421071358=29" xr:uid="{E3947698-E5D1-42C9-AC9F-61856840086D}"/>
    <hyperlink ref="B22" r:id="rId6" display="https://reg.mju.ac.th/registrar/class_info_2.asp?backto=home&amp;option=0&amp;courseid=8898529&amp;acadyear=2566&amp;semester=1&amp;avs421071358=30" xr:uid="{E0FC0A70-178C-47EB-9AFD-9F5B71B35873}"/>
    <hyperlink ref="B24" r:id="rId7" display="https://reg.mju.ac.th/registrar/class_info_2.asp?backto=home&amp;option=0&amp;courseid=8898530&amp;acadyear=2566&amp;semester=1&amp;avs421071358=31" xr:uid="{9EA9A178-0687-4896-8F55-FB5113180866}"/>
    <hyperlink ref="B26" r:id="rId8" display="https://reg.mju.ac.th/registrar/class_info_2.asp?backto=home&amp;option=0&amp;courseid=8895997&amp;acadyear=2566&amp;semester=1&amp;avs421071358=32" xr:uid="{791DA588-0522-4983-980A-C30F87897DB8}"/>
    <hyperlink ref="B28" r:id="rId9" display="https://reg.mju.ac.th/registrar/class_info_2.asp?backto=home&amp;option=0&amp;courseid=8897805&amp;acadyear=2566&amp;semester=1&amp;avs421071358=33" xr:uid="{E73AE9A7-3AEA-414B-8789-E7EC7386B67F}"/>
    <hyperlink ref="B30" r:id="rId10" display="https://reg.mju.ac.th/registrar/class_info_2.asp?backto=home&amp;option=0&amp;courseid=8898531&amp;acadyear=2566&amp;semester=1&amp;avs421071358=34" xr:uid="{9A990FB9-3CD1-4FE9-9A22-90ABA10FE5CE}"/>
    <hyperlink ref="B32" r:id="rId11" display="https://reg.mju.ac.th/registrar/class_info_2.asp?backto=home&amp;option=0&amp;courseid=8898532&amp;acadyear=2566&amp;semester=1&amp;avs421071358=35" xr:uid="{0CA01FEF-A366-406E-AD82-BDF3027E7B91}"/>
    <hyperlink ref="B34" r:id="rId12" display="https://reg.mju.ac.th/registrar/class_info_2.asp?backto=home&amp;option=0&amp;courseid=8892292&amp;acadyear=2566&amp;semester=1&amp;avs421071358=47" xr:uid="{71FA3AE8-8624-43DA-A80E-5C6344704E73}"/>
    <hyperlink ref="B38" r:id="rId13" display="https://reg.mju.ac.th/registrar/class_info_2.asp?backto=home&amp;option=0&amp;courseid=8898402&amp;acadyear=2566&amp;semester=1&amp;avs421071358=266" xr:uid="{6F248E91-0B50-467E-9C63-E83546244106}"/>
    <hyperlink ref="B42" r:id="rId14" display="https://reg.mju.ac.th/registrar/class_info_2.asp?backto=home&amp;option=0&amp;courseid=8898403&amp;acadyear=2566&amp;semester=1&amp;avs421071358=267" xr:uid="{D1CEC096-7AF4-4198-8C7F-13D950EB2E13}"/>
    <hyperlink ref="B44" r:id="rId15" display="https://reg.mju.ac.th/registrar/class_info_2.asp?backto=home&amp;option=0&amp;courseid=8898404&amp;acadyear=2566&amp;semester=1&amp;avs421071358=268" xr:uid="{143BDC41-E837-48D6-B2C3-7011A6050313}"/>
    <hyperlink ref="B46" r:id="rId16" display="https://reg.mju.ac.th/registrar/class_info_2.asp?backto=home&amp;option=0&amp;courseid=8892118&amp;acadyear=2566&amp;semester=1&amp;avs421071358=269" xr:uid="{B01A781F-8527-4627-8BA4-6FA99C0668E8}"/>
    <hyperlink ref="B48" r:id="rId17" display="https://reg.mju.ac.th/registrar/class_info_2.asp?backto=home&amp;option=0&amp;courseid=8892287&amp;acadyear=2566&amp;semester=1&amp;avs421071358=270" xr:uid="{23C27A09-D2CA-49E2-AC83-19254DF34E39}"/>
    <hyperlink ref="B50" r:id="rId18" display="https://reg.mju.ac.th/registrar/class_info_2.asp?backto=home&amp;option=0&amp;courseid=8892290&amp;acadyear=2566&amp;semester=1&amp;avs421071358=271" xr:uid="{9178D2CF-B1FD-4B3B-9144-8C9E94433B2B}"/>
  </hyperlinks>
  <pageMargins left="0.11811023622047245" right="0.11811023622047245" top="0.15748031496062992" bottom="0.15748031496062992" header="0.31496062992125984" footer="0.31496062992125984"/>
  <pageSetup paperSize="9" scale="58" fitToHeight="0" orientation="landscape" horizontalDpi="300" verticalDpi="300" r:id="rId19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67D53-807A-4266-A9C9-152FBA8F1B29}">
  <sheetPr>
    <tabColor rgb="FFFF9999"/>
    <pageSetUpPr fitToPage="1"/>
  </sheetPr>
  <dimension ref="A1:T139"/>
  <sheetViews>
    <sheetView zoomScale="60" zoomScaleNormal="60" workbookViewId="0">
      <selection activeCell="C135" sqref="A112:XFD135"/>
    </sheetView>
  </sheetViews>
  <sheetFormatPr defaultColWidth="9.1171875" defaultRowHeight="24.75" customHeight="1" x14ac:dyDescent="0.15"/>
  <cols>
    <col min="1" max="1" width="7.7421875" style="52" customWidth="1"/>
    <col min="2" max="2" width="12.73828125" style="60" customWidth="1"/>
    <col min="3" max="3" width="45.7109375" style="55" customWidth="1"/>
    <col min="4" max="4" width="5.7421875" style="52" customWidth="1"/>
    <col min="5" max="6" width="12.73828125" style="52" customWidth="1"/>
    <col min="7" max="7" width="30.34765625" style="55" bestFit="1" customWidth="1"/>
    <col min="8" max="11" width="5.7421875" style="52" customWidth="1"/>
    <col min="12" max="12" width="7.7421875" style="55" customWidth="1"/>
    <col min="13" max="13" width="11.73828125" style="52" customWidth="1"/>
    <col min="14" max="16384" width="9.1171875" style="55"/>
  </cols>
  <sheetData>
    <row r="1" spans="1:20" ht="21" x14ac:dyDescent="0.15">
      <c r="B1" s="52"/>
      <c r="C1" s="53"/>
      <c r="D1" s="54"/>
      <c r="K1" s="674" t="s">
        <v>1812</v>
      </c>
      <c r="L1" s="674"/>
      <c r="M1" s="674"/>
    </row>
    <row r="2" spans="1:20" ht="25.5" x14ac:dyDescent="0.15">
      <c r="A2" s="641" t="s">
        <v>1813</v>
      </c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</row>
    <row r="3" spans="1:20" ht="25.5" x14ac:dyDescent="0.15">
      <c r="A3" s="641" t="s">
        <v>1777</v>
      </c>
      <c r="B3" s="641"/>
      <c r="C3" s="641"/>
      <c r="D3" s="641"/>
      <c r="E3" s="641"/>
      <c r="F3" s="641"/>
      <c r="G3" s="641"/>
      <c r="H3" s="641"/>
      <c r="I3" s="641"/>
      <c r="J3" s="641"/>
      <c r="K3" s="641"/>
      <c r="L3" s="641"/>
      <c r="M3" s="641"/>
    </row>
    <row r="4" spans="1:20" ht="25.5" x14ac:dyDescent="0.15">
      <c r="A4" s="210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</row>
    <row r="5" spans="1:20" ht="21.75" x14ac:dyDescent="0.3">
      <c r="A5" s="650" t="s">
        <v>390</v>
      </c>
      <c r="B5" s="648" t="s">
        <v>0</v>
      </c>
      <c r="C5" s="648" t="s">
        <v>391</v>
      </c>
      <c r="D5" s="211"/>
      <c r="E5" s="211" t="s">
        <v>392</v>
      </c>
      <c r="F5" s="211"/>
      <c r="G5" s="649" t="s">
        <v>492</v>
      </c>
      <c r="H5" s="650" t="s">
        <v>1780</v>
      </c>
      <c r="I5" s="650"/>
      <c r="J5" s="650"/>
      <c r="K5" s="650"/>
      <c r="L5" s="650"/>
      <c r="M5" s="649" t="s">
        <v>394</v>
      </c>
      <c r="N5" s="56"/>
      <c r="O5" s="57"/>
      <c r="P5" s="60" t="s">
        <v>1908</v>
      </c>
      <c r="Q5" s="60" t="s">
        <v>1909</v>
      </c>
    </row>
    <row r="6" spans="1:20" ht="42.75" x14ac:dyDescent="0.3">
      <c r="A6" s="650"/>
      <c r="B6" s="648"/>
      <c r="C6" s="648"/>
      <c r="D6" s="211"/>
      <c r="E6" s="211" t="s">
        <v>493</v>
      </c>
      <c r="F6" s="211"/>
      <c r="G6" s="649"/>
      <c r="H6" s="211" t="s">
        <v>1</v>
      </c>
      <c r="I6" s="211" t="s">
        <v>2</v>
      </c>
      <c r="J6" s="211" t="s">
        <v>3</v>
      </c>
      <c r="K6" s="211" t="s">
        <v>4</v>
      </c>
      <c r="L6" s="211" t="s">
        <v>393</v>
      </c>
      <c r="M6" s="649"/>
      <c r="N6" s="61" t="s">
        <v>1903</v>
      </c>
      <c r="O6" s="62" t="s">
        <v>1904</v>
      </c>
      <c r="P6" s="63" t="s">
        <v>1906</v>
      </c>
      <c r="Q6" s="63" t="s">
        <v>1907</v>
      </c>
      <c r="R6" s="63" t="s">
        <v>1911</v>
      </c>
      <c r="S6" s="64" t="s">
        <v>1910</v>
      </c>
    </row>
    <row r="7" spans="1:20" ht="24.75" customHeight="1" x14ac:dyDescent="0.15">
      <c r="A7" s="656" t="s">
        <v>886</v>
      </c>
      <c r="B7" s="656"/>
      <c r="C7" s="656"/>
      <c r="D7" s="656"/>
      <c r="E7" s="656"/>
      <c r="F7" s="656"/>
      <c r="G7" s="656"/>
      <c r="H7" s="656"/>
      <c r="I7" s="656"/>
      <c r="J7" s="656"/>
      <c r="K7" s="656"/>
      <c r="L7" s="656"/>
      <c r="M7" s="656"/>
      <c r="N7" s="124">
        <f>N8+N74</f>
        <v>61</v>
      </c>
      <c r="O7" s="65">
        <f t="shared" ref="O7:Q7" si="0">O8+O74</f>
        <v>5.0833333333333339</v>
      </c>
      <c r="P7" s="65">
        <f t="shared" si="0"/>
        <v>0</v>
      </c>
      <c r="Q7" s="65">
        <f t="shared" si="0"/>
        <v>10.166666666666668</v>
      </c>
      <c r="R7" s="125">
        <f>P7+Q7</f>
        <v>10.166666666666668</v>
      </c>
      <c r="S7" s="165">
        <f>R7/20</f>
        <v>0.50833333333333341</v>
      </c>
      <c r="T7" s="68" t="s">
        <v>1912</v>
      </c>
    </row>
    <row r="8" spans="1:20" ht="24.75" customHeight="1" x14ac:dyDescent="0.15">
      <c r="A8" s="655" t="s">
        <v>870</v>
      </c>
      <c r="B8" s="655"/>
      <c r="C8" s="655"/>
      <c r="D8" s="655"/>
      <c r="E8" s="655"/>
      <c r="F8" s="655"/>
      <c r="G8" s="655"/>
      <c r="H8" s="655"/>
      <c r="I8" s="655"/>
      <c r="J8" s="655"/>
      <c r="K8" s="655"/>
      <c r="L8" s="655"/>
      <c r="M8" s="655"/>
      <c r="N8" s="124">
        <f>N9</f>
        <v>20</v>
      </c>
      <c r="O8" s="65">
        <f t="shared" ref="O8:Q8" si="1">O9</f>
        <v>1.6666666666666665</v>
      </c>
      <c r="P8" s="65">
        <f t="shared" si="1"/>
        <v>0</v>
      </c>
      <c r="Q8" s="65">
        <f t="shared" si="1"/>
        <v>3.333333333333333</v>
      </c>
      <c r="R8" s="125">
        <f>P8+Q8</f>
        <v>3.333333333333333</v>
      </c>
      <c r="S8" s="66">
        <f>Q8/20</f>
        <v>0.16666666666666666</v>
      </c>
    </row>
    <row r="9" spans="1:20" ht="24.75" customHeight="1" x14ac:dyDescent="0.15">
      <c r="A9" s="1014" t="s">
        <v>1523</v>
      </c>
      <c r="B9" s="1014"/>
      <c r="C9" s="1014"/>
      <c r="D9" s="1014"/>
      <c r="E9" s="1014"/>
      <c r="F9" s="1014"/>
      <c r="G9" s="1014"/>
      <c r="H9" s="1014"/>
      <c r="I9" s="1014"/>
      <c r="J9" s="1014"/>
      <c r="K9" s="1014"/>
      <c r="L9" s="1014"/>
      <c r="M9" s="1014"/>
      <c r="N9" s="124">
        <f>SUM(N10:N73)</f>
        <v>20</v>
      </c>
      <c r="O9" s="65">
        <f t="shared" ref="O9:Q9" si="2">SUM(O10:O73)</f>
        <v>1.6666666666666665</v>
      </c>
      <c r="P9" s="65">
        <f t="shared" si="2"/>
        <v>0</v>
      </c>
      <c r="Q9" s="65">
        <f t="shared" si="2"/>
        <v>3.333333333333333</v>
      </c>
    </row>
    <row r="10" spans="1:20" s="52" customFormat="1" ht="21" hidden="1" x14ac:dyDescent="0.3">
      <c r="A10" s="745">
        <v>342</v>
      </c>
      <c r="B10" s="746" t="s">
        <v>1341</v>
      </c>
      <c r="C10" s="213" t="s">
        <v>1306</v>
      </c>
      <c r="D10" s="205">
        <v>1</v>
      </c>
      <c r="E10" s="84" t="s">
        <v>82</v>
      </c>
      <c r="F10" s="84"/>
      <c r="G10" s="872" t="s">
        <v>2595</v>
      </c>
      <c r="H10" s="745" t="s">
        <v>20</v>
      </c>
      <c r="I10" s="745" t="s">
        <v>28</v>
      </c>
      <c r="J10" s="748">
        <v>0</v>
      </c>
      <c r="K10" s="745" t="s">
        <v>28</v>
      </c>
      <c r="L10" s="745" t="s">
        <v>22</v>
      </c>
      <c r="M10" s="748" t="s">
        <v>1799</v>
      </c>
      <c r="N10" s="56">
        <f>D10*J10</f>
        <v>0</v>
      </c>
      <c r="O10" s="57">
        <f>N10/12</f>
        <v>0</v>
      </c>
      <c r="P10" s="57">
        <v>0</v>
      </c>
      <c r="Q10" s="110">
        <f>O10*2</f>
        <v>0</v>
      </c>
    </row>
    <row r="11" spans="1:20" s="52" customFormat="1" ht="21" hidden="1" x14ac:dyDescent="0.3">
      <c r="A11" s="745"/>
      <c r="B11" s="746"/>
      <c r="C11" s="213" t="s">
        <v>1627</v>
      </c>
      <c r="D11" s="205"/>
      <c r="E11" s="103"/>
      <c r="F11" s="103"/>
      <c r="G11" s="872"/>
      <c r="H11" s="745"/>
      <c r="I11" s="745"/>
      <c r="J11" s="748"/>
      <c r="K11" s="745"/>
      <c r="L11" s="745"/>
      <c r="M11" s="748"/>
    </row>
    <row r="12" spans="1:20" s="52" customFormat="1" ht="21" hidden="1" x14ac:dyDescent="0.3">
      <c r="A12" s="745"/>
      <c r="B12" s="746"/>
      <c r="C12" s="213" t="s">
        <v>57</v>
      </c>
      <c r="D12" s="205"/>
      <c r="E12" s="103"/>
      <c r="F12" s="103"/>
      <c r="G12" s="872"/>
      <c r="H12" s="745"/>
      <c r="I12" s="745"/>
      <c r="J12" s="748"/>
      <c r="K12" s="745"/>
      <c r="L12" s="745"/>
      <c r="M12" s="748"/>
    </row>
    <row r="13" spans="1:20" s="52" customFormat="1" ht="21" hidden="1" x14ac:dyDescent="0.3">
      <c r="A13" s="745"/>
      <c r="B13" s="746"/>
      <c r="C13" s="213" t="s">
        <v>45</v>
      </c>
      <c r="D13" s="205"/>
      <c r="E13" s="103"/>
      <c r="F13" s="103"/>
      <c r="G13" s="872"/>
      <c r="H13" s="745"/>
      <c r="I13" s="745"/>
      <c r="J13" s="748"/>
      <c r="K13" s="745"/>
      <c r="L13" s="745"/>
      <c r="M13" s="748"/>
    </row>
    <row r="14" spans="1:20" s="52" customFormat="1" ht="21" hidden="1" x14ac:dyDescent="0.3">
      <c r="A14" s="745">
        <v>343</v>
      </c>
      <c r="B14" s="746" t="s">
        <v>1341</v>
      </c>
      <c r="C14" s="213" t="s">
        <v>1306</v>
      </c>
      <c r="D14" s="205">
        <v>1</v>
      </c>
      <c r="E14" s="84" t="s">
        <v>82</v>
      </c>
      <c r="F14" s="84"/>
      <c r="G14" s="872" t="s">
        <v>2596</v>
      </c>
      <c r="H14" s="745" t="s">
        <v>23</v>
      </c>
      <c r="I14" s="745" t="s">
        <v>26</v>
      </c>
      <c r="J14" s="748">
        <v>0</v>
      </c>
      <c r="K14" s="745" t="s">
        <v>26</v>
      </c>
      <c r="L14" s="745" t="s">
        <v>22</v>
      </c>
      <c r="M14" s="748" t="s">
        <v>1799</v>
      </c>
      <c r="N14" s="56">
        <f>D14*J14</f>
        <v>0</v>
      </c>
      <c r="O14" s="57">
        <f>N14/12</f>
        <v>0</v>
      </c>
      <c r="P14" s="57">
        <v>0</v>
      </c>
      <c r="Q14" s="110">
        <f>O14*2</f>
        <v>0</v>
      </c>
    </row>
    <row r="15" spans="1:20" s="52" customFormat="1" ht="21" hidden="1" x14ac:dyDescent="0.3">
      <c r="A15" s="745"/>
      <c r="B15" s="746"/>
      <c r="C15" s="213" t="s">
        <v>1628</v>
      </c>
      <c r="D15" s="205"/>
      <c r="E15" s="103"/>
      <c r="F15" s="103"/>
      <c r="G15" s="872"/>
      <c r="H15" s="745"/>
      <c r="I15" s="745"/>
      <c r="J15" s="748"/>
      <c r="K15" s="745"/>
      <c r="L15" s="745"/>
      <c r="M15" s="748"/>
    </row>
    <row r="16" spans="1:20" s="52" customFormat="1" ht="21" hidden="1" x14ac:dyDescent="0.3">
      <c r="A16" s="745"/>
      <c r="B16" s="746"/>
      <c r="C16" s="213" t="s">
        <v>57</v>
      </c>
      <c r="D16" s="205"/>
      <c r="E16" s="103"/>
      <c r="F16" s="103"/>
      <c r="G16" s="872"/>
      <c r="H16" s="745"/>
      <c r="I16" s="745"/>
      <c r="J16" s="748"/>
      <c r="K16" s="745"/>
      <c r="L16" s="745"/>
      <c r="M16" s="748"/>
    </row>
    <row r="17" spans="1:17" s="52" customFormat="1" ht="21" hidden="1" x14ac:dyDescent="0.3">
      <c r="A17" s="745"/>
      <c r="B17" s="746"/>
      <c r="C17" s="213" t="s">
        <v>45</v>
      </c>
      <c r="D17" s="205"/>
      <c r="E17" s="103"/>
      <c r="F17" s="103"/>
      <c r="G17" s="872"/>
      <c r="H17" s="745"/>
      <c r="I17" s="745"/>
      <c r="J17" s="748"/>
      <c r="K17" s="745"/>
      <c r="L17" s="745"/>
      <c r="M17" s="748"/>
    </row>
    <row r="18" spans="1:17" s="52" customFormat="1" ht="21" hidden="1" x14ac:dyDescent="0.3">
      <c r="A18" s="745">
        <v>344</v>
      </c>
      <c r="B18" s="746" t="s">
        <v>1342</v>
      </c>
      <c r="C18" s="213" t="s">
        <v>1308</v>
      </c>
      <c r="D18" s="205">
        <v>1</v>
      </c>
      <c r="E18" s="84" t="s">
        <v>82</v>
      </c>
      <c r="F18" s="84"/>
      <c r="G18" s="872" t="s">
        <v>2597</v>
      </c>
      <c r="H18" s="745" t="s">
        <v>20</v>
      </c>
      <c r="I18" s="745" t="s">
        <v>28</v>
      </c>
      <c r="J18" s="748">
        <v>0</v>
      </c>
      <c r="K18" s="745" t="s">
        <v>28</v>
      </c>
      <c r="L18" s="745" t="s">
        <v>22</v>
      </c>
      <c r="M18" s="748" t="s">
        <v>1799</v>
      </c>
      <c r="N18" s="56">
        <f>D18*J18</f>
        <v>0</v>
      </c>
      <c r="O18" s="57">
        <f>N18/12</f>
        <v>0</v>
      </c>
      <c r="P18" s="57">
        <v>0</v>
      </c>
      <c r="Q18" s="110">
        <f>O18*2</f>
        <v>0</v>
      </c>
    </row>
    <row r="19" spans="1:17" s="52" customFormat="1" ht="21" hidden="1" x14ac:dyDescent="0.3">
      <c r="A19" s="745"/>
      <c r="B19" s="746"/>
      <c r="C19" s="213" t="s">
        <v>1627</v>
      </c>
      <c r="D19" s="205"/>
      <c r="E19" s="103"/>
      <c r="F19" s="103"/>
      <c r="G19" s="872"/>
      <c r="H19" s="745"/>
      <c r="I19" s="745"/>
      <c r="J19" s="748"/>
      <c r="K19" s="745"/>
      <c r="L19" s="745"/>
      <c r="M19" s="748"/>
    </row>
    <row r="20" spans="1:17" s="52" customFormat="1" ht="21" hidden="1" x14ac:dyDescent="0.3">
      <c r="A20" s="745"/>
      <c r="B20" s="746"/>
      <c r="C20" s="213" t="s">
        <v>57</v>
      </c>
      <c r="D20" s="205"/>
      <c r="E20" s="103"/>
      <c r="F20" s="103"/>
      <c r="G20" s="872"/>
      <c r="H20" s="745"/>
      <c r="I20" s="745"/>
      <c r="J20" s="748"/>
      <c r="K20" s="745"/>
      <c r="L20" s="745"/>
      <c r="M20" s="748"/>
    </row>
    <row r="21" spans="1:17" s="52" customFormat="1" ht="21" hidden="1" x14ac:dyDescent="0.3">
      <c r="A21" s="745"/>
      <c r="B21" s="746"/>
      <c r="C21" s="213" t="s">
        <v>45</v>
      </c>
      <c r="D21" s="205"/>
      <c r="E21" s="103"/>
      <c r="F21" s="103"/>
      <c r="G21" s="872"/>
      <c r="H21" s="745"/>
      <c r="I21" s="745"/>
      <c r="J21" s="748"/>
      <c r="K21" s="745"/>
      <c r="L21" s="745"/>
      <c r="M21" s="748"/>
    </row>
    <row r="22" spans="1:17" s="52" customFormat="1" ht="21" hidden="1" x14ac:dyDescent="0.3">
      <c r="A22" s="745">
        <v>345</v>
      </c>
      <c r="B22" s="746" t="s">
        <v>1342</v>
      </c>
      <c r="C22" s="213" t="s">
        <v>1308</v>
      </c>
      <c r="D22" s="205">
        <v>1</v>
      </c>
      <c r="E22" s="84" t="s">
        <v>82</v>
      </c>
      <c r="F22" s="84"/>
      <c r="G22" s="872" t="s">
        <v>2598</v>
      </c>
      <c r="H22" s="745" t="s">
        <v>23</v>
      </c>
      <c r="I22" s="745" t="s">
        <v>26</v>
      </c>
      <c r="J22" s="748">
        <v>0</v>
      </c>
      <c r="K22" s="745" t="s">
        <v>26</v>
      </c>
      <c r="L22" s="745" t="s">
        <v>22</v>
      </c>
      <c r="M22" s="748" t="s">
        <v>1799</v>
      </c>
      <c r="N22" s="56">
        <f>D22*J22</f>
        <v>0</v>
      </c>
      <c r="O22" s="57">
        <f>N22/12</f>
        <v>0</v>
      </c>
      <c r="P22" s="57">
        <v>0</v>
      </c>
      <c r="Q22" s="110">
        <f>O22*2</f>
        <v>0</v>
      </c>
    </row>
    <row r="23" spans="1:17" s="52" customFormat="1" ht="21" hidden="1" x14ac:dyDescent="0.3">
      <c r="A23" s="745"/>
      <c r="B23" s="746"/>
      <c r="C23" s="213" t="s">
        <v>1628</v>
      </c>
      <c r="D23" s="205"/>
      <c r="E23" s="103"/>
      <c r="F23" s="103"/>
      <c r="G23" s="872"/>
      <c r="H23" s="745"/>
      <c r="I23" s="745"/>
      <c r="J23" s="748"/>
      <c r="K23" s="745"/>
      <c r="L23" s="745"/>
      <c r="M23" s="748"/>
    </row>
    <row r="24" spans="1:17" s="52" customFormat="1" ht="21" hidden="1" x14ac:dyDescent="0.3">
      <c r="A24" s="745"/>
      <c r="B24" s="746"/>
      <c r="C24" s="213" t="s">
        <v>57</v>
      </c>
      <c r="D24" s="205"/>
      <c r="E24" s="103"/>
      <c r="F24" s="103"/>
      <c r="G24" s="872"/>
      <c r="H24" s="745"/>
      <c r="I24" s="745"/>
      <c r="J24" s="748"/>
      <c r="K24" s="745"/>
      <c r="L24" s="745"/>
      <c r="M24" s="748"/>
    </row>
    <row r="25" spans="1:17" s="52" customFormat="1" ht="21" hidden="1" x14ac:dyDescent="0.3">
      <c r="A25" s="745"/>
      <c r="B25" s="746"/>
      <c r="C25" s="213" t="s">
        <v>45</v>
      </c>
      <c r="D25" s="205"/>
      <c r="E25" s="103"/>
      <c r="F25" s="103"/>
      <c r="G25" s="872"/>
      <c r="H25" s="745"/>
      <c r="I25" s="745"/>
      <c r="J25" s="748"/>
      <c r="K25" s="745"/>
      <c r="L25" s="745"/>
      <c r="M25" s="748"/>
    </row>
    <row r="26" spans="1:17" s="52" customFormat="1" ht="22.5" x14ac:dyDescent="0.3">
      <c r="A26" s="731">
        <v>346</v>
      </c>
      <c r="B26" s="732" t="s">
        <v>1343</v>
      </c>
      <c r="C26" s="109" t="s">
        <v>1310</v>
      </c>
      <c r="D26" s="187">
        <v>1</v>
      </c>
      <c r="E26" s="208" t="s">
        <v>82</v>
      </c>
      <c r="F26" s="208">
        <f>SUM(F28:F29)</f>
        <v>0.25</v>
      </c>
      <c r="G26" s="861" t="s">
        <v>2599</v>
      </c>
      <c r="H26" s="731" t="s">
        <v>20</v>
      </c>
      <c r="I26" s="731" t="s">
        <v>28</v>
      </c>
      <c r="J26" s="734">
        <v>1</v>
      </c>
      <c r="K26" s="731" t="s">
        <v>26</v>
      </c>
      <c r="L26" s="731" t="s">
        <v>22</v>
      </c>
      <c r="M26" s="731"/>
      <c r="N26" s="56">
        <f>D26*J26</f>
        <v>1</v>
      </c>
      <c r="O26" s="57">
        <f>N26/12</f>
        <v>8.3333333333333329E-2</v>
      </c>
      <c r="P26" s="57">
        <v>0</v>
      </c>
      <c r="Q26" s="110">
        <f>O26*2</f>
        <v>0.16666666666666666</v>
      </c>
    </row>
    <row r="27" spans="1:17" s="52" customFormat="1" ht="22.5" x14ac:dyDescent="0.3">
      <c r="A27" s="731"/>
      <c r="B27" s="732"/>
      <c r="C27" s="126" t="s">
        <v>1627</v>
      </c>
      <c r="D27" s="76"/>
      <c r="E27" s="208"/>
      <c r="F27" s="208"/>
      <c r="G27" s="861"/>
      <c r="H27" s="731"/>
      <c r="I27" s="731"/>
      <c r="J27" s="734"/>
      <c r="K27" s="731"/>
      <c r="L27" s="731"/>
      <c r="M27" s="731"/>
    </row>
    <row r="28" spans="1:17" s="52" customFormat="1" ht="22.5" x14ac:dyDescent="0.3">
      <c r="A28" s="731"/>
      <c r="B28" s="732"/>
      <c r="C28" s="111" t="s">
        <v>57</v>
      </c>
      <c r="D28" s="73"/>
      <c r="E28" s="595">
        <v>50</v>
      </c>
      <c r="F28" s="74">
        <f>SUM(0.25*E28)/100</f>
        <v>0.125</v>
      </c>
      <c r="G28" s="861"/>
      <c r="H28" s="731"/>
      <c r="I28" s="731"/>
      <c r="J28" s="734"/>
      <c r="K28" s="731"/>
      <c r="L28" s="731"/>
      <c r="M28" s="731"/>
    </row>
    <row r="29" spans="1:17" s="52" customFormat="1" ht="22.5" x14ac:dyDescent="0.3">
      <c r="A29" s="731"/>
      <c r="B29" s="732"/>
      <c r="C29" s="111" t="s">
        <v>45</v>
      </c>
      <c r="D29" s="73"/>
      <c r="E29" s="595">
        <v>50</v>
      </c>
      <c r="F29" s="74">
        <f>SUM(0.25*E29)/100</f>
        <v>0.125</v>
      </c>
      <c r="G29" s="861"/>
      <c r="H29" s="731"/>
      <c r="I29" s="731"/>
      <c r="J29" s="734"/>
      <c r="K29" s="731"/>
      <c r="L29" s="731"/>
      <c r="M29" s="731"/>
    </row>
    <row r="30" spans="1:17" s="52" customFormat="1" ht="21" hidden="1" x14ac:dyDescent="0.3">
      <c r="A30" s="745">
        <v>347</v>
      </c>
      <c r="B30" s="746" t="s">
        <v>1343</v>
      </c>
      <c r="C30" s="213" t="s">
        <v>1310</v>
      </c>
      <c r="D30" s="205">
        <v>1</v>
      </c>
      <c r="E30" s="84" t="s">
        <v>82</v>
      </c>
      <c r="F30" s="84"/>
      <c r="G30" s="872" t="s">
        <v>2600</v>
      </c>
      <c r="H30" s="745" t="s">
        <v>23</v>
      </c>
      <c r="I30" s="745" t="s">
        <v>26</v>
      </c>
      <c r="J30" s="748">
        <v>0</v>
      </c>
      <c r="K30" s="745" t="s">
        <v>26</v>
      </c>
      <c r="L30" s="745" t="s">
        <v>22</v>
      </c>
      <c r="M30" s="748" t="s">
        <v>1799</v>
      </c>
      <c r="N30" s="56">
        <f>D30*J30</f>
        <v>0</v>
      </c>
      <c r="O30" s="57">
        <f>N30/12</f>
        <v>0</v>
      </c>
      <c r="P30" s="57">
        <v>0</v>
      </c>
      <c r="Q30" s="110">
        <f>O30*2</f>
        <v>0</v>
      </c>
    </row>
    <row r="31" spans="1:17" s="52" customFormat="1" ht="21" hidden="1" x14ac:dyDescent="0.3">
      <c r="A31" s="745"/>
      <c r="B31" s="746"/>
      <c r="C31" s="213" t="s">
        <v>1628</v>
      </c>
      <c r="D31" s="205"/>
      <c r="E31" s="103"/>
      <c r="F31" s="103"/>
      <c r="G31" s="872"/>
      <c r="H31" s="745"/>
      <c r="I31" s="745"/>
      <c r="J31" s="748"/>
      <c r="K31" s="745"/>
      <c r="L31" s="745"/>
      <c r="M31" s="748"/>
    </row>
    <row r="32" spans="1:17" s="52" customFormat="1" ht="21" hidden="1" x14ac:dyDescent="0.3">
      <c r="A32" s="745"/>
      <c r="B32" s="746"/>
      <c r="C32" s="213" t="s">
        <v>57</v>
      </c>
      <c r="D32" s="205"/>
      <c r="E32" s="103"/>
      <c r="F32" s="103"/>
      <c r="G32" s="872"/>
      <c r="H32" s="745"/>
      <c r="I32" s="745"/>
      <c r="J32" s="748"/>
      <c r="K32" s="745"/>
      <c r="L32" s="745"/>
      <c r="M32" s="748"/>
    </row>
    <row r="33" spans="1:17" s="52" customFormat="1" ht="21" hidden="1" x14ac:dyDescent="0.3">
      <c r="A33" s="745"/>
      <c r="B33" s="746"/>
      <c r="C33" s="213" t="s">
        <v>45</v>
      </c>
      <c r="D33" s="205"/>
      <c r="E33" s="103"/>
      <c r="F33" s="103"/>
      <c r="G33" s="872"/>
      <c r="H33" s="745"/>
      <c r="I33" s="745"/>
      <c r="J33" s="748"/>
      <c r="K33" s="745"/>
      <c r="L33" s="745"/>
      <c r="M33" s="748"/>
    </row>
    <row r="34" spans="1:17" s="52" customFormat="1" ht="21" hidden="1" x14ac:dyDescent="0.3">
      <c r="A34" s="745">
        <v>348</v>
      </c>
      <c r="B34" s="746" t="s">
        <v>1344</v>
      </c>
      <c r="C34" s="213" t="s">
        <v>1330</v>
      </c>
      <c r="D34" s="205">
        <v>1</v>
      </c>
      <c r="E34" s="84" t="s">
        <v>82</v>
      </c>
      <c r="F34" s="84"/>
      <c r="G34" s="872" t="s">
        <v>2601</v>
      </c>
      <c r="H34" s="745" t="s">
        <v>20</v>
      </c>
      <c r="I34" s="745" t="s">
        <v>28</v>
      </c>
      <c r="J34" s="748">
        <v>0</v>
      </c>
      <c r="K34" s="745" t="s">
        <v>28</v>
      </c>
      <c r="L34" s="745" t="s">
        <v>22</v>
      </c>
      <c r="M34" s="748" t="s">
        <v>1799</v>
      </c>
      <c r="N34" s="56">
        <f>D34*J34</f>
        <v>0</v>
      </c>
      <c r="O34" s="57">
        <f>N34/12</f>
        <v>0</v>
      </c>
      <c r="P34" s="57">
        <v>0</v>
      </c>
      <c r="Q34" s="110">
        <f>O34*2</f>
        <v>0</v>
      </c>
    </row>
    <row r="35" spans="1:17" s="52" customFormat="1" ht="21" hidden="1" x14ac:dyDescent="0.3">
      <c r="A35" s="745"/>
      <c r="B35" s="746"/>
      <c r="C35" s="213" t="s">
        <v>1627</v>
      </c>
      <c r="D35" s="205"/>
      <c r="E35" s="103"/>
      <c r="F35" s="103"/>
      <c r="G35" s="872"/>
      <c r="H35" s="745"/>
      <c r="I35" s="745"/>
      <c r="J35" s="748"/>
      <c r="K35" s="745"/>
      <c r="L35" s="745"/>
      <c r="M35" s="748"/>
    </row>
    <row r="36" spans="1:17" s="52" customFormat="1" ht="21" hidden="1" x14ac:dyDescent="0.3">
      <c r="A36" s="745"/>
      <c r="B36" s="746"/>
      <c r="C36" s="213" t="s">
        <v>57</v>
      </c>
      <c r="D36" s="205"/>
      <c r="E36" s="103"/>
      <c r="F36" s="103"/>
      <c r="G36" s="872"/>
      <c r="H36" s="745"/>
      <c r="I36" s="745"/>
      <c r="J36" s="748"/>
      <c r="K36" s="745"/>
      <c r="L36" s="745"/>
      <c r="M36" s="748"/>
    </row>
    <row r="37" spans="1:17" s="52" customFormat="1" ht="24.75" hidden="1" customHeight="1" x14ac:dyDescent="0.3">
      <c r="A37" s="745"/>
      <c r="B37" s="746"/>
      <c r="C37" s="213" t="s">
        <v>45</v>
      </c>
      <c r="D37" s="205"/>
      <c r="E37" s="103"/>
      <c r="F37" s="103"/>
      <c r="G37" s="872"/>
      <c r="H37" s="745"/>
      <c r="I37" s="745"/>
      <c r="J37" s="748"/>
      <c r="K37" s="745"/>
      <c r="L37" s="745"/>
      <c r="M37" s="748"/>
    </row>
    <row r="38" spans="1:17" s="52" customFormat="1" ht="22.5" x14ac:dyDescent="0.3">
      <c r="A38" s="731">
        <v>349</v>
      </c>
      <c r="B38" s="732" t="s">
        <v>1344</v>
      </c>
      <c r="C38" s="109" t="s">
        <v>1330</v>
      </c>
      <c r="D38" s="187">
        <v>1</v>
      </c>
      <c r="E38" s="208" t="s">
        <v>82</v>
      </c>
      <c r="F38" s="208">
        <f>SUM(F40:F41)</f>
        <v>0.25</v>
      </c>
      <c r="G38" s="861" t="s">
        <v>2602</v>
      </c>
      <c r="H38" s="731" t="s">
        <v>23</v>
      </c>
      <c r="I38" s="731" t="s">
        <v>26</v>
      </c>
      <c r="J38" s="734">
        <v>1</v>
      </c>
      <c r="K38" s="731" t="s">
        <v>25</v>
      </c>
      <c r="L38" s="731" t="s">
        <v>22</v>
      </c>
      <c r="M38" s="731"/>
      <c r="N38" s="56">
        <f>D38*J38</f>
        <v>1</v>
      </c>
      <c r="O38" s="57">
        <f>N38/12</f>
        <v>8.3333333333333329E-2</v>
      </c>
      <c r="P38" s="57">
        <v>0</v>
      </c>
      <c r="Q38" s="110">
        <f>O38*2</f>
        <v>0.16666666666666666</v>
      </c>
    </row>
    <row r="39" spans="1:17" s="52" customFormat="1" ht="22.5" x14ac:dyDescent="0.3">
      <c r="A39" s="731"/>
      <c r="B39" s="732"/>
      <c r="C39" s="126" t="s">
        <v>1628</v>
      </c>
      <c r="D39" s="76"/>
      <c r="E39" s="208"/>
      <c r="F39" s="208"/>
      <c r="G39" s="861"/>
      <c r="H39" s="731"/>
      <c r="I39" s="731"/>
      <c r="J39" s="734"/>
      <c r="K39" s="731"/>
      <c r="L39" s="731"/>
      <c r="M39" s="731"/>
    </row>
    <row r="40" spans="1:17" s="52" customFormat="1" ht="22.5" x14ac:dyDescent="0.3">
      <c r="A40" s="731"/>
      <c r="B40" s="732"/>
      <c r="C40" s="111" t="s">
        <v>57</v>
      </c>
      <c r="D40" s="73"/>
      <c r="E40" s="595">
        <v>50</v>
      </c>
      <c r="F40" s="74">
        <f>SUM(0.25*E40)/100</f>
        <v>0.125</v>
      </c>
      <c r="G40" s="861"/>
      <c r="H40" s="731"/>
      <c r="I40" s="731"/>
      <c r="J40" s="734"/>
      <c r="K40" s="731"/>
      <c r="L40" s="731"/>
      <c r="M40" s="731"/>
    </row>
    <row r="41" spans="1:17" s="52" customFormat="1" ht="22.5" x14ac:dyDescent="0.3">
      <c r="A41" s="731"/>
      <c r="B41" s="732"/>
      <c r="C41" s="111" t="s">
        <v>45</v>
      </c>
      <c r="D41" s="73"/>
      <c r="E41" s="595">
        <v>50</v>
      </c>
      <c r="F41" s="74">
        <f>SUM(0.25*E41)/100</f>
        <v>0.125</v>
      </c>
      <c r="G41" s="861"/>
      <c r="H41" s="731"/>
      <c r="I41" s="731"/>
      <c r="J41" s="734"/>
      <c r="K41" s="731"/>
      <c r="L41" s="731"/>
      <c r="M41" s="731"/>
    </row>
    <row r="42" spans="1:17" s="52" customFormat="1" ht="21" hidden="1" x14ac:dyDescent="0.3">
      <c r="A42" s="745">
        <v>350</v>
      </c>
      <c r="B42" s="746" t="s">
        <v>1345</v>
      </c>
      <c r="C42" s="213" t="s">
        <v>1312</v>
      </c>
      <c r="D42" s="205">
        <v>6</v>
      </c>
      <c r="E42" s="84" t="s">
        <v>1313</v>
      </c>
      <c r="F42" s="84"/>
      <c r="G42" s="872" t="s">
        <v>2603</v>
      </c>
      <c r="H42" s="745" t="s">
        <v>20</v>
      </c>
      <c r="I42" s="745" t="s">
        <v>28</v>
      </c>
      <c r="J42" s="748">
        <v>0</v>
      </c>
      <c r="K42" s="745" t="s">
        <v>28</v>
      </c>
      <c r="L42" s="745" t="s">
        <v>22</v>
      </c>
      <c r="M42" s="748" t="s">
        <v>1799</v>
      </c>
      <c r="N42" s="56">
        <f>D42*J42</f>
        <v>0</v>
      </c>
      <c r="O42" s="57">
        <f>N42/12</f>
        <v>0</v>
      </c>
      <c r="P42" s="57">
        <v>0</v>
      </c>
      <c r="Q42" s="110">
        <f>O42*2</f>
        <v>0</v>
      </c>
    </row>
    <row r="43" spans="1:17" s="52" customFormat="1" ht="21" hidden="1" x14ac:dyDescent="0.3">
      <c r="A43" s="745"/>
      <c r="B43" s="746"/>
      <c r="C43" s="213" t="s">
        <v>1627</v>
      </c>
      <c r="D43" s="205"/>
      <c r="E43" s="103"/>
      <c r="F43" s="103"/>
      <c r="G43" s="872"/>
      <c r="H43" s="745"/>
      <c r="I43" s="745"/>
      <c r="J43" s="748"/>
      <c r="K43" s="745"/>
      <c r="L43" s="745"/>
      <c r="M43" s="748"/>
    </row>
    <row r="44" spans="1:17" s="52" customFormat="1" ht="21" hidden="1" x14ac:dyDescent="0.3">
      <c r="A44" s="745"/>
      <c r="B44" s="746"/>
      <c r="C44" s="213" t="s">
        <v>57</v>
      </c>
      <c r="D44" s="205"/>
      <c r="E44" s="103"/>
      <c r="F44" s="103"/>
      <c r="G44" s="872"/>
      <c r="H44" s="745"/>
      <c r="I44" s="745"/>
      <c r="J44" s="748"/>
      <c r="K44" s="745"/>
      <c r="L44" s="745"/>
      <c r="M44" s="748"/>
    </row>
    <row r="45" spans="1:17" s="52" customFormat="1" ht="21" hidden="1" x14ac:dyDescent="0.3">
      <c r="A45" s="745"/>
      <c r="B45" s="746"/>
      <c r="C45" s="213" t="s">
        <v>45</v>
      </c>
      <c r="D45" s="205"/>
      <c r="E45" s="103"/>
      <c r="F45" s="103"/>
      <c r="G45" s="872"/>
      <c r="H45" s="745"/>
      <c r="I45" s="745"/>
      <c r="J45" s="748"/>
      <c r="K45" s="745"/>
      <c r="L45" s="745"/>
      <c r="M45" s="748"/>
    </row>
    <row r="46" spans="1:17" s="52" customFormat="1" ht="21" hidden="1" x14ac:dyDescent="0.3">
      <c r="A46" s="745">
        <v>351</v>
      </c>
      <c r="B46" s="746" t="s">
        <v>1345</v>
      </c>
      <c r="C46" s="213" t="s">
        <v>1312</v>
      </c>
      <c r="D46" s="205">
        <v>6</v>
      </c>
      <c r="E46" s="84" t="s">
        <v>1313</v>
      </c>
      <c r="F46" s="84"/>
      <c r="G46" s="872" t="s">
        <v>2604</v>
      </c>
      <c r="H46" s="745" t="s">
        <v>23</v>
      </c>
      <c r="I46" s="745" t="s">
        <v>26</v>
      </c>
      <c r="J46" s="748">
        <v>0</v>
      </c>
      <c r="K46" s="745" t="s">
        <v>26</v>
      </c>
      <c r="L46" s="745" t="s">
        <v>22</v>
      </c>
      <c r="M46" s="748" t="s">
        <v>1799</v>
      </c>
      <c r="N46" s="56">
        <f>D46*J46</f>
        <v>0</v>
      </c>
      <c r="O46" s="57">
        <f>N46/12</f>
        <v>0</v>
      </c>
      <c r="P46" s="57">
        <v>0</v>
      </c>
      <c r="Q46" s="110">
        <f>O46*2</f>
        <v>0</v>
      </c>
    </row>
    <row r="47" spans="1:17" s="52" customFormat="1" ht="21" hidden="1" x14ac:dyDescent="0.3">
      <c r="A47" s="745"/>
      <c r="B47" s="746"/>
      <c r="C47" s="213" t="s">
        <v>1628</v>
      </c>
      <c r="D47" s="205"/>
      <c r="E47" s="103"/>
      <c r="F47" s="103"/>
      <c r="G47" s="872"/>
      <c r="H47" s="745"/>
      <c r="I47" s="745"/>
      <c r="J47" s="748"/>
      <c r="K47" s="745"/>
      <c r="L47" s="745"/>
      <c r="M47" s="748"/>
    </row>
    <row r="48" spans="1:17" s="52" customFormat="1" ht="21" hidden="1" x14ac:dyDescent="0.3">
      <c r="A48" s="745"/>
      <c r="B48" s="746"/>
      <c r="C48" s="213" t="s">
        <v>57</v>
      </c>
      <c r="D48" s="205"/>
      <c r="E48" s="103"/>
      <c r="F48" s="103"/>
      <c r="G48" s="872"/>
      <c r="H48" s="745"/>
      <c r="I48" s="745"/>
      <c r="J48" s="748"/>
      <c r="K48" s="745"/>
      <c r="L48" s="745"/>
      <c r="M48" s="748"/>
    </row>
    <row r="49" spans="1:17" s="52" customFormat="1" ht="21" hidden="1" x14ac:dyDescent="0.3">
      <c r="A49" s="745"/>
      <c r="B49" s="746"/>
      <c r="C49" s="213" t="s">
        <v>45</v>
      </c>
      <c r="D49" s="205"/>
      <c r="E49" s="103"/>
      <c r="F49" s="103"/>
      <c r="G49" s="872"/>
      <c r="H49" s="745"/>
      <c r="I49" s="745"/>
      <c r="J49" s="748"/>
      <c r="K49" s="745"/>
      <c r="L49" s="745"/>
      <c r="M49" s="748"/>
    </row>
    <row r="50" spans="1:17" s="52" customFormat="1" ht="21" hidden="1" x14ac:dyDescent="0.3">
      <c r="A50" s="745">
        <v>352</v>
      </c>
      <c r="B50" s="746" t="s">
        <v>1346</v>
      </c>
      <c r="C50" s="213" t="s">
        <v>1315</v>
      </c>
      <c r="D50" s="205">
        <v>6</v>
      </c>
      <c r="E50" s="84" t="s">
        <v>1313</v>
      </c>
      <c r="F50" s="84"/>
      <c r="G50" s="872" t="s">
        <v>2605</v>
      </c>
      <c r="H50" s="745" t="s">
        <v>20</v>
      </c>
      <c r="I50" s="745" t="s">
        <v>28</v>
      </c>
      <c r="J50" s="748">
        <v>0</v>
      </c>
      <c r="K50" s="745" t="s">
        <v>28</v>
      </c>
      <c r="L50" s="745" t="s">
        <v>22</v>
      </c>
      <c r="M50" s="748" t="s">
        <v>1799</v>
      </c>
      <c r="N50" s="56">
        <f>D50*J50</f>
        <v>0</v>
      </c>
      <c r="O50" s="57">
        <f>N50/12</f>
        <v>0</v>
      </c>
      <c r="P50" s="57">
        <v>0</v>
      </c>
      <c r="Q50" s="110">
        <f>O50*2</f>
        <v>0</v>
      </c>
    </row>
    <row r="51" spans="1:17" s="52" customFormat="1" ht="21" hidden="1" x14ac:dyDescent="0.3">
      <c r="A51" s="745"/>
      <c r="B51" s="746"/>
      <c r="C51" s="213" t="s">
        <v>1627</v>
      </c>
      <c r="D51" s="205"/>
      <c r="E51" s="103"/>
      <c r="F51" s="103"/>
      <c r="G51" s="872"/>
      <c r="H51" s="745"/>
      <c r="I51" s="745"/>
      <c r="J51" s="748"/>
      <c r="K51" s="745"/>
      <c r="L51" s="745"/>
      <c r="M51" s="748"/>
    </row>
    <row r="52" spans="1:17" s="52" customFormat="1" ht="21" hidden="1" x14ac:dyDescent="0.3">
      <c r="A52" s="745"/>
      <c r="B52" s="746"/>
      <c r="C52" s="213" t="s">
        <v>57</v>
      </c>
      <c r="D52" s="205"/>
      <c r="E52" s="103"/>
      <c r="F52" s="103"/>
      <c r="G52" s="872"/>
      <c r="H52" s="745"/>
      <c r="I52" s="745"/>
      <c r="J52" s="748"/>
      <c r="K52" s="745"/>
      <c r="L52" s="745"/>
      <c r="M52" s="748"/>
    </row>
    <row r="53" spans="1:17" s="52" customFormat="1" ht="21" hidden="1" x14ac:dyDescent="0.3">
      <c r="A53" s="745"/>
      <c r="B53" s="746"/>
      <c r="C53" s="213" t="s">
        <v>45</v>
      </c>
      <c r="D53" s="205"/>
      <c r="E53" s="103"/>
      <c r="F53" s="103"/>
      <c r="G53" s="872"/>
      <c r="H53" s="745"/>
      <c r="I53" s="745"/>
      <c r="J53" s="748"/>
      <c r="K53" s="745"/>
      <c r="L53" s="745"/>
      <c r="M53" s="748"/>
    </row>
    <row r="54" spans="1:17" s="52" customFormat="1" ht="22.5" x14ac:dyDescent="0.3">
      <c r="A54" s="731">
        <v>353</v>
      </c>
      <c r="B54" s="732" t="s">
        <v>1346</v>
      </c>
      <c r="C54" s="109" t="s">
        <v>1315</v>
      </c>
      <c r="D54" s="187">
        <v>6</v>
      </c>
      <c r="E54" s="208" t="s">
        <v>1313</v>
      </c>
      <c r="F54" s="208">
        <f>SUM(F56:F57)</f>
        <v>1</v>
      </c>
      <c r="G54" s="861" t="s">
        <v>2606</v>
      </c>
      <c r="H54" s="731" t="s">
        <v>23</v>
      </c>
      <c r="I54" s="731" t="s">
        <v>26</v>
      </c>
      <c r="J54" s="734">
        <v>1</v>
      </c>
      <c r="K54" s="731" t="s">
        <v>25</v>
      </c>
      <c r="L54" s="731" t="s">
        <v>22</v>
      </c>
      <c r="M54" s="731"/>
      <c r="N54" s="56">
        <f>D54*J54</f>
        <v>6</v>
      </c>
      <c r="O54" s="57">
        <f>N54/12</f>
        <v>0.5</v>
      </c>
      <c r="P54" s="57">
        <v>0</v>
      </c>
      <c r="Q54" s="110">
        <f>O54*2</f>
        <v>1</v>
      </c>
    </row>
    <row r="55" spans="1:17" s="52" customFormat="1" ht="22.5" x14ac:dyDescent="0.3">
      <c r="A55" s="731"/>
      <c r="B55" s="732"/>
      <c r="C55" s="126" t="s">
        <v>1628</v>
      </c>
      <c r="D55" s="76"/>
      <c r="E55" s="103"/>
      <c r="F55" s="103"/>
      <c r="G55" s="861"/>
      <c r="H55" s="731"/>
      <c r="I55" s="731"/>
      <c r="J55" s="734"/>
      <c r="K55" s="731"/>
      <c r="L55" s="731"/>
      <c r="M55" s="731"/>
    </row>
    <row r="56" spans="1:17" s="52" customFormat="1" ht="22.5" x14ac:dyDescent="0.3">
      <c r="A56" s="731"/>
      <c r="B56" s="732"/>
      <c r="C56" s="111" t="s">
        <v>57</v>
      </c>
      <c r="D56" s="73"/>
      <c r="E56" s="595">
        <v>50</v>
      </c>
      <c r="F56" s="74">
        <f>SUM(1*E56)/100</f>
        <v>0.5</v>
      </c>
      <c r="G56" s="861"/>
      <c r="H56" s="731"/>
      <c r="I56" s="731"/>
      <c r="J56" s="734"/>
      <c r="K56" s="731"/>
      <c r="L56" s="731"/>
      <c r="M56" s="731"/>
    </row>
    <row r="57" spans="1:17" s="52" customFormat="1" ht="22.5" x14ac:dyDescent="0.3">
      <c r="A57" s="731"/>
      <c r="B57" s="732"/>
      <c r="C57" s="111" t="s">
        <v>45</v>
      </c>
      <c r="D57" s="73"/>
      <c r="E57" s="595">
        <v>50</v>
      </c>
      <c r="F57" s="74">
        <f>SUM(1*E57)/100</f>
        <v>0.5</v>
      </c>
      <c r="G57" s="861"/>
      <c r="H57" s="731"/>
      <c r="I57" s="731"/>
      <c r="J57" s="734"/>
      <c r="K57" s="731"/>
      <c r="L57" s="731"/>
      <c r="M57" s="731"/>
    </row>
    <row r="58" spans="1:17" s="52" customFormat="1" ht="22.5" x14ac:dyDescent="0.3">
      <c r="A58" s="731">
        <v>354</v>
      </c>
      <c r="B58" s="732" t="s">
        <v>1347</v>
      </c>
      <c r="C58" s="109" t="s">
        <v>1317</v>
      </c>
      <c r="D58" s="187">
        <v>12</v>
      </c>
      <c r="E58" s="208" t="s">
        <v>1348</v>
      </c>
      <c r="F58" s="74"/>
      <c r="G58" s="861" t="s">
        <v>2607</v>
      </c>
      <c r="H58" s="731" t="s">
        <v>20</v>
      </c>
      <c r="I58" s="731" t="s">
        <v>28</v>
      </c>
      <c r="J58" s="734">
        <v>1</v>
      </c>
      <c r="K58" s="731" t="s">
        <v>26</v>
      </c>
      <c r="L58" s="731" t="s">
        <v>22</v>
      </c>
      <c r="M58" s="731"/>
      <c r="N58" s="56">
        <f>D58*J58</f>
        <v>12</v>
      </c>
      <c r="O58" s="57">
        <f>N58/12</f>
        <v>1</v>
      </c>
      <c r="P58" s="57">
        <v>0</v>
      </c>
      <c r="Q58" s="110">
        <f>O58*2</f>
        <v>2</v>
      </c>
    </row>
    <row r="59" spans="1:17" s="52" customFormat="1" ht="22.5" x14ac:dyDescent="0.3">
      <c r="A59" s="731"/>
      <c r="B59" s="732"/>
      <c r="C59" s="126" t="s">
        <v>1627</v>
      </c>
      <c r="D59" s="76"/>
      <c r="E59" s="103"/>
      <c r="F59" s="74">
        <f>SUM(F60:F61)</f>
        <v>1</v>
      </c>
      <c r="G59" s="861"/>
      <c r="H59" s="731"/>
      <c r="I59" s="731"/>
      <c r="J59" s="734"/>
      <c r="K59" s="731"/>
      <c r="L59" s="731"/>
      <c r="M59" s="731"/>
    </row>
    <row r="60" spans="1:17" s="52" customFormat="1" ht="22.5" x14ac:dyDescent="0.3">
      <c r="A60" s="731"/>
      <c r="B60" s="732"/>
      <c r="C60" s="111" t="s">
        <v>57</v>
      </c>
      <c r="D60" s="73"/>
      <c r="E60" s="595">
        <v>50</v>
      </c>
      <c r="F60" s="74">
        <f>SUM(1*E60)/100</f>
        <v>0.5</v>
      </c>
      <c r="G60" s="861"/>
      <c r="H60" s="731"/>
      <c r="I60" s="731"/>
      <c r="J60" s="734"/>
      <c r="K60" s="731"/>
      <c r="L60" s="731"/>
      <c r="M60" s="731"/>
    </row>
    <row r="61" spans="1:17" s="52" customFormat="1" ht="22.5" x14ac:dyDescent="0.3">
      <c r="A61" s="731"/>
      <c r="B61" s="732"/>
      <c r="C61" s="111" t="s">
        <v>45</v>
      </c>
      <c r="D61" s="73"/>
      <c r="E61" s="595">
        <v>50</v>
      </c>
      <c r="F61" s="74">
        <f>SUM(1*E61)/100</f>
        <v>0.5</v>
      </c>
      <c r="G61" s="861"/>
      <c r="H61" s="731"/>
      <c r="I61" s="731"/>
      <c r="J61" s="734"/>
      <c r="K61" s="731"/>
      <c r="L61" s="731"/>
      <c r="M61" s="731"/>
    </row>
    <row r="62" spans="1:17" s="52" customFormat="1" ht="21" hidden="1" x14ac:dyDescent="0.3">
      <c r="A62" s="745">
        <v>355</v>
      </c>
      <c r="B62" s="746" t="s">
        <v>1347</v>
      </c>
      <c r="C62" s="213" t="s">
        <v>1317</v>
      </c>
      <c r="D62" s="205">
        <v>12</v>
      </c>
      <c r="E62" s="84" t="s">
        <v>1348</v>
      </c>
      <c r="F62" s="84"/>
      <c r="G62" s="872" t="s">
        <v>2608</v>
      </c>
      <c r="H62" s="745" t="s">
        <v>23</v>
      </c>
      <c r="I62" s="745" t="s">
        <v>26</v>
      </c>
      <c r="J62" s="748">
        <v>0</v>
      </c>
      <c r="K62" s="745" t="s">
        <v>26</v>
      </c>
      <c r="L62" s="745" t="s">
        <v>22</v>
      </c>
      <c r="M62" s="748" t="s">
        <v>1799</v>
      </c>
      <c r="N62" s="56">
        <f>D62*J62</f>
        <v>0</v>
      </c>
      <c r="O62" s="57">
        <f>N62/12</f>
        <v>0</v>
      </c>
      <c r="P62" s="57">
        <v>0</v>
      </c>
      <c r="Q62" s="110">
        <f>O62*2</f>
        <v>0</v>
      </c>
    </row>
    <row r="63" spans="1:17" s="52" customFormat="1" ht="21" hidden="1" x14ac:dyDescent="0.3">
      <c r="A63" s="745"/>
      <c r="B63" s="746"/>
      <c r="C63" s="213" t="s">
        <v>1628</v>
      </c>
      <c r="D63" s="205"/>
      <c r="E63" s="103"/>
      <c r="F63" s="103"/>
      <c r="G63" s="872"/>
      <c r="H63" s="745"/>
      <c r="I63" s="745"/>
      <c r="J63" s="748"/>
      <c r="K63" s="745"/>
      <c r="L63" s="745"/>
      <c r="M63" s="748"/>
    </row>
    <row r="64" spans="1:17" s="52" customFormat="1" ht="21" hidden="1" x14ac:dyDescent="0.3">
      <c r="A64" s="745"/>
      <c r="B64" s="746"/>
      <c r="C64" s="213" t="s">
        <v>57</v>
      </c>
      <c r="D64" s="205"/>
      <c r="E64" s="103"/>
      <c r="F64" s="103"/>
      <c r="G64" s="872"/>
      <c r="H64" s="745"/>
      <c r="I64" s="745"/>
      <c r="J64" s="748"/>
      <c r="K64" s="745"/>
      <c r="L64" s="745"/>
      <c r="M64" s="748"/>
    </row>
    <row r="65" spans="1:19" s="52" customFormat="1" ht="21" hidden="1" x14ac:dyDescent="0.3">
      <c r="A65" s="745"/>
      <c r="B65" s="746"/>
      <c r="C65" s="213" t="s">
        <v>45</v>
      </c>
      <c r="D65" s="205"/>
      <c r="E65" s="103"/>
      <c r="F65" s="103"/>
      <c r="G65" s="872"/>
      <c r="H65" s="745"/>
      <c r="I65" s="745"/>
      <c r="J65" s="748"/>
      <c r="K65" s="745"/>
      <c r="L65" s="745"/>
      <c r="M65" s="748"/>
    </row>
    <row r="66" spans="1:19" s="52" customFormat="1" ht="21" hidden="1" x14ac:dyDescent="0.3">
      <c r="A66" s="745">
        <v>356</v>
      </c>
      <c r="B66" s="746" t="s">
        <v>1349</v>
      </c>
      <c r="C66" s="213" t="s">
        <v>1350</v>
      </c>
      <c r="D66" s="205">
        <v>12</v>
      </c>
      <c r="E66" s="84" t="s">
        <v>1318</v>
      </c>
      <c r="F66" s="84"/>
      <c r="G66" s="872" t="s">
        <v>2609</v>
      </c>
      <c r="H66" s="745" t="s">
        <v>20</v>
      </c>
      <c r="I66" s="745" t="s">
        <v>28</v>
      </c>
      <c r="J66" s="748">
        <v>0</v>
      </c>
      <c r="K66" s="745" t="s">
        <v>28</v>
      </c>
      <c r="L66" s="745" t="s">
        <v>22</v>
      </c>
      <c r="M66" s="748" t="s">
        <v>1799</v>
      </c>
      <c r="N66" s="56">
        <f>D66*J66</f>
        <v>0</v>
      </c>
      <c r="O66" s="57">
        <f>N66/12</f>
        <v>0</v>
      </c>
      <c r="P66" s="57">
        <v>0</v>
      </c>
      <c r="Q66" s="110">
        <f>O66*2</f>
        <v>0</v>
      </c>
    </row>
    <row r="67" spans="1:19" s="52" customFormat="1" ht="21" hidden="1" x14ac:dyDescent="0.3">
      <c r="A67" s="745"/>
      <c r="B67" s="746"/>
      <c r="C67" s="213" t="s">
        <v>1627</v>
      </c>
      <c r="D67" s="205"/>
      <c r="E67" s="103"/>
      <c r="F67" s="103"/>
      <c r="G67" s="872"/>
      <c r="H67" s="745"/>
      <c r="I67" s="745"/>
      <c r="J67" s="748"/>
      <c r="K67" s="745"/>
      <c r="L67" s="745"/>
      <c r="M67" s="748"/>
    </row>
    <row r="68" spans="1:19" s="52" customFormat="1" ht="21" hidden="1" x14ac:dyDescent="0.3">
      <c r="A68" s="745"/>
      <c r="B68" s="746"/>
      <c r="C68" s="213" t="s">
        <v>57</v>
      </c>
      <c r="D68" s="205"/>
      <c r="E68" s="103"/>
      <c r="F68" s="103"/>
      <c r="G68" s="872"/>
      <c r="H68" s="745"/>
      <c r="I68" s="745"/>
      <c r="J68" s="748"/>
      <c r="K68" s="745"/>
      <c r="L68" s="745"/>
      <c r="M68" s="748"/>
    </row>
    <row r="69" spans="1:19" s="52" customFormat="1" ht="21" hidden="1" x14ac:dyDescent="0.3">
      <c r="A69" s="745"/>
      <c r="B69" s="746"/>
      <c r="C69" s="213" t="s">
        <v>45</v>
      </c>
      <c r="D69" s="205"/>
      <c r="E69" s="103"/>
      <c r="F69" s="103"/>
      <c r="G69" s="872"/>
      <c r="H69" s="745"/>
      <c r="I69" s="745"/>
      <c r="J69" s="748"/>
      <c r="K69" s="745"/>
      <c r="L69" s="745"/>
      <c r="M69" s="748"/>
    </row>
    <row r="70" spans="1:19" s="52" customFormat="1" ht="21" hidden="1" x14ac:dyDescent="0.3">
      <c r="A70" s="745">
        <v>357</v>
      </c>
      <c r="B70" s="746" t="s">
        <v>1349</v>
      </c>
      <c r="C70" s="213" t="s">
        <v>1350</v>
      </c>
      <c r="D70" s="205">
        <v>12</v>
      </c>
      <c r="E70" s="84" t="s">
        <v>1318</v>
      </c>
      <c r="F70" s="84"/>
      <c r="G70" s="872" t="s">
        <v>2610</v>
      </c>
      <c r="H70" s="745" t="s">
        <v>23</v>
      </c>
      <c r="I70" s="745" t="s">
        <v>26</v>
      </c>
      <c r="J70" s="748">
        <v>0</v>
      </c>
      <c r="K70" s="745" t="s">
        <v>26</v>
      </c>
      <c r="L70" s="745" t="s">
        <v>22</v>
      </c>
      <c r="M70" s="748" t="s">
        <v>1799</v>
      </c>
      <c r="N70" s="56">
        <f>D70*J70</f>
        <v>0</v>
      </c>
      <c r="O70" s="57">
        <f>N70/12</f>
        <v>0</v>
      </c>
      <c r="P70" s="57">
        <v>0</v>
      </c>
      <c r="Q70" s="110">
        <f>O70*2</f>
        <v>0</v>
      </c>
    </row>
    <row r="71" spans="1:19" s="52" customFormat="1" ht="21" hidden="1" x14ac:dyDescent="0.3">
      <c r="A71" s="745"/>
      <c r="B71" s="746"/>
      <c r="C71" s="213" t="s">
        <v>1628</v>
      </c>
      <c r="D71" s="205"/>
      <c r="E71" s="103"/>
      <c r="F71" s="103"/>
      <c r="G71" s="872"/>
      <c r="H71" s="745"/>
      <c r="I71" s="745"/>
      <c r="J71" s="748"/>
      <c r="K71" s="745"/>
      <c r="L71" s="745"/>
      <c r="M71" s="748"/>
    </row>
    <row r="72" spans="1:19" s="52" customFormat="1" ht="21" hidden="1" x14ac:dyDescent="0.3">
      <c r="A72" s="745"/>
      <c r="B72" s="746"/>
      <c r="C72" s="213" t="s">
        <v>57</v>
      </c>
      <c r="D72" s="205"/>
      <c r="E72" s="103"/>
      <c r="F72" s="103"/>
      <c r="G72" s="872"/>
      <c r="H72" s="745"/>
      <c r="I72" s="745"/>
      <c r="J72" s="748"/>
      <c r="K72" s="745"/>
      <c r="L72" s="745"/>
      <c r="M72" s="748"/>
    </row>
    <row r="73" spans="1:19" s="52" customFormat="1" ht="21" hidden="1" x14ac:dyDescent="0.3">
      <c r="A73" s="745"/>
      <c r="B73" s="746"/>
      <c r="C73" s="213" t="s">
        <v>45</v>
      </c>
      <c r="D73" s="205"/>
      <c r="E73" s="103"/>
      <c r="F73" s="103"/>
      <c r="G73" s="872"/>
      <c r="H73" s="745"/>
      <c r="I73" s="745"/>
      <c r="J73" s="748"/>
      <c r="K73" s="745"/>
      <c r="L73" s="745"/>
      <c r="M73" s="748"/>
    </row>
    <row r="74" spans="1:19" ht="24.75" customHeight="1" x14ac:dyDescent="0.15">
      <c r="A74" s="655" t="s">
        <v>871</v>
      </c>
      <c r="B74" s="655"/>
      <c r="C74" s="655"/>
      <c r="D74" s="655"/>
      <c r="E74" s="655"/>
      <c r="F74" s="655"/>
      <c r="G74" s="655"/>
      <c r="H74" s="655"/>
      <c r="I74" s="655"/>
      <c r="J74" s="655"/>
      <c r="K74" s="655"/>
      <c r="L74" s="655"/>
      <c r="M74" s="655"/>
      <c r="N74" s="124">
        <f>N75</f>
        <v>41</v>
      </c>
      <c r="O74" s="65">
        <f t="shared" ref="O74:Q74" si="3">O75</f>
        <v>3.416666666666667</v>
      </c>
      <c r="P74" s="65">
        <f t="shared" si="3"/>
        <v>0</v>
      </c>
      <c r="Q74" s="65">
        <f t="shared" si="3"/>
        <v>6.8333333333333339</v>
      </c>
      <c r="R74" s="125">
        <f>P74+Q74</f>
        <v>6.8333333333333339</v>
      </c>
      <c r="S74" s="125">
        <f>Q74/20</f>
        <v>0.34166666666666667</v>
      </c>
    </row>
    <row r="75" spans="1:19" ht="24.75" customHeight="1" x14ac:dyDescent="0.15">
      <c r="A75" s="1014" t="s">
        <v>1601</v>
      </c>
      <c r="B75" s="1014"/>
      <c r="C75" s="1014"/>
      <c r="D75" s="1014"/>
      <c r="E75" s="1014"/>
      <c r="F75" s="1014"/>
      <c r="G75" s="1014"/>
      <c r="H75" s="1014"/>
      <c r="I75" s="1014"/>
      <c r="J75" s="1014"/>
      <c r="K75" s="1014"/>
      <c r="L75" s="1014"/>
      <c r="M75" s="1014"/>
      <c r="N75" s="124">
        <f>SUM(N76:N139)</f>
        <v>41</v>
      </c>
      <c r="O75" s="65">
        <f t="shared" ref="O75:Q75" si="4">SUM(O76:O139)</f>
        <v>3.416666666666667</v>
      </c>
      <c r="P75" s="65">
        <f t="shared" si="4"/>
        <v>0</v>
      </c>
      <c r="Q75" s="65">
        <f t="shared" si="4"/>
        <v>6.8333333333333339</v>
      </c>
    </row>
    <row r="76" spans="1:19" s="52" customFormat="1" ht="21" hidden="1" x14ac:dyDescent="0.3">
      <c r="A76" s="745">
        <v>358</v>
      </c>
      <c r="B76" s="746" t="s">
        <v>1557</v>
      </c>
      <c r="C76" s="213" t="s">
        <v>1306</v>
      </c>
      <c r="D76" s="205">
        <v>1</v>
      </c>
      <c r="E76" s="84" t="s">
        <v>82</v>
      </c>
      <c r="F76" s="84"/>
      <c r="G76" s="872" t="s">
        <v>2611</v>
      </c>
      <c r="H76" s="745" t="s">
        <v>20</v>
      </c>
      <c r="I76" s="745" t="s">
        <v>81</v>
      </c>
      <c r="J76" s="748">
        <v>0</v>
      </c>
      <c r="K76" s="745" t="s">
        <v>81</v>
      </c>
      <c r="L76" s="745" t="s">
        <v>22</v>
      </c>
      <c r="M76" s="748" t="s">
        <v>1799</v>
      </c>
      <c r="N76" s="56">
        <f>D76*J76</f>
        <v>0</v>
      </c>
      <c r="O76" s="57">
        <f>N76/12</f>
        <v>0</v>
      </c>
      <c r="P76" s="57">
        <v>0</v>
      </c>
      <c r="Q76" s="110">
        <f>O76*2</f>
        <v>0</v>
      </c>
    </row>
    <row r="77" spans="1:19" s="52" customFormat="1" ht="21" hidden="1" x14ac:dyDescent="0.3">
      <c r="A77" s="745"/>
      <c r="B77" s="746"/>
      <c r="C77" s="213" t="s">
        <v>57</v>
      </c>
      <c r="D77" s="205"/>
      <c r="E77" s="103"/>
      <c r="F77" s="103"/>
      <c r="G77" s="872"/>
      <c r="H77" s="745"/>
      <c r="I77" s="745"/>
      <c r="J77" s="748"/>
      <c r="K77" s="745"/>
      <c r="L77" s="745"/>
      <c r="M77" s="748"/>
    </row>
    <row r="78" spans="1:19" s="52" customFormat="1" ht="21" hidden="1" x14ac:dyDescent="0.3">
      <c r="A78" s="745"/>
      <c r="B78" s="746"/>
      <c r="C78" s="213" t="s">
        <v>45</v>
      </c>
      <c r="D78" s="205"/>
      <c r="E78" s="103"/>
      <c r="F78" s="103"/>
      <c r="G78" s="872"/>
      <c r="H78" s="745"/>
      <c r="I78" s="745"/>
      <c r="J78" s="748"/>
      <c r="K78" s="745"/>
      <c r="L78" s="745"/>
      <c r="M78" s="748"/>
    </row>
    <row r="79" spans="1:19" s="52" customFormat="1" ht="22.5" x14ac:dyDescent="0.3">
      <c r="A79" s="731">
        <v>359</v>
      </c>
      <c r="B79" s="732" t="s">
        <v>1712</v>
      </c>
      <c r="C79" s="109" t="s">
        <v>1308</v>
      </c>
      <c r="D79" s="187">
        <v>1</v>
      </c>
      <c r="E79" s="208" t="s">
        <v>82</v>
      </c>
      <c r="F79" s="594">
        <f>SUM(F80:F81)</f>
        <v>0.25</v>
      </c>
      <c r="G79" s="861" t="s">
        <v>2612</v>
      </c>
      <c r="H79" s="731" t="s">
        <v>20</v>
      </c>
      <c r="I79" s="731" t="s">
        <v>81</v>
      </c>
      <c r="J79" s="734">
        <v>4</v>
      </c>
      <c r="K79" s="731" t="s">
        <v>26</v>
      </c>
      <c r="L79" s="731" t="s">
        <v>22</v>
      </c>
      <c r="M79" s="731"/>
      <c r="N79" s="56">
        <f>D79*J79</f>
        <v>4</v>
      </c>
      <c r="O79" s="57">
        <f>N79/12</f>
        <v>0.33333333333333331</v>
      </c>
      <c r="P79" s="57">
        <v>0</v>
      </c>
      <c r="Q79" s="110">
        <f>O79*2</f>
        <v>0.66666666666666663</v>
      </c>
    </row>
    <row r="80" spans="1:19" s="52" customFormat="1" ht="22.5" x14ac:dyDescent="0.3">
      <c r="A80" s="731"/>
      <c r="B80" s="732"/>
      <c r="C80" s="111" t="s">
        <v>57</v>
      </c>
      <c r="D80" s="73"/>
      <c r="E80" s="595">
        <v>50</v>
      </c>
      <c r="F80" s="74">
        <f>SUM(0.25*E80)/100</f>
        <v>0.125</v>
      </c>
      <c r="G80" s="861"/>
      <c r="H80" s="731"/>
      <c r="I80" s="731"/>
      <c r="J80" s="734"/>
      <c r="K80" s="731"/>
      <c r="L80" s="731"/>
      <c r="M80" s="731"/>
    </row>
    <row r="81" spans="1:17" s="52" customFormat="1" ht="22.5" x14ac:dyDescent="0.3">
      <c r="A81" s="731"/>
      <c r="B81" s="732"/>
      <c r="C81" s="111" t="s">
        <v>45</v>
      </c>
      <c r="D81" s="73"/>
      <c r="E81" s="595">
        <v>50</v>
      </c>
      <c r="F81" s="74">
        <f>SUM(0.25*E81)/100</f>
        <v>0.125</v>
      </c>
      <c r="G81" s="861"/>
      <c r="H81" s="731"/>
      <c r="I81" s="731"/>
      <c r="J81" s="734"/>
      <c r="K81" s="731"/>
      <c r="L81" s="731"/>
      <c r="M81" s="731"/>
    </row>
    <row r="82" spans="1:17" s="52" customFormat="1" ht="21" hidden="1" x14ac:dyDescent="0.3">
      <c r="A82" s="745">
        <v>360</v>
      </c>
      <c r="B82" s="746" t="s">
        <v>1713</v>
      </c>
      <c r="C82" s="213" t="s">
        <v>1310</v>
      </c>
      <c r="D82" s="205">
        <v>1</v>
      </c>
      <c r="E82" s="84" t="s">
        <v>82</v>
      </c>
      <c r="F82" s="84"/>
      <c r="G82" s="872" t="s">
        <v>2613</v>
      </c>
      <c r="H82" s="745" t="s">
        <v>20</v>
      </c>
      <c r="I82" s="745" t="s">
        <v>81</v>
      </c>
      <c r="J82" s="748">
        <v>0</v>
      </c>
      <c r="K82" s="745" t="s">
        <v>81</v>
      </c>
      <c r="L82" s="745" t="s">
        <v>22</v>
      </c>
      <c r="M82" s="748" t="s">
        <v>1799</v>
      </c>
      <c r="N82" s="56">
        <f>D82*J82</f>
        <v>0</v>
      </c>
      <c r="O82" s="57">
        <f>N82/12</f>
        <v>0</v>
      </c>
      <c r="P82" s="57">
        <v>0</v>
      </c>
      <c r="Q82" s="110">
        <f>O82*2</f>
        <v>0</v>
      </c>
    </row>
    <row r="83" spans="1:17" s="52" customFormat="1" ht="21" hidden="1" x14ac:dyDescent="0.3">
      <c r="A83" s="745"/>
      <c r="B83" s="746"/>
      <c r="C83" s="213" t="s">
        <v>57</v>
      </c>
      <c r="D83" s="205"/>
      <c r="E83" s="103"/>
      <c r="F83" s="103"/>
      <c r="G83" s="872"/>
      <c r="H83" s="745"/>
      <c r="I83" s="745"/>
      <c r="J83" s="748"/>
      <c r="K83" s="745"/>
      <c r="L83" s="745"/>
      <c r="M83" s="748"/>
    </row>
    <row r="84" spans="1:17" s="52" customFormat="1" ht="21" hidden="1" x14ac:dyDescent="0.3">
      <c r="A84" s="745"/>
      <c r="B84" s="746"/>
      <c r="C84" s="213" t="s">
        <v>45</v>
      </c>
      <c r="D84" s="205"/>
      <c r="E84" s="103"/>
      <c r="F84" s="103"/>
      <c r="G84" s="872"/>
      <c r="H84" s="745"/>
      <c r="I84" s="745"/>
      <c r="J84" s="748"/>
      <c r="K84" s="745"/>
      <c r="L84" s="745"/>
      <c r="M84" s="748"/>
    </row>
    <row r="85" spans="1:17" s="52" customFormat="1" ht="21" hidden="1" x14ac:dyDescent="0.3">
      <c r="A85" s="745">
        <v>361</v>
      </c>
      <c r="B85" s="746" t="s">
        <v>1714</v>
      </c>
      <c r="C85" s="213" t="s">
        <v>1330</v>
      </c>
      <c r="D85" s="205">
        <v>1</v>
      </c>
      <c r="E85" s="84" t="s">
        <v>82</v>
      </c>
      <c r="F85" s="84"/>
      <c r="G85" s="872" t="s">
        <v>2614</v>
      </c>
      <c r="H85" s="745" t="s">
        <v>20</v>
      </c>
      <c r="I85" s="745" t="s">
        <v>81</v>
      </c>
      <c r="J85" s="748">
        <v>0</v>
      </c>
      <c r="K85" s="745" t="s">
        <v>81</v>
      </c>
      <c r="L85" s="745" t="s">
        <v>22</v>
      </c>
      <c r="M85" s="748" t="s">
        <v>1799</v>
      </c>
      <c r="N85" s="56">
        <f>D85*J85</f>
        <v>0</v>
      </c>
      <c r="O85" s="57">
        <f>N85/12</f>
        <v>0</v>
      </c>
      <c r="P85" s="57">
        <v>0</v>
      </c>
      <c r="Q85" s="110">
        <f>O85*2</f>
        <v>0</v>
      </c>
    </row>
    <row r="86" spans="1:17" s="52" customFormat="1" ht="21" hidden="1" x14ac:dyDescent="0.3">
      <c r="A86" s="745"/>
      <c r="B86" s="746"/>
      <c r="C86" s="213" t="s">
        <v>57</v>
      </c>
      <c r="D86" s="205"/>
      <c r="E86" s="103"/>
      <c r="F86" s="103"/>
      <c r="G86" s="872"/>
      <c r="H86" s="745"/>
      <c r="I86" s="745"/>
      <c r="J86" s="748"/>
      <c r="K86" s="745"/>
      <c r="L86" s="745"/>
      <c r="M86" s="748"/>
    </row>
    <row r="87" spans="1:17" s="52" customFormat="1" ht="21" hidden="1" x14ac:dyDescent="0.3">
      <c r="A87" s="745"/>
      <c r="B87" s="746"/>
      <c r="C87" s="213" t="s">
        <v>45</v>
      </c>
      <c r="D87" s="205"/>
      <c r="E87" s="103"/>
      <c r="F87" s="103"/>
      <c r="G87" s="872"/>
      <c r="H87" s="745"/>
      <c r="I87" s="745"/>
      <c r="J87" s="748"/>
      <c r="K87" s="745"/>
      <c r="L87" s="745"/>
      <c r="M87" s="748"/>
    </row>
    <row r="88" spans="1:17" s="52" customFormat="1" ht="21" hidden="1" x14ac:dyDescent="0.3">
      <c r="A88" s="745">
        <v>362</v>
      </c>
      <c r="B88" s="746" t="s">
        <v>1715</v>
      </c>
      <c r="C88" s="213" t="s">
        <v>1565</v>
      </c>
      <c r="D88" s="205">
        <v>1</v>
      </c>
      <c r="E88" s="84" t="s">
        <v>82</v>
      </c>
      <c r="F88" s="84"/>
      <c r="G88" s="872" t="s">
        <v>2615</v>
      </c>
      <c r="H88" s="745" t="s">
        <v>20</v>
      </c>
      <c r="I88" s="745" t="s">
        <v>81</v>
      </c>
      <c r="J88" s="748">
        <v>0</v>
      </c>
      <c r="K88" s="745" t="s">
        <v>81</v>
      </c>
      <c r="L88" s="745" t="s">
        <v>22</v>
      </c>
      <c r="M88" s="748" t="s">
        <v>1799</v>
      </c>
      <c r="N88" s="56">
        <f>D88*J88</f>
        <v>0</v>
      </c>
      <c r="O88" s="57">
        <f>N88/12</f>
        <v>0</v>
      </c>
      <c r="P88" s="57">
        <v>0</v>
      </c>
      <c r="Q88" s="110">
        <f>O88*2</f>
        <v>0</v>
      </c>
    </row>
    <row r="89" spans="1:17" s="52" customFormat="1" ht="21" hidden="1" x14ac:dyDescent="0.3">
      <c r="A89" s="745"/>
      <c r="B89" s="746"/>
      <c r="C89" s="213" t="s">
        <v>57</v>
      </c>
      <c r="D89" s="205"/>
      <c r="E89" s="103"/>
      <c r="F89" s="103"/>
      <c r="G89" s="872"/>
      <c r="H89" s="745"/>
      <c r="I89" s="745"/>
      <c r="J89" s="748"/>
      <c r="K89" s="745"/>
      <c r="L89" s="745"/>
      <c r="M89" s="748"/>
    </row>
    <row r="90" spans="1:17" s="52" customFormat="1" ht="21" hidden="1" x14ac:dyDescent="0.3">
      <c r="A90" s="745"/>
      <c r="B90" s="746"/>
      <c r="C90" s="213" t="s">
        <v>45</v>
      </c>
      <c r="D90" s="205"/>
      <c r="E90" s="103"/>
      <c r="F90" s="103"/>
      <c r="G90" s="872"/>
      <c r="H90" s="745"/>
      <c r="I90" s="745"/>
      <c r="J90" s="748"/>
      <c r="K90" s="745"/>
      <c r="L90" s="745"/>
      <c r="M90" s="748"/>
    </row>
    <row r="91" spans="1:17" s="52" customFormat="1" ht="21" hidden="1" x14ac:dyDescent="0.3">
      <c r="A91" s="745">
        <v>363</v>
      </c>
      <c r="B91" s="746" t="s">
        <v>1716</v>
      </c>
      <c r="C91" s="213" t="s">
        <v>1547</v>
      </c>
      <c r="D91" s="205">
        <v>1</v>
      </c>
      <c r="E91" s="84" t="s">
        <v>82</v>
      </c>
      <c r="F91" s="84"/>
      <c r="G91" s="872" t="s">
        <v>2616</v>
      </c>
      <c r="H91" s="745" t="s">
        <v>20</v>
      </c>
      <c r="I91" s="745" t="s">
        <v>81</v>
      </c>
      <c r="J91" s="748">
        <v>0</v>
      </c>
      <c r="K91" s="745" t="s">
        <v>81</v>
      </c>
      <c r="L91" s="745" t="s">
        <v>22</v>
      </c>
      <c r="M91" s="748" t="s">
        <v>1799</v>
      </c>
      <c r="N91" s="56">
        <f>D91*J91</f>
        <v>0</v>
      </c>
      <c r="O91" s="57">
        <f>N91/12</f>
        <v>0</v>
      </c>
      <c r="P91" s="57">
        <v>0</v>
      </c>
      <c r="Q91" s="110">
        <f>O91*2</f>
        <v>0</v>
      </c>
    </row>
    <row r="92" spans="1:17" s="52" customFormat="1" ht="21" hidden="1" x14ac:dyDescent="0.3">
      <c r="A92" s="745"/>
      <c r="B92" s="746"/>
      <c r="C92" s="213" t="s">
        <v>57</v>
      </c>
      <c r="D92" s="205"/>
      <c r="E92" s="103"/>
      <c r="F92" s="103"/>
      <c r="G92" s="872"/>
      <c r="H92" s="745"/>
      <c r="I92" s="745"/>
      <c r="J92" s="748"/>
      <c r="K92" s="745"/>
      <c r="L92" s="745"/>
      <c r="M92" s="748"/>
    </row>
    <row r="93" spans="1:17" s="52" customFormat="1" ht="21" hidden="1" x14ac:dyDescent="0.3">
      <c r="A93" s="745"/>
      <c r="B93" s="746"/>
      <c r="C93" s="213" t="s">
        <v>45</v>
      </c>
      <c r="D93" s="205"/>
      <c r="E93" s="103"/>
      <c r="F93" s="103"/>
      <c r="G93" s="872"/>
      <c r="H93" s="745"/>
      <c r="I93" s="745"/>
      <c r="J93" s="748"/>
      <c r="K93" s="745"/>
      <c r="L93" s="745"/>
      <c r="M93" s="748"/>
    </row>
    <row r="94" spans="1:17" s="52" customFormat="1" ht="21" hidden="1" x14ac:dyDescent="0.3">
      <c r="A94" s="745">
        <v>364</v>
      </c>
      <c r="B94" s="746" t="s">
        <v>1717</v>
      </c>
      <c r="C94" s="213" t="s">
        <v>1718</v>
      </c>
      <c r="D94" s="205">
        <v>1</v>
      </c>
      <c r="E94" s="84" t="s">
        <v>82</v>
      </c>
      <c r="F94" s="84"/>
      <c r="G94" s="912"/>
      <c r="H94" s="745" t="s">
        <v>20</v>
      </c>
      <c r="I94" s="745" t="s">
        <v>81</v>
      </c>
      <c r="J94" s="748">
        <v>0</v>
      </c>
      <c r="K94" s="745" t="s">
        <v>81</v>
      </c>
      <c r="L94" s="745" t="s">
        <v>22</v>
      </c>
      <c r="M94" s="748" t="s">
        <v>1799</v>
      </c>
      <c r="N94" s="56">
        <f>D94*J94</f>
        <v>0</v>
      </c>
      <c r="O94" s="57">
        <f>N94/12</f>
        <v>0</v>
      </c>
      <c r="P94" s="57">
        <v>0</v>
      </c>
      <c r="Q94" s="110">
        <f>O94*2</f>
        <v>0</v>
      </c>
    </row>
    <row r="95" spans="1:17" s="52" customFormat="1" ht="21" hidden="1" x14ac:dyDescent="0.3">
      <c r="A95" s="745"/>
      <c r="B95" s="746"/>
      <c r="C95" s="213" t="s">
        <v>57</v>
      </c>
      <c r="D95" s="205"/>
      <c r="E95" s="103"/>
      <c r="F95" s="103"/>
      <c r="G95" s="912"/>
      <c r="H95" s="745"/>
      <c r="I95" s="745"/>
      <c r="J95" s="748"/>
      <c r="K95" s="745"/>
      <c r="L95" s="745"/>
      <c r="M95" s="748"/>
    </row>
    <row r="96" spans="1:17" s="52" customFormat="1" ht="21" hidden="1" x14ac:dyDescent="0.3">
      <c r="A96" s="745"/>
      <c r="B96" s="746"/>
      <c r="C96" s="213" t="s">
        <v>45</v>
      </c>
      <c r="D96" s="205"/>
      <c r="E96" s="103"/>
      <c r="F96" s="103"/>
      <c r="G96" s="912"/>
      <c r="H96" s="745"/>
      <c r="I96" s="745"/>
      <c r="J96" s="748"/>
      <c r="K96" s="745"/>
      <c r="L96" s="745"/>
      <c r="M96" s="748"/>
    </row>
    <row r="97" spans="1:17" s="52" customFormat="1" ht="21" hidden="1" x14ac:dyDescent="0.3">
      <c r="A97" s="745">
        <v>365</v>
      </c>
      <c r="B97" s="746" t="s">
        <v>1719</v>
      </c>
      <c r="C97" s="213" t="s">
        <v>1720</v>
      </c>
      <c r="D97" s="205">
        <v>1</v>
      </c>
      <c r="E97" s="84" t="s">
        <v>82</v>
      </c>
      <c r="F97" s="84"/>
      <c r="G97" s="912"/>
      <c r="H97" s="745" t="s">
        <v>20</v>
      </c>
      <c r="I97" s="745" t="s">
        <v>81</v>
      </c>
      <c r="J97" s="748">
        <v>0</v>
      </c>
      <c r="K97" s="745" t="s">
        <v>81</v>
      </c>
      <c r="L97" s="745" t="s">
        <v>22</v>
      </c>
      <c r="M97" s="748" t="s">
        <v>1799</v>
      </c>
      <c r="N97" s="56">
        <f>D97*J97</f>
        <v>0</v>
      </c>
      <c r="O97" s="57">
        <f>N97/12</f>
        <v>0</v>
      </c>
      <c r="P97" s="57">
        <v>0</v>
      </c>
      <c r="Q97" s="110">
        <f>O97*2</f>
        <v>0</v>
      </c>
    </row>
    <row r="98" spans="1:17" s="52" customFormat="1" ht="21" hidden="1" x14ac:dyDescent="0.3">
      <c r="A98" s="745"/>
      <c r="B98" s="746"/>
      <c r="C98" s="213" t="s">
        <v>57</v>
      </c>
      <c r="D98" s="205"/>
      <c r="E98" s="103"/>
      <c r="F98" s="103"/>
      <c r="G98" s="912"/>
      <c r="H98" s="745"/>
      <c r="I98" s="745"/>
      <c r="J98" s="748"/>
      <c r="K98" s="745"/>
      <c r="L98" s="745"/>
      <c r="M98" s="748"/>
    </row>
    <row r="99" spans="1:17" s="52" customFormat="1" ht="21" hidden="1" x14ac:dyDescent="0.3">
      <c r="A99" s="745"/>
      <c r="B99" s="746"/>
      <c r="C99" s="213" t="s">
        <v>45</v>
      </c>
      <c r="D99" s="205"/>
      <c r="E99" s="103"/>
      <c r="F99" s="103"/>
      <c r="G99" s="912"/>
      <c r="H99" s="745"/>
      <c r="I99" s="745"/>
      <c r="J99" s="748"/>
      <c r="K99" s="745"/>
      <c r="L99" s="745"/>
      <c r="M99" s="748"/>
    </row>
    <row r="100" spans="1:17" s="52" customFormat="1" ht="21" hidden="1" x14ac:dyDescent="0.3">
      <c r="A100" s="745">
        <v>366</v>
      </c>
      <c r="B100" s="746" t="s">
        <v>1721</v>
      </c>
      <c r="C100" s="213" t="s">
        <v>1722</v>
      </c>
      <c r="D100" s="205">
        <v>1</v>
      </c>
      <c r="E100" s="84" t="s">
        <v>82</v>
      </c>
      <c r="F100" s="84"/>
      <c r="G100" s="912"/>
      <c r="H100" s="745" t="s">
        <v>20</v>
      </c>
      <c r="I100" s="745" t="s">
        <v>81</v>
      </c>
      <c r="J100" s="748">
        <v>0</v>
      </c>
      <c r="K100" s="745" t="s">
        <v>81</v>
      </c>
      <c r="L100" s="745" t="s">
        <v>22</v>
      </c>
      <c r="M100" s="748" t="s">
        <v>1799</v>
      </c>
      <c r="N100" s="56">
        <f>D100*J100</f>
        <v>0</v>
      </c>
      <c r="O100" s="57">
        <f>N100/12</f>
        <v>0</v>
      </c>
      <c r="P100" s="57">
        <v>0</v>
      </c>
      <c r="Q100" s="110">
        <f>O100*2</f>
        <v>0</v>
      </c>
    </row>
    <row r="101" spans="1:17" s="52" customFormat="1" ht="21" hidden="1" x14ac:dyDescent="0.3">
      <c r="A101" s="745"/>
      <c r="B101" s="746"/>
      <c r="C101" s="213" t="s">
        <v>57</v>
      </c>
      <c r="D101" s="205"/>
      <c r="E101" s="103"/>
      <c r="F101" s="103"/>
      <c r="G101" s="912"/>
      <c r="H101" s="745"/>
      <c r="I101" s="745"/>
      <c r="J101" s="748"/>
      <c r="K101" s="745"/>
      <c r="L101" s="745"/>
      <c r="M101" s="748"/>
    </row>
    <row r="102" spans="1:17" s="52" customFormat="1" ht="21" hidden="1" x14ac:dyDescent="0.3">
      <c r="A102" s="745"/>
      <c r="B102" s="746"/>
      <c r="C102" s="213" t="s">
        <v>45</v>
      </c>
      <c r="D102" s="205"/>
      <c r="E102" s="103"/>
      <c r="F102" s="103"/>
      <c r="G102" s="912"/>
      <c r="H102" s="745"/>
      <c r="I102" s="745"/>
      <c r="J102" s="748"/>
      <c r="K102" s="745"/>
      <c r="L102" s="745"/>
      <c r="M102" s="748"/>
    </row>
    <row r="103" spans="1:17" s="52" customFormat="1" ht="21" hidden="1" x14ac:dyDescent="0.3">
      <c r="A103" s="745">
        <v>367</v>
      </c>
      <c r="B103" s="746" t="s">
        <v>1723</v>
      </c>
      <c r="C103" s="213" t="s">
        <v>1724</v>
      </c>
      <c r="D103" s="205">
        <v>1</v>
      </c>
      <c r="E103" s="84" t="s">
        <v>82</v>
      </c>
      <c r="F103" s="84"/>
      <c r="G103" s="912"/>
      <c r="H103" s="745" t="s">
        <v>20</v>
      </c>
      <c r="I103" s="745" t="s">
        <v>81</v>
      </c>
      <c r="J103" s="748">
        <v>0</v>
      </c>
      <c r="K103" s="745" t="s">
        <v>81</v>
      </c>
      <c r="L103" s="745" t="s">
        <v>22</v>
      </c>
      <c r="M103" s="748" t="s">
        <v>1799</v>
      </c>
      <c r="N103" s="56">
        <f>D103*J103</f>
        <v>0</v>
      </c>
      <c r="O103" s="57">
        <f>N103/12</f>
        <v>0</v>
      </c>
      <c r="P103" s="57">
        <v>0</v>
      </c>
      <c r="Q103" s="110">
        <f>O103*2</f>
        <v>0</v>
      </c>
    </row>
    <row r="104" spans="1:17" s="52" customFormat="1" ht="21" hidden="1" x14ac:dyDescent="0.3">
      <c r="A104" s="745"/>
      <c r="B104" s="746"/>
      <c r="C104" s="213" t="s">
        <v>57</v>
      </c>
      <c r="D104" s="205"/>
      <c r="E104" s="103"/>
      <c r="F104" s="103"/>
      <c r="G104" s="912"/>
      <c r="H104" s="745"/>
      <c r="I104" s="745"/>
      <c r="J104" s="748"/>
      <c r="K104" s="745"/>
      <c r="L104" s="745"/>
      <c r="M104" s="748"/>
    </row>
    <row r="105" spans="1:17" s="52" customFormat="1" ht="21" hidden="1" x14ac:dyDescent="0.3">
      <c r="A105" s="745"/>
      <c r="B105" s="746"/>
      <c r="C105" s="213" t="s">
        <v>45</v>
      </c>
      <c r="D105" s="205"/>
      <c r="E105" s="103"/>
      <c r="F105" s="103"/>
      <c r="G105" s="912"/>
      <c r="H105" s="745"/>
      <c r="I105" s="745"/>
      <c r="J105" s="748"/>
      <c r="K105" s="745"/>
      <c r="L105" s="745"/>
      <c r="M105" s="748"/>
    </row>
    <row r="106" spans="1:17" s="52" customFormat="1" ht="21" hidden="1" x14ac:dyDescent="0.3">
      <c r="A106" s="745">
        <v>368</v>
      </c>
      <c r="B106" s="746" t="s">
        <v>1558</v>
      </c>
      <c r="C106" s="213" t="s">
        <v>1530</v>
      </c>
      <c r="D106" s="205">
        <v>6</v>
      </c>
      <c r="E106" s="84" t="s">
        <v>1313</v>
      </c>
      <c r="F106" s="84"/>
      <c r="G106" s="872" t="s">
        <v>2617</v>
      </c>
      <c r="H106" s="745" t="s">
        <v>20</v>
      </c>
      <c r="I106" s="745" t="s">
        <v>81</v>
      </c>
      <c r="J106" s="748">
        <v>0</v>
      </c>
      <c r="K106" s="745" t="s">
        <v>81</v>
      </c>
      <c r="L106" s="745" t="s">
        <v>22</v>
      </c>
      <c r="M106" s="748" t="s">
        <v>1799</v>
      </c>
      <c r="N106" s="56">
        <f>D106*J106</f>
        <v>0</v>
      </c>
      <c r="O106" s="57">
        <f>N106/12</f>
        <v>0</v>
      </c>
      <c r="P106" s="57">
        <v>0</v>
      </c>
      <c r="Q106" s="110">
        <f>O106*2</f>
        <v>0</v>
      </c>
    </row>
    <row r="107" spans="1:17" s="52" customFormat="1" ht="21" hidden="1" x14ac:dyDescent="0.3">
      <c r="A107" s="745"/>
      <c r="B107" s="746"/>
      <c r="C107" s="213" t="s">
        <v>57</v>
      </c>
      <c r="D107" s="205"/>
      <c r="E107" s="103"/>
      <c r="F107" s="103"/>
      <c r="G107" s="872"/>
      <c r="H107" s="745"/>
      <c r="I107" s="745"/>
      <c r="J107" s="748"/>
      <c r="K107" s="745"/>
      <c r="L107" s="745"/>
      <c r="M107" s="748"/>
    </row>
    <row r="108" spans="1:17" s="52" customFormat="1" ht="21" hidden="1" x14ac:dyDescent="0.3">
      <c r="A108" s="745"/>
      <c r="B108" s="746"/>
      <c r="C108" s="213" t="s">
        <v>45</v>
      </c>
      <c r="D108" s="205"/>
      <c r="E108" s="103"/>
      <c r="F108" s="103"/>
      <c r="G108" s="872"/>
      <c r="H108" s="745"/>
      <c r="I108" s="745"/>
      <c r="J108" s="748"/>
      <c r="K108" s="745"/>
      <c r="L108" s="745"/>
      <c r="M108" s="748"/>
    </row>
    <row r="109" spans="1:17" s="52" customFormat="1" ht="22.5" x14ac:dyDescent="0.3">
      <c r="A109" s="731">
        <v>369</v>
      </c>
      <c r="B109" s="732" t="s">
        <v>1725</v>
      </c>
      <c r="C109" s="109" t="s">
        <v>1550</v>
      </c>
      <c r="D109" s="187">
        <v>6</v>
      </c>
      <c r="E109" s="208" t="s">
        <v>1313</v>
      </c>
      <c r="F109" s="208">
        <f>SUM(F110:F111)</f>
        <v>1</v>
      </c>
      <c r="G109" s="861" t="s">
        <v>2618</v>
      </c>
      <c r="H109" s="731" t="s">
        <v>20</v>
      </c>
      <c r="I109" s="731" t="s">
        <v>81</v>
      </c>
      <c r="J109" s="734">
        <v>4</v>
      </c>
      <c r="K109" s="731" t="s">
        <v>26</v>
      </c>
      <c r="L109" s="731" t="s">
        <v>22</v>
      </c>
      <c r="M109" s="731"/>
      <c r="N109" s="56">
        <f>D109*J109</f>
        <v>24</v>
      </c>
      <c r="O109" s="57">
        <f>N109/12</f>
        <v>2</v>
      </c>
      <c r="P109" s="57">
        <v>0</v>
      </c>
      <c r="Q109" s="110">
        <f>O109*2</f>
        <v>4</v>
      </c>
    </row>
    <row r="110" spans="1:17" s="52" customFormat="1" ht="22.5" x14ac:dyDescent="0.3">
      <c r="A110" s="731"/>
      <c r="B110" s="732"/>
      <c r="C110" s="111" t="s">
        <v>57</v>
      </c>
      <c r="D110" s="73"/>
      <c r="E110" s="595">
        <v>50</v>
      </c>
      <c r="F110" s="74">
        <f>SUM(1*E110)/100</f>
        <v>0.5</v>
      </c>
      <c r="G110" s="861"/>
      <c r="H110" s="731"/>
      <c r="I110" s="731"/>
      <c r="J110" s="734"/>
      <c r="K110" s="731"/>
      <c r="L110" s="731"/>
      <c r="M110" s="731"/>
    </row>
    <row r="111" spans="1:17" s="52" customFormat="1" ht="22.5" x14ac:dyDescent="0.3">
      <c r="A111" s="731"/>
      <c r="B111" s="732"/>
      <c r="C111" s="111" t="s">
        <v>45</v>
      </c>
      <c r="D111" s="73"/>
      <c r="E111" s="595">
        <v>50</v>
      </c>
      <c r="F111" s="74">
        <f>SUM(1*E111)/100</f>
        <v>0.5</v>
      </c>
      <c r="G111" s="861"/>
      <c r="H111" s="731"/>
      <c r="I111" s="731"/>
      <c r="J111" s="734"/>
      <c r="K111" s="731"/>
      <c r="L111" s="731"/>
      <c r="M111" s="731"/>
    </row>
    <row r="112" spans="1:17" s="52" customFormat="1" ht="21" hidden="1" x14ac:dyDescent="0.3">
      <c r="A112" s="745">
        <v>370</v>
      </c>
      <c r="B112" s="746" t="s">
        <v>1726</v>
      </c>
      <c r="C112" s="213" t="s">
        <v>1532</v>
      </c>
      <c r="D112" s="205">
        <v>6</v>
      </c>
      <c r="E112" s="84" t="s">
        <v>1313</v>
      </c>
      <c r="F112" s="84"/>
      <c r="G112" s="872" t="s">
        <v>2619</v>
      </c>
      <c r="H112" s="745" t="s">
        <v>20</v>
      </c>
      <c r="I112" s="745" t="s">
        <v>81</v>
      </c>
      <c r="J112" s="748">
        <v>0</v>
      </c>
      <c r="K112" s="745" t="s">
        <v>81</v>
      </c>
      <c r="L112" s="745" t="s">
        <v>22</v>
      </c>
      <c r="M112" s="748" t="s">
        <v>1799</v>
      </c>
      <c r="N112" s="56">
        <f>D112*J112</f>
        <v>0</v>
      </c>
      <c r="O112" s="57">
        <f>N112/12</f>
        <v>0</v>
      </c>
      <c r="P112" s="57">
        <v>0</v>
      </c>
      <c r="Q112" s="110">
        <f>O112*2</f>
        <v>0</v>
      </c>
    </row>
    <row r="113" spans="1:17" s="52" customFormat="1" ht="21" hidden="1" x14ac:dyDescent="0.3">
      <c r="A113" s="745"/>
      <c r="B113" s="746"/>
      <c r="C113" s="213" t="s">
        <v>57</v>
      </c>
      <c r="D113" s="205"/>
      <c r="E113" s="103"/>
      <c r="F113" s="103"/>
      <c r="G113" s="872"/>
      <c r="H113" s="745"/>
      <c r="I113" s="745"/>
      <c r="J113" s="748"/>
      <c r="K113" s="745"/>
      <c r="L113" s="745"/>
      <c r="M113" s="748"/>
    </row>
    <row r="114" spans="1:17" s="52" customFormat="1" ht="21" hidden="1" x14ac:dyDescent="0.3">
      <c r="A114" s="745"/>
      <c r="B114" s="746"/>
      <c r="C114" s="213" t="s">
        <v>45</v>
      </c>
      <c r="D114" s="205"/>
      <c r="E114" s="103"/>
      <c r="F114" s="103"/>
      <c r="G114" s="872"/>
      <c r="H114" s="745"/>
      <c r="I114" s="745"/>
      <c r="J114" s="748"/>
      <c r="K114" s="745"/>
      <c r="L114" s="745"/>
      <c r="M114" s="748"/>
    </row>
    <row r="115" spans="1:17" s="52" customFormat="1" ht="21" hidden="1" x14ac:dyDescent="0.3">
      <c r="A115" s="745">
        <v>371</v>
      </c>
      <c r="B115" s="746" t="s">
        <v>1727</v>
      </c>
      <c r="C115" s="213" t="s">
        <v>1534</v>
      </c>
      <c r="D115" s="205">
        <v>6</v>
      </c>
      <c r="E115" s="84" t="s">
        <v>1313</v>
      </c>
      <c r="F115" s="84"/>
      <c r="G115" s="872" t="s">
        <v>2620</v>
      </c>
      <c r="H115" s="745" t="s">
        <v>20</v>
      </c>
      <c r="I115" s="745" t="s">
        <v>81</v>
      </c>
      <c r="J115" s="748">
        <v>0</v>
      </c>
      <c r="K115" s="745" t="s">
        <v>81</v>
      </c>
      <c r="L115" s="745" t="s">
        <v>22</v>
      </c>
      <c r="M115" s="748" t="s">
        <v>1799</v>
      </c>
      <c r="N115" s="56">
        <f>D115*J115</f>
        <v>0</v>
      </c>
      <c r="O115" s="57">
        <f>N115/12</f>
        <v>0</v>
      </c>
      <c r="P115" s="57">
        <v>0</v>
      </c>
      <c r="Q115" s="110">
        <f>O115*2</f>
        <v>0</v>
      </c>
    </row>
    <row r="116" spans="1:17" s="52" customFormat="1" ht="21" hidden="1" x14ac:dyDescent="0.3">
      <c r="A116" s="745"/>
      <c r="B116" s="746"/>
      <c r="C116" s="213" t="s">
        <v>57</v>
      </c>
      <c r="D116" s="205"/>
      <c r="E116" s="103"/>
      <c r="F116" s="103"/>
      <c r="G116" s="872"/>
      <c r="H116" s="745"/>
      <c r="I116" s="745"/>
      <c r="J116" s="748"/>
      <c r="K116" s="745"/>
      <c r="L116" s="745"/>
      <c r="M116" s="748"/>
    </row>
    <row r="117" spans="1:17" s="52" customFormat="1" ht="21" hidden="1" x14ac:dyDescent="0.3">
      <c r="A117" s="745"/>
      <c r="B117" s="746"/>
      <c r="C117" s="213" t="s">
        <v>45</v>
      </c>
      <c r="D117" s="205"/>
      <c r="E117" s="103"/>
      <c r="F117" s="103"/>
      <c r="G117" s="872"/>
      <c r="H117" s="745"/>
      <c r="I117" s="745"/>
      <c r="J117" s="748"/>
      <c r="K117" s="745"/>
      <c r="L117" s="745"/>
      <c r="M117" s="748"/>
    </row>
    <row r="118" spans="1:17" s="52" customFormat="1" ht="21" hidden="1" x14ac:dyDescent="0.3">
      <c r="A118" s="745">
        <v>372</v>
      </c>
      <c r="B118" s="746" t="s">
        <v>1728</v>
      </c>
      <c r="C118" s="213" t="s">
        <v>1554</v>
      </c>
      <c r="D118" s="205">
        <v>12</v>
      </c>
      <c r="E118" s="84" t="s">
        <v>1318</v>
      </c>
      <c r="F118" s="84"/>
      <c r="G118" s="872" t="s">
        <v>2621</v>
      </c>
      <c r="H118" s="745" t="s">
        <v>20</v>
      </c>
      <c r="I118" s="745" t="s">
        <v>81</v>
      </c>
      <c r="J118" s="748">
        <v>0</v>
      </c>
      <c r="K118" s="745" t="s">
        <v>81</v>
      </c>
      <c r="L118" s="745" t="s">
        <v>22</v>
      </c>
      <c r="M118" s="748" t="s">
        <v>1799</v>
      </c>
      <c r="N118" s="56">
        <f>D118*J118</f>
        <v>0</v>
      </c>
      <c r="O118" s="57">
        <f>N118/12</f>
        <v>0</v>
      </c>
      <c r="P118" s="57">
        <v>0</v>
      </c>
      <c r="Q118" s="110">
        <f>O118*2</f>
        <v>0</v>
      </c>
    </row>
    <row r="119" spans="1:17" s="52" customFormat="1" ht="21" hidden="1" x14ac:dyDescent="0.3">
      <c r="A119" s="745"/>
      <c r="B119" s="746"/>
      <c r="C119" s="213" t="s">
        <v>57</v>
      </c>
      <c r="D119" s="205"/>
      <c r="E119" s="103"/>
      <c r="F119" s="103"/>
      <c r="G119" s="872"/>
      <c r="H119" s="745"/>
      <c r="I119" s="745"/>
      <c r="J119" s="748"/>
      <c r="K119" s="745"/>
      <c r="L119" s="745"/>
      <c r="M119" s="748"/>
    </row>
    <row r="120" spans="1:17" s="52" customFormat="1" ht="21" hidden="1" x14ac:dyDescent="0.3">
      <c r="A120" s="745"/>
      <c r="B120" s="746"/>
      <c r="C120" s="213" t="s">
        <v>45</v>
      </c>
      <c r="D120" s="205"/>
      <c r="E120" s="103"/>
      <c r="F120" s="103"/>
      <c r="G120" s="872"/>
      <c r="H120" s="745"/>
      <c r="I120" s="745"/>
      <c r="J120" s="748"/>
      <c r="K120" s="745"/>
      <c r="L120" s="745"/>
      <c r="M120" s="748"/>
    </row>
    <row r="121" spans="1:17" s="52" customFormat="1" ht="21" hidden="1" x14ac:dyDescent="0.3">
      <c r="A121" s="745">
        <v>373</v>
      </c>
      <c r="B121" s="746" t="s">
        <v>1729</v>
      </c>
      <c r="C121" s="213" t="s">
        <v>1563</v>
      </c>
      <c r="D121" s="205">
        <v>12</v>
      </c>
      <c r="E121" s="84" t="s">
        <v>1318</v>
      </c>
      <c r="F121" s="84"/>
      <c r="G121" s="872" t="s">
        <v>2622</v>
      </c>
      <c r="H121" s="745" t="s">
        <v>20</v>
      </c>
      <c r="I121" s="745" t="s">
        <v>81</v>
      </c>
      <c r="J121" s="748">
        <v>0</v>
      </c>
      <c r="K121" s="745" t="s">
        <v>81</v>
      </c>
      <c r="L121" s="745" t="s">
        <v>22</v>
      </c>
      <c r="M121" s="748" t="s">
        <v>1799</v>
      </c>
      <c r="N121" s="56">
        <f>D121*J121</f>
        <v>0</v>
      </c>
      <c r="O121" s="57">
        <f>N121/12</f>
        <v>0</v>
      </c>
      <c r="P121" s="57">
        <v>0</v>
      </c>
      <c r="Q121" s="110">
        <f>O121*2</f>
        <v>0</v>
      </c>
    </row>
    <row r="122" spans="1:17" s="52" customFormat="1" ht="21" hidden="1" x14ac:dyDescent="0.3">
      <c r="A122" s="745"/>
      <c r="B122" s="746"/>
      <c r="C122" s="213" t="s">
        <v>57</v>
      </c>
      <c r="D122" s="205"/>
      <c r="E122" s="103"/>
      <c r="F122" s="103"/>
      <c r="G122" s="872"/>
      <c r="H122" s="745"/>
      <c r="I122" s="745"/>
      <c r="J122" s="748"/>
      <c r="K122" s="745"/>
      <c r="L122" s="745"/>
      <c r="M122" s="748"/>
    </row>
    <row r="123" spans="1:17" s="52" customFormat="1" ht="21" hidden="1" x14ac:dyDescent="0.3">
      <c r="A123" s="745"/>
      <c r="B123" s="746"/>
      <c r="C123" s="213" t="s">
        <v>45</v>
      </c>
      <c r="D123" s="205"/>
      <c r="E123" s="103"/>
      <c r="F123" s="103"/>
      <c r="G123" s="872"/>
      <c r="H123" s="745"/>
      <c r="I123" s="745"/>
      <c r="J123" s="748"/>
      <c r="K123" s="745"/>
      <c r="L123" s="745"/>
      <c r="M123" s="748"/>
    </row>
    <row r="124" spans="1:17" s="52" customFormat="1" ht="21" hidden="1" x14ac:dyDescent="0.3">
      <c r="A124" s="745">
        <v>374</v>
      </c>
      <c r="B124" s="746" t="s">
        <v>1730</v>
      </c>
      <c r="C124" s="213" t="s">
        <v>1731</v>
      </c>
      <c r="D124" s="205">
        <v>6</v>
      </c>
      <c r="E124" s="84" t="s">
        <v>1313</v>
      </c>
      <c r="F124" s="84"/>
      <c r="G124" s="912"/>
      <c r="H124" s="745" t="s">
        <v>20</v>
      </c>
      <c r="I124" s="745" t="s">
        <v>81</v>
      </c>
      <c r="J124" s="748">
        <v>0</v>
      </c>
      <c r="K124" s="745" t="s">
        <v>81</v>
      </c>
      <c r="L124" s="745" t="s">
        <v>22</v>
      </c>
      <c r="M124" s="748" t="s">
        <v>1799</v>
      </c>
      <c r="N124" s="56">
        <f>D124*J124</f>
        <v>0</v>
      </c>
      <c r="O124" s="57">
        <f>N124/12</f>
        <v>0</v>
      </c>
      <c r="P124" s="57">
        <v>0</v>
      </c>
      <c r="Q124" s="110">
        <f>O124*2</f>
        <v>0</v>
      </c>
    </row>
    <row r="125" spans="1:17" s="52" customFormat="1" ht="21" hidden="1" x14ac:dyDescent="0.3">
      <c r="A125" s="745"/>
      <c r="B125" s="746"/>
      <c r="C125" s="213" t="s">
        <v>57</v>
      </c>
      <c r="D125" s="205"/>
      <c r="E125" s="103"/>
      <c r="F125" s="103"/>
      <c r="G125" s="912"/>
      <c r="H125" s="745"/>
      <c r="I125" s="745"/>
      <c r="J125" s="748"/>
      <c r="K125" s="745"/>
      <c r="L125" s="745"/>
      <c r="M125" s="748"/>
    </row>
    <row r="126" spans="1:17" s="52" customFormat="1" ht="21" hidden="1" x14ac:dyDescent="0.3">
      <c r="A126" s="745"/>
      <c r="B126" s="746"/>
      <c r="C126" s="213" t="s">
        <v>45</v>
      </c>
      <c r="D126" s="205"/>
      <c r="E126" s="103"/>
      <c r="F126" s="103"/>
      <c r="G126" s="912"/>
      <c r="H126" s="745"/>
      <c r="I126" s="745"/>
      <c r="J126" s="748"/>
      <c r="K126" s="745"/>
      <c r="L126" s="745"/>
      <c r="M126" s="748"/>
    </row>
    <row r="127" spans="1:17" s="52" customFormat="1" ht="21" hidden="1" x14ac:dyDescent="0.3">
      <c r="A127" s="745">
        <v>375</v>
      </c>
      <c r="B127" s="746" t="s">
        <v>1732</v>
      </c>
      <c r="C127" s="213" t="s">
        <v>1733</v>
      </c>
      <c r="D127" s="205">
        <v>6</v>
      </c>
      <c r="E127" s="84" t="s">
        <v>1313</v>
      </c>
      <c r="F127" s="84"/>
      <c r="G127" s="912"/>
      <c r="H127" s="745" t="s">
        <v>20</v>
      </c>
      <c r="I127" s="745" t="s">
        <v>81</v>
      </c>
      <c r="J127" s="748">
        <v>0</v>
      </c>
      <c r="K127" s="745" t="s">
        <v>81</v>
      </c>
      <c r="L127" s="745" t="s">
        <v>22</v>
      </c>
      <c r="M127" s="748" t="s">
        <v>1799</v>
      </c>
      <c r="N127" s="56">
        <f>D127*J127</f>
        <v>0</v>
      </c>
      <c r="O127" s="57">
        <f>N127/12</f>
        <v>0</v>
      </c>
      <c r="P127" s="57">
        <v>0</v>
      </c>
      <c r="Q127" s="110">
        <f>O127*2</f>
        <v>0</v>
      </c>
    </row>
    <row r="128" spans="1:17" s="52" customFormat="1" ht="21" hidden="1" x14ac:dyDescent="0.3">
      <c r="A128" s="745"/>
      <c r="B128" s="746"/>
      <c r="C128" s="213" t="s">
        <v>57</v>
      </c>
      <c r="D128" s="205"/>
      <c r="E128" s="103"/>
      <c r="F128" s="103"/>
      <c r="G128" s="912"/>
      <c r="H128" s="745"/>
      <c r="I128" s="745"/>
      <c r="J128" s="748"/>
      <c r="K128" s="745"/>
      <c r="L128" s="745"/>
      <c r="M128" s="748"/>
    </row>
    <row r="129" spans="1:17" s="52" customFormat="1" ht="21" hidden="1" x14ac:dyDescent="0.3">
      <c r="A129" s="745"/>
      <c r="B129" s="746"/>
      <c r="C129" s="213" t="s">
        <v>45</v>
      </c>
      <c r="D129" s="205"/>
      <c r="E129" s="103"/>
      <c r="F129" s="103"/>
      <c r="G129" s="912"/>
      <c r="H129" s="745"/>
      <c r="I129" s="745"/>
      <c r="J129" s="748"/>
      <c r="K129" s="745"/>
      <c r="L129" s="745"/>
      <c r="M129" s="748"/>
    </row>
    <row r="130" spans="1:17" s="52" customFormat="1" ht="21" hidden="1" x14ac:dyDescent="0.3">
      <c r="A130" s="745">
        <v>376</v>
      </c>
      <c r="B130" s="746" t="s">
        <v>1734</v>
      </c>
      <c r="C130" s="213" t="s">
        <v>1735</v>
      </c>
      <c r="D130" s="205">
        <v>6</v>
      </c>
      <c r="E130" s="84" t="s">
        <v>1313</v>
      </c>
      <c r="F130" s="84"/>
      <c r="G130" s="912"/>
      <c r="H130" s="745" t="s">
        <v>20</v>
      </c>
      <c r="I130" s="745" t="s">
        <v>81</v>
      </c>
      <c r="J130" s="748">
        <v>0</v>
      </c>
      <c r="K130" s="745" t="s">
        <v>81</v>
      </c>
      <c r="L130" s="745" t="s">
        <v>22</v>
      </c>
      <c r="M130" s="748" t="s">
        <v>1799</v>
      </c>
      <c r="N130" s="56">
        <f>D130*J130</f>
        <v>0</v>
      </c>
      <c r="O130" s="57">
        <f>N130/12</f>
        <v>0</v>
      </c>
      <c r="P130" s="57">
        <v>0</v>
      </c>
      <c r="Q130" s="110">
        <f>O130*2</f>
        <v>0</v>
      </c>
    </row>
    <row r="131" spans="1:17" s="52" customFormat="1" ht="21" hidden="1" x14ac:dyDescent="0.3">
      <c r="A131" s="745"/>
      <c r="B131" s="746"/>
      <c r="C131" s="213" t="s">
        <v>57</v>
      </c>
      <c r="D131" s="205"/>
      <c r="E131" s="103"/>
      <c r="F131" s="103"/>
      <c r="G131" s="912"/>
      <c r="H131" s="745"/>
      <c r="I131" s="745"/>
      <c r="J131" s="748"/>
      <c r="K131" s="745"/>
      <c r="L131" s="745"/>
      <c r="M131" s="748"/>
    </row>
    <row r="132" spans="1:17" s="52" customFormat="1" ht="21" hidden="1" x14ac:dyDescent="0.3">
      <c r="A132" s="745"/>
      <c r="B132" s="746"/>
      <c r="C132" s="213" t="s">
        <v>45</v>
      </c>
      <c r="D132" s="205"/>
      <c r="E132" s="103"/>
      <c r="F132" s="103"/>
      <c r="G132" s="912"/>
      <c r="H132" s="745"/>
      <c r="I132" s="745"/>
      <c r="J132" s="748"/>
      <c r="K132" s="745"/>
      <c r="L132" s="745"/>
      <c r="M132" s="748"/>
    </row>
    <row r="133" spans="1:17" s="52" customFormat="1" ht="21" hidden="1" x14ac:dyDescent="0.3">
      <c r="A133" s="745">
        <v>377</v>
      </c>
      <c r="B133" s="746" t="s">
        <v>1736</v>
      </c>
      <c r="C133" s="213" t="s">
        <v>1737</v>
      </c>
      <c r="D133" s="205">
        <v>6</v>
      </c>
      <c r="E133" s="84" t="s">
        <v>1313</v>
      </c>
      <c r="F133" s="84"/>
      <c r="G133" s="912"/>
      <c r="H133" s="745" t="s">
        <v>20</v>
      </c>
      <c r="I133" s="745" t="s">
        <v>76</v>
      </c>
      <c r="J133" s="748">
        <v>0</v>
      </c>
      <c r="K133" s="745" t="s">
        <v>76</v>
      </c>
      <c r="L133" s="745" t="s">
        <v>22</v>
      </c>
      <c r="M133" s="748" t="s">
        <v>1799</v>
      </c>
      <c r="N133" s="56">
        <f>D133*J133</f>
        <v>0</v>
      </c>
      <c r="O133" s="57">
        <f>N133/12</f>
        <v>0</v>
      </c>
      <c r="P133" s="57">
        <v>0</v>
      </c>
      <c r="Q133" s="110">
        <f>O133*2</f>
        <v>0</v>
      </c>
    </row>
    <row r="134" spans="1:17" s="52" customFormat="1" ht="21" hidden="1" x14ac:dyDescent="0.3">
      <c r="A134" s="745"/>
      <c r="B134" s="746"/>
      <c r="C134" s="213" t="s">
        <v>57</v>
      </c>
      <c r="D134" s="205"/>
      <c r="E134" s="103"/>
      <c r="F134" s="103"/>
      <c r="G134" s="912"/>
      <c r="H134" s="745"/>
      <c r="I134" s="745"/>
      <c r="J134" s="748"/>
      <c r="K134" s="745"/>
      <c r="L134" s="745"/>
      <c r="M134" s="748"/>
    </row>
    <row r="135" spans="1:17" s="52" customFormat="1" ht="21" hidden="1" x14ac:dyDescent="0.3">
      <c r="A135" s="745"/>
      <c r="B135" s="746"/>
      <c r="C135" s="213" t="s">
        <v>45</v>
      </c>
      <c r="D135" s="205"/>
      <c r="E135" s="103"/>
      <c r="F135" s="103"/>
      <c r="G135" s="912"/>
      <c r="H135" s="745"/>
      <c r="I135" s="745"/>
      <c r="J135" s="748"/>
      <c r="K135" s="745"/>
      <c r="L135" s="745"/>
      <c r="M135" s="748"/>
    </row>
    <row r="136" spans="1:17" s="52" customFormat="1" ht="22.5" x14ac:dyDescent="0.3">
      <c r="A136" s="731">
        <v>378</v>
      </c>
      <c r="B136" s="732" t="s">
        <v>1738</v>
      </c>
      <c r="C136" s="109" t="s">
        <v>1565</v>
      </c>
      <c r="D136" s="187">
        <v>1</v>
      </c>
      <c r="E136" s="208" t="s">
        <v>82</v>
      </c>
      <c r="F136" s="594">
        <f>SUM(F137)</f>
        <v>0.25</v>
      </c>
      <c r="G136" s="802"/>
      <c r="H136" s="731" t="s">
        <v>20</v>
      </c>
      <c r="I136" s="731" t="s">
        <v>20</v>
      </c>
      <c r="J136" s="734">
        <v>1</v>
      </c>
      <c r="K136" s="731" t="s">
        <v>73</v>
      </c>
      <c r="L136" s="731" t="s">
        <v>22</v>
      </c>
      <c r="M136" s="731"/>
      <c r="N136" s="56">
        <f>D136*J136</f>
        <v>1</v>
      </c>
      <c r="O136" s="57">
        <f>N136/12</f>
        <v>8.3333333333333329E-2</v>
      </c>
      <c r="P136" s="57">
        <v>0</v>
      </c>
      <c r="Q136" s="110">
        <f>O136*2</f>
        <v>0.16666666666666666</v>
      </c>
    </row>
    <row r="137" spans="1:17" s="52" customFormat="1" ht="22.5" x14ac:dyDescent="0.3">
      <c r="A137" s="731"/>
      <c r="B137" s="732"/>
      <c r="C137" s="111" t="s">
        <v>57</v>
      </c>
      <c r="D137" s="73"/>
      <c r="E137" s="595">
        <v>100</v>
      </c>
      <c r="F137" s="74">
        <f>SUM(0.25*E137)/100</f>
        <v>0.25</v>
      </c>
      <c r="G137" s="802"/>
      <c r="H137" s="731"/>
      <c r="I137" s="731"/>
      <c r="J137" s="734"/>
      <c r="K137" s="731"/>
      <c r="L137" s="731"/>
      <c r="M137" s="731"/>
    </row>
    <row r="138" spans="1:17" s="52" customFormat="1" ht="22.5" x14ac:dyDescent="0.3">
      <c r="A138" s="731">
        <v>379</v>
      </c>
      <c r="B138" s="732" t="s">
        <v>1739</v>
      </c>
      <c r="C138" s="109" t="s">
        <v>1554</v>
      </c>
      <c r="D138" s="187">
        <v>12</v>
      </c>
      <c r="E138" s="208" t="s">
        <v>1318</v>
      </c>
      <c r="F138" s="208">
        <f>SUM(F139)</f>
        <v>1</v>
      </c>
      <c r="G138" s="802"/>
      <c r="H138" s="731" t="s">
        <v>20</v>
      </c>
      <c r="I138" s="731" t="s">
        <v>20</v>
      </c>
      <c r="J138" s="734">
        <v>1</v>
      </c>
      <c r="K138" s="731" t="s">
        <v>73</v>
      </c>
      <c r="L138" s="731" t="s">
        <v>22</v>
      </c>
      <c r="M138" s="731"/>
      <c r="N138" s="56">
        <f>D138*J138</f>
        <v>12</v>
      </c>
      <c r="O138" s="57">
        <f>N138/12</f>
        <v>1</v>
      </c>
      <c r="P138" s="57">
        <v>0</v>
      </c>
      <c r="Q138" s="110">
        <f>O138*2</f>
        <v>2</v>
      </c>
    </row>
    <row r="139" spans="1:17" s="52" customFormat="1" ht="22.5" x14ac:dyDescent="0.3">
      <c r="A139" s="731"/>
      <c r="B139" s="732"/>
      <c r="C139" s="111" t="s">
        <v>57</v>
      </c>
      <c r="D139" s="73"/>
      <c r="E139" s="595">
        <v>100</v>
      </c>
      <c r="F139" s="74">
        <f>SUM(1*E139)/100</f>
        <v>1</v>
      </c>
      <c r="G139" s="802"/>
      <c r="H139" s="731"/>
      <c r="I139" s="731"/>
      <c r="J139" s="734"/>
      <c r="K139" s="731"/>
      <c r="L139" s="731"/>
      <c r="M139" s="731"/>
    </row>
  </sheetData>
  <mergeCells count="356">
    <mergeCell ref="I138:I139"/>
    <mergeCell ref="J138:J139"/>
    <mergeCell ref="K138:K139"/>
    <mergeCell ref="L138:L139"/>
    <mergeCell ref="M138:M139"/>
    <mergeCell ref="A138:A139"/>
    <mergeCell ref="B138:B139"/>
    <mergeCell ref="G138:G139"/>
    <mergeCell ref="H138:H139"/>
    <mergeCell ref="I136:I137"/>
    <mergeCell ref="J136:J137"/>
    <mergeCell ref="K136:K137"/>
    <mergeCell ref="L136:L137"/>
    <mergeCell ref="M136:M137"/>
    <mergeCell ref="A136:A137"/>
    <mergeCell ref="B136:B137"/>
    <mergeCell ref="G136:G137"/>
    <mergeCell ref="H136:H137"/>
    <mergeCell ref="I133:I135"/>
    <mergeCell ref="J133:J135"/>
    <mergeCell ref="K133:K135"/>
    <mergeCell ref="L133:L135"/>
    <mergeCell ref="M133:M135"/>
    <mergeCell ref="A133:A135"/>
    <mergeCell ref="B133:B135"/>
    <mergeCell ref="G133:G135"/>
    <mergeCell ref="H133:H135"/>
    <mergeCell ref="I130:I132"/>
    <mergeCell ref="J130:J132"/>
    <mergeCell ref="K130:K132"/>
    <mergeCell ref="L130:L132"/>
    <mergeCell ref="M130:M132"/>
    <mergeCell ref="A130:A132"/>
    <mergeCell ref="B130:B132"/>
    <mergeCell ref="G130:G132"/>
    <mergeCell ref="H130:H132"/>
    <mergeCell ref="I127:I129"/>
    <mergeCell ref="J127:J129"/>
    <mergeCell ref="K127:K129"/>
    <mergeCell ref="L127:L129"/>
    <mergeCell ref="M127:M129"/>
    <mergeCell ref="A127:A129"/>
    <mergeCell ref="B127:B129"/>
    <mergeCell ref="G127:G129"/>
    <mergeCell ref="H127:H129"/>
    <mergeCell ref="I124:I126"/>
    <mergeCell ref="J124:J126"/>
    <mergeCell ref="K124:K126"/>
    <mergeCell ref="L124:L126"/>
    <mergeCell ref="M124:M126"/>
    <mergeCell ref="A124:A126"/>
    <mergeCell ref="B124:B126"/>
    <mergeCell ref="G124:G126"/>
    <mergeCell ref="H124:H126"/>
    <mergeCell ref="I121:I123"/>
    <mergeCell ref="J121:J123"/>
    <mergeCell ref="K121:K123"/>
    <mergeCell ref="L121:L123"/>
    <mergeCell ref="M121:M123"/>
    <mergeCell ref="A121:A123"/>
    <mergeCell ref="B121:B123"/>
    <mergeCell ref="G121:G123"/>
    <mergeCell ref="H121:H123"/>
    <mergeCell ref="I118:I120"/>
    <mergeCell ref="J118:J120"/>
    <mergeCell ref="K118:K120"/>
    <mergeCell ref="L118:L120"/>
    <mergeCell ref="M118:M120"/>
    <mergeCell ref="A118:A120"/>
    <mergeCell ref="B118:B120"/>
    <mergeCell ref="G118:G120"/>
    <mergeCell ref="H118:H120"/>
    <mergeCell ref="I115:I117"/>
    <mergeCell ref="J115:J117"/>
    <mergeCell ref="K115:K117"/>
    <mergeCell ref="L115:L117"/>
    <mergeCell ref="M115:M117"/>
    <mergeCell ref="A115:A117"/>
    <mergeCell ref="B115:B117"/>
    <mergeCell ref="G115:G117"/>
    <mergeCell ref="H115:H117"/>
    <mergeCell ref="I112:I114"/>
    <mergeCell ref="J112:J114"/>
    <mergeCell ref="K112:K114"/>
    <mergeCell ref="L112:L114"/>
    <mergeCell ref="M112:M114"/>
    <mergeCell ref="A112:A114"/>
    <mergeCell ref="B112:B114"/>
    <mergeCell ref="G112:G114"/>
    <mergeCell ref="H112:H114"/>
    <mergeCell ref="I109:I111"/>
    <mergeCell ref="J109:J111"/>
    <mergeCell ref="K109:K111"/>
    <mergeCell ref="L109:L111"/>
    <mergeCell ref="M109:M111"/>
    <mergeCell ref="A109:A111"/>
    <mergeCell ref="B109:B111"/>
    <mergeCell ref="G109:G111"/>
    <mergeCell ref="H109:H111"/>
    <mergeCell ref="I106:I108"/>
    <mergeCell ref="J106:J108"/>
    <mergeCell ref="K106:K108"/>
    <mergeCell ref="L106:L108"/>
    <mergeCell ref="M106:M108"/>
    <mergeCell ref="A106:A108"/>
    <mergeCell ref="B106:B108"/>
    <mergeCell ref="G106:G108"/>
    <mergeCell ref="H106:H108"/>
    <mergeCell ref="I103:I105"/>
    <mergeCell ref="J103:J105"/>
    <mergeCell ref="K103:K105"/>
    <mergeCell ref="L103:L105"/>
    <mergeCell ref="M103:M105"/>
    <mergeCell ref="A103:A105"/>
    <mergeCell ref="B103:B105"/>
    <mergeCell ref="G103:G105"/>
    <mergeCell ref="H103:H105"/>
    <mergeCell ref="I100:I102"/>
    <mergeCell ref="J100:J102"/>
    <mergeCell ref="K100:K102"/>
    <mergeCell ref="L100:L102"/>
    <mergeCell ref="M100:M102"/>
    <mergeCell ref="A100:A102"/>
    <mergeCell ref="B100:B102"/>
    <mergeCell ref="G100:G102"/>
    <mergeCell ref="H100:H102"/>
    <mergeCell ref="I97:I99"/>
    <mergeCell ref="J97:J99"/>
    <mergeCell ref="K97:K99"/>
    <mergeCell ref="L97:L99"/>
    <mergeCell ref="M97:M99"/>
    <mergeCell ref="A97:A99"/>
    <mergeCell ref="B97:B99"/>
    <mergeCell ref="G97:G99"/>
    <mergeCell ref="H97:H99"/>
    <mergeCell ref="I94:I96"/>
    <mergeCell ref="J94:J96"/>
    <mergeCell ref="K94:K96"/>
    <mergeCell ref="L94:L96"/>
    <mergeCell ref="M94:M96"/>
    <mergeCell ref="A94:A96"/>
    <mergeCell ref="B94:B96"/>
    <mergeCell ref="G94:G96"/>
    <mergeCell ref="H94:H96"/>
    <mergeCell ref="I91:I93"/>
    <mergeCell ref="J91:J93"/>
    <mergeCell ref="K91:K93"/>
    <mergeCell ref="L91:L93"/>
    <mergeCell ref="M91:M93"/>
    <mergeCell ref="A91:A93"/>
    <mergeCell ref="B91:B93"/>
    <mergeCell ref="G91:G93"/>
    <mergeCell ref="H91:H93"/>
    <mergeCell ref="I88:I90"/>
    <mergeCell ref="J88:J90"/>
    <mergeCell ref="K88:K90"/>
    <mergeCell ref="L88:L90"/>
    <mergeCell ref="M88:M90"/>
    <mergeCell ref="A88:A90"/>
    <mergeCell ref="B88:B90"/>
    <mergeCell ref="G88:G90"/>
    <mergeCell ref="H88:H90"/>
    <mergeCell ref="I85:I87"/>
    <mergeCell ref="J85:J87"/>
    <mergeCell ref="K85:K87"/>
    <mergeCell ref="L85:L87"/>
    <mergeCell ref="M85:M87"/>
    <mergeCell ref="A85:A87"/>
    <mergeCell ref="B85:B87"/>
    <mergeCell ref="G85:G87"/>
    <mergeCell ref="H85:H87"/>
    <mergeCell ref="I82:I84"/>
    <mergeCell ref="J82:J84"/>
    <mergeCell ref="K82:K84"/>
    <mergeCell ref="L82:L84"/>
    <mergeCell ref="M82:M84"/>
    <mergeCell ref="A82:A84"/>
    <mergeCell ref="B82:B84"/>
    <mergeCell ref="G82:G84"/>
    <mergeCell ref="H82:H84"/>
    <mergeCell ref="I79:I81"/>
    <mergeCell ref="J79:J81"/>
    <mergeCell ref="K79:K81"/>
    <mergeCell ref="L79:L81"/>
    <mergeCell ref="M79:M81"/>
    <mergeCell ref="A79:A81"/>
    <mergeCell ref="B79:B81"/>
    <mergeCell ref="G79:G81"/>
    <mergeCell ref="H79:H81"/>
    <mergeCell ref="I76:I78"/>
    <mergeCell ref="J76:J78"/>
    <mergeCell ref="K76:K78"/>
    <mergeCell ref="L76:L78"/>
    <mergeCell ref="M76:M78"/>
    <mergeCell ref="A76:A78"/>
    <mergeCell ref="B76:B78"/>
    <mergeCell ref="G76:G78"/>
    <mergeCell ref="H76:H78"/>
    <mergeCell ref="I70:I73"/>
    <mergeCell ref="J70:J73"/>
    <mergeCell ref="K70:K73"/>
    <mergeCell ref="L70:L73"/>
    <mergeCell ref="M70:M73"/>
    <mergeCell ref="A70:A73"/>
    <mergeCell ref="B70:B73"/>
    <mergeCell ref="G70:G73"/>
    <mergeCell ref="H70:H73"/>
    <mergeCell ref="I66:I69"/>
    <mergeCell ref="J66:J69"/>
    <mergeCell ref="K66:K69"/>
    <mergeCell ref="L66:L69"/>
    <mergeCell ref="M66:M69"/>
    <mergeCell ref="A66:A69"/>
    <mergeCell ref="B66:B69"/>
    <mergeCell ref="G66:G69"/>
    <mergeCell ref="H66:H69"/>
    <mergeCell ref="I62:I65"/>
    <mergeCell ref="J62:J65"/>
    <mergeCell ref="K62:K65"/>
    <mergeCell ref="L62:L65"/>
    <mergeCell ref="M62:M65"/>
    <mergeCell ref="A62:A65"/>
    <mergeCell ref="B62:B65"/>
    <mergeCell ref="G62:G65"/>
    <mergeCell ref="H62:H65"/>
    <mergeCell ref="I58:I61"/>
    <mergeCell ref="J58:J61"/>
    <mergeCell ref="K58:K61"/>
    <mergeCell ref="L58:L61"/>
    <mergeCell ref="M58:M61"/>
    <mergeCell ref="A58:A61"/>
    <mergeCell ref="B58:B61"/>
    <mergeCell ref="G58:G61"/>
    <mergeCell ref="H58:H61"/>
    <mergeCell ref="I54:I57"/>
    <mergeCell ref="J54:J57"/>
    <mergeCell ref="K54:K57"/>
    <mergeCell ref="L54:L57"/>
    <mergeCell ref="M54:M57"/>
    <mergeCell ref="A54:A57"/>
    <mergeCell ref="B54:B57"/>
    <mergeCell ref="G54:G57"/>
    <mergeCell ref="H54:H57"/>
    <mergeCell ref="I50:I53"/>
    <mergeCell ref="J50:J53"/>
    <mergeCell ref="K50:K53"/>
    <mergeCell ref="L50:L53"/>
    <mergeCell ref="M50:M53"/>
    <mergeCell ref="A50:A53"/>
    <mergeCell ref="B50:B53"/>
    <mergeCell ref="G50:G53"/>
    <mergeCell ref="H50:H53"/>
    <mergeCell ref="I46:I49"/>
    <mergeCell ref="J46:J49"/>
    <mergeCell ref="K46:K49"/>
    <mergeCell ref="L46:L49"/>
    <mergeCell ref="M46:M49"/>
    <mergeCell ref="A46:A49"/>
    <mergeCell ref="B46:B49"/>
    <mergeCell ref="G46:G49"/>
    <mergeCell ref="H46:H49"/>
    <mergeCell ref="I42:I45"/>
    <mergeCell ref="J42:J45"/>
    <mergeCell ref="K42:K45"/>
    <mergeCell ref="L42:L45"/>
    <mergeCell ref="M42:M45"/>
    <mergeCell ref="A42:A45"/>
    <mergeCell ref="B42:B45"/>
    <mergeCell ref="G42:G45"/>
    <mergeCell ref="H42:H45"/>
    <mergeCell ref="I38:I41"/>
    <mergeCell ref="J38:J41"/>
    <mergeCell ref="K38:K41"/>
    <mergeCell ref="L38:L41"/>
    <mergeCell ref="M38:M41"/>
    <mergeCell ref="A38:A41"/>
    <mergeCell ref="B38:B41"/>
    <mergeCell ref="G38:G41"/>
    <mergeCell ref="H38:H41"/>
    <mergeCell ref="I34:I37"/>
    <mergeCell ref="J34:J37"/>
    <mergeCell ref="K34:K37"/>
    <mergeCell ref="L34:L37"/>
    <mergeCell ref="M34:M37"/>
    <mergeCell ref="A34:A37"/>
    <mergeCell ref="B34:B37"/>
    <mergeCell ref="G34:G37"/>
    <mergeCell ref="H34:H37"/>
    <mergeCell ref="I22:I25"/>
    <mergeCell ref="J22:J25"/>
    <mergeCell ref="K22:K25"/>
    <mergeCell ref="L22:L25"/>
    <mergeCell ref="M22:M25"/>
    <mergeCell ref="M26:M29"/>
    <mergeCell ref="A30:A33"/>
    <mergeCell ref="B30:B33"/>
    <mergeCell ref="G30:G33"/>
    <mergeCell ref="H30:H33"/>
    <mergeCell ref="I30:I33"/>
    <mergeCell ref="J30:J33"/>
    <mergeCell ref="K30:K33"/>
    <mergeCell ref="L30:L33"/>
    <mergeCell ref="M30:M33"/>
    <mergeCell ref="H26:H29"/>
    <mergeCell ref="I26:I29"/>
    <mergeCell ref="J26:J29"/>
    <mergeCell ref="K26:K29"/>
    <mergeCell ref="L26:L29"/>
    <mergeCell ref="K1:M1"/>
    <mergeCell ref="A2:M2"/>
    <mergeCell ref="A3:M3"/>
    <mergeCell ref="A5:A6"/>
    <mergeCell ref="B5:B6"/>
    <mergeCell ref="C5:C6"/>
    <mergeCell ref="G5:G6"/>
    <mergeCell ref="H5:L5"/>
    <mergeCell ref="A75:M75"/>
    <mergeCell ref="A26:A29"/>
    <mergeCell ref="B26:B29"/>
    <mergeCell ref="G26:G29"/>
    <mergeCell ref="L10:L13"/>
    <mergeCell ref="M10:M13"/>
    <mergeCell ref="I14:I17"/>
    <mergeCell ref="J14:J17"/>
    <mergeCell ref="K14:K17"/>
    <mergeCell ref="L14:L17"/>
    <mergeCell ref="M14:M17"/>
    <mergeCell ref="A14:A17"/>
    <mergeCell ref="B14:B17"/>
    <mergeCell ref="G14:G17"/>
    <mergeCell ref="H14:H17"/>
    <mergeCell ref="A18:A21"/>
    <mergeCell ref="M5:M6"/>
    <mergeCell ref="A7:M7"/>
    <mergeCell ref="A8:M8"/>
    <mergeCell ref="A74:M74"/>
    <mergeCell ref="A10:A13"/>
    <mergeCell ref="B10:B13"/>
    <mergeCell ref="G10:G13"/>
    <mergeCell ref="H10:H13"/>
    <mergeCell ref="I10:I13"/>
    <mergeCell ref="J10:J13"/>
    <mergeCell ref="K10:K13"/>
    <mergeCell ref="A9:M9"/>
    <mergeCell ref="B18:B21"/>
    <mergeCell ref="G18:G21"/>
    <mergeCell ref="H18:H21"/>
    <mergeCell ref="A22:A25"/>
    <mergeCell ref="B22:B25"/>
    <mergeCell ref="G22:G25"/>
    <mergeCell ref="H22:H25"/>
    <mergeCell ref="I18:I21"/>
    <mergeCell ref="J18:J21"/>
    <mergeCell ref="K18:K21"/>
    <mergeCell ref="L18:L21"/>
    <mergeCell ref="M18:M21"/>
  </mergeCells>
  <hyperlinks>
    <hyperlink ref="B10" r:id="rId1" display="https://reg.mju.ac.th/registrar/class_info_2.asp?backto=home&amp;option=0&amp;courseid=8895996&amp;acadyear=2566&amp;semester=2&amp;avs421071358=316" xr:uid="{7D57F56A-7572-4BA1-B220-3EED4507AC4A}"/>
    <hyperlink ref="B14" r:id="rId2" display="https://reg.mju.ac.th/registrar/class_info_2.asp?backto=home&amp;option=0&amp;courseid=8895996&amp;acadyear=2566&amp;semester=2&amp;avs421071358=317" xr:uid="{28AA0F93-E073-4AEF-8D29-80A5995D3D18}"/>
    <hyperlink ref="B18" r:id="rId3" display="https://reg.mju.ac.th/registrar/class_info_2.asp?backto=home&amp;option=0&amp;courseid=8897804&amp;acadyear=2566&amp;semester=2&amp;avs421071358=318" xr:uid="{7314A459-C546-4327-9893-78C87DCC892A}"/>
    <hyperlink ref="B22" r:id="rId4" display="https://reg.mju.ac.th/registrar/class_info_2.asp?backto=home&amp;option=0&amp;courseid=8897804&amp;acadyear=2566&amp;semester=2&amp;avs421071358=319" xr:uid="{9AD466E4-1B96-4E68-99BA-8BBE27DA557F}"/>
    <hyperlink ref="B26" r:id="rId5" display="https://reg.mju.ac.th/registrar/class_info_2.asp?backto=home&amp;option=0&amp;courseid=8898529&amp;acadyear=2566&amp;semester=2&amp;avs421071358=320" xr:uid="{4EB6225D-14F4-409E-83AB-E9F679B9BF04}"/>
    <hyperlink ref="B30" r:id="rId6" display="https://reg.mju.ac.th/registrar/class_info_2.asp?backto=home&amp;option=0&amp;courseid=8898529&amp;acadyear=2566&amp;semester=2&amp;avs421071358=321" xr:uid="{D501364B-4DFA-440E-A9C1-9DF37749F7CD}"/>
    <hyperlink ref="B34" r:id="rId7" display="https://reg.mju.ac.th/registrar/class_info_2.asp?backto=home&amp;option=0&amp;courseid=8898530&amp;acadyear=2566&amp;semester=2&amp;avs421071358=322" xr:uid="{97093111-7C46-4540-8342-3730716DE179}"/>
    <hyperlink ref="B38" r:id="rId8" display="https://reg.mju.ac.th/registrar/class_info_2.asp?backto=home&amp;option=0&amp;courseid=8898530&amp;acadyear=2566&amp;semester=2&amp;avs421071358=323" xr:uid="{3880F12C-8725-4622-B69C-034ED25E8C4A}"/>
    <hyperlink ref="B42" r:id="rId9" display="https://reg.mju.ac.th/registrar/class_info_2.asp?backto=home&amp;option=0&amp;courseid=8895997&amp;acadyear=2566&amp;semester=2&amp;avs421071358=324" xr:uid="{CD9E9DF0-AE2C-4FD3-9759-249C5B24463A}"/>
    <hyperlink ref="B46" r:id="rId10" display="https://reg.mju.ac.th/registrar/class_info_2.asp?backto=home&amp;option=0&amp;courseid=8895997&amp;acadyear=2566&amp;semester=2&amp;avs421071358=325" xr:uid="{419C23FF-5ED4-4747-9CF9-61A15F27E587}"/>
    <hyperlink ref="B50" r:id="rId11" display="https://reg.mju.ac.th/registrar/class_info_2.asp?backto=home&amp;option=0&amp;courseid=8897805&amp;acadyear=2566&amp;semester=2&amp;avs421071358=326" xr:uid="{C46A46D6-82C4-437D-9C3C-87EA43298FA9}"/>
    <hyperlink ref="B54" r:id="rId12" display="https://reg.mju.ac.th/registrar/class_info_2.asp?backto=home&amp;option=0&amp;courseid=8897805&amp;acadyear=2566&amp;semester=2&amp;avs421071358=327" xr:uid="{80635E0D-DD18-473F-86D5-765B9B0F6A4A}"/>
    <hyperlink ref="B58" r:id="rId13" display="https://reg.mju.ac.th/registrar/class_info_2.asp?backto=home&amp;option=0&amp;courseid=8898531&amp;acadyear=2566&amp;semester=2&amp;avs421071358=328" xr:uid="{8CC8B088-F164-4B21-9EC3-F80C8468862B}"/>
    <hyperlink ref="B62" r:id="rId14" display="https://reg.mju.ac.th/registrar/class_info_2.asp?backto=home&amp;option=0&amp;courseid=8898531&amp;acadyear=2566&amp;semester=2&amp;avs421071358=329" xr:uid="{CAB836BD-B2FA-4E05-AB12-CA0DB5720CA0}"/>
    <hyperlink ref="B66" r:id="rId15" display="https://reg.mju.ac.th/registrar/class_info_2.asp?backto=home&amp;option=0&amp;courseid=8898532&amp;acadyear=2566&amp;semester=2&amp;avs421071358=330" xr:uid="{487519BD-AD6E-4283-A8BA-AF2B0B8D1C0D}"/>
    <hyperlink ref="B70" r:id="rId16" display="https://reg.mju.ac.th/registrar/class_info_2.asp?backto=home&amp;option=0&amp;courseid=8898532&amp;acadyear=2566&amp;semester=2&amp;avs421071358=331" xr:uid="{9DFB2BB2-717E-4C16-A67E-8820F8353BD6}"/>
    <hyperlink ref="B76" r:id="rId17" display="https://reg.mju.ac.th/registrar/class_info_2.asp?backto=home&amp;option=0&amp;courseid=8898403&amp;acadyear=2566&amp;semester=2&amp;avs421084884=25" xr:uid="{88EDB61B-72D0-4E54-B7BD-BFBF093D21CA}"/>
    <hyperlink ref="B79" r:id="rId18" display="https://reg.mju.ac.th/registrar/class_info_2.asp?backto=home&amp;option=0&amp;courseid=8898533&amp;acadyear=2566&amp;semester=2&amp;avs421084884=26" xr:uid="{4DD9213B-3B9E-4F35-9439-40D986178338}"/>
    <hyperlink ref="B82" r:id="rId19" display="https://reg.mju.ac.th/registrar/class_info_2.asp?backto=home&amp;option=0&amp;courseid=8897811&amp;acadyear=2566&amp;semester=2&amp;avs421084884=27" xr:uid="{3304D133-1ABD-4178-9C32-61D3147C7262}"/>
    <hyperlink ref="B85" r:id="rId20" display="https://reg.mju.ac.th/registrar/class_info_2.asp?backto=home&amp;option=0&amp;courseid=8898535&amp;acadyear=2566&amp;semester=2&amp;avs421084884=28" xr:uid="{8CF620A0-1A5B-449B-B1A1-7ED912D019BF}"/>
    <hyperlink ref="B88" r:id="rId21" display="https://reg.mju.ac.th/registrar/class_info_2.asp?backto=home&amp;option=0&amp;courseid=8898536&amp;acadyear=2566&amp;semester=2&amp;avs421084884=29" xr:uid="{635CBB2B-A7C4-4A18-B083-7E92E7C390B9}"/>
    <hyperlink ref="B91" r:id="rId22" display="https://reg.mju.ac.th/registrar/class_info_2.asp?backto=home&amp;option=0&amp;courseid=8898537&amp;acadyear=2566&amp;semester=2&amp;avs421084884=30" xr:uid="{78D03861-53B7-4DF3-962A-7BBCDE912E8D}"/>
    <hyperlink ref="B94" r:id="rId23" display="https://reg.mju.ac.th/registrar/class_info_2.asp?backto=home&amp;option=0&amp;courseid=8898538&amp;acadyear=2566&amp;semester=2&amp;avs421084884=31" xr:uid="{48C2C269-41F5-43DC-9B0B-951550E50925}"/>
    <hyperlink ref="B97" r:id="rId24" display="https://reg.mju.ac.th/registrar/class_info_2.asp?backto=home&amp;option=0&amp;courseid=8898539&amp;acadyear=2566&amp;semester=2&amp;avs421084884=32" xr:uid="{F851EAAE-5088-4C4E-8E38-5649E30942C3}"/>
    <hyperlink ref="B100" r:id="rId25" display="https://reg.mju.ac.th/registrar/class_info_2.asp?backto=home&amp;option=0&amp;courseid=8898540&amp;acadyear=2566&amp;semester=2&amp;avs421084884=33" xr:uid="{FBB8D527-EC70-496C-B33D-229EDD9CF176}"/>
    <hyperlink ref="B103" r:id="rId26" display="https://reg.mju.ac.th/registrar/class_info_2.asp?backto=home&amp;option=0&amp;courseid=8898541&amp;acadyear=2566&amp;semester=2&amp;avs421084884=34" xr:uid="{4816F8B6-944C-40DE-AF2E-A41EF535674C}"/>
    <hyperlink ref="B106" r:id="rId27" display="https://reg.mju.ac.th/registrar/class_info_2.asp?backto=home&amp;option=0&amp;courseid=8898404&amp;acadyear=2566&amp;semester=2&amp;avs421084884=35" xr:uid="{D67D22E7-981A-4C01-B219-F668740DF13C}"/>
    <hyperlink ref="B109" r:id="rId28" display="https://reg.mju.ac.th/registrar/class_info_2.asp?backto=home&amp;option=0&amp;courseid=8898542&amp;acadyear=2566&amp;semester=2&amp;avs421084884=36" xr:uid="{931F7BD8-A0D6-453B-9EEB-56633ABF4686}"/>
    <hyperlink ref="B112" r:id="rId29" display="https://reg.mju.ac.th/registrar/class_info_2.asp?backto=home&amp;option=0&amp;courseid=8897812&amp;acadyear=2566&amp;semester=2&amp;avs421084884=37" xr:uid="{2FE339D0-DF80-4478-94C7-4F4F045BE1F3}"/>
    <hyperlink ref="B115" r:id="rId30" display="https://reg.mju.ac.th/registrar/class_info_2.asp?backto=home&amp;option=0&amp;courseid=8898543&amp;acadyear=2566&amp;semester=2&amp;avs421084884=38" xr:uid="{6E75429A-B86D-480A-99D0-6CEEABBE09D0}"/>
    <hyperlink ref="B118" r:id="rId31" display="https://reg.mju.ac.th/registrar/class_info_2.asp?backto=home&amp;option=0&amp;courseid=8898544&amp;acadyear=2566&amp;semester=2&amp;avs421084884=39" xr:uid="{A4A6CE0B-BC98-4EFD-90F4-009614A522B1}"/>
    <hyperlink ref="B121" r:id="rId32" display="https://reg.mju.ac.th/registrar/class_info_2.asp?backto=home&amp;option=0&amp;courseid=8898545&amp;acadyear=2566&amp;semester=2&amp;avs421084884=40" xr:uid="{DF763389-2709-48BE-83D6-1A377BAF11FC}"/>
    <hyperlink ref="B124" r:id="rId33" display="https://reg.mju.ac.th/registrar/class_info_2.asp?backto=home&amp;option=0&amp;courseid=8898546&amp;acadyear=2566&amp;semester=2&amp;avs421084884=41" xr:uid="{A7C77485-1040-4BCB-A092-D1A8BD55FCD1}"/>
    <hyperlink ref="B127" r:id="rId34" display="https://reg.mju.ac.th/registrar/class_info_2.asp?backto=home&amp;option=0&amp;courseid=8898547&amp;acadyear=2566&amp;semester=2&amp;avs421084884=42" xr:uid="{7614EA2C-1436-4A8D-9146-607FDA1D130D}"/>
    <hyperlink ref="B130" r:id="rId35" display="https://reg.mju.ac.th/registrar/class_info_2.asp?backto=home&amp;option=0&amp;courseid=8898548&amp;acadyear=2566&amp;semester=2&amp;avs421084884=43" xr:uid="{18036336-45A1-4BA4-BE65-04743D17C92D}"/>
    <hyperlink ref="B133" r:id="rId36" display="https://reg.mju.ac.th/registrar/class_info_2.asp?backto=home&amp;option=0&amp;courseid=8898549&amp;acadyear=2566&amp;semester=2&amp;avs421084884=44" xr:uid="{3754D1D8-1AA7-4932-8150-48D6DFBBC20C}"/>
    <hyperlink ref="B136" r:id="rId37" display="https://reg.mju.ac.th/registrar/class_info_2.asp?backto=home&amp;option=0&amp;courseid=8892288&amp;acadyear=2566&amp;semester=2&amp;avs421084884=45" xr:uid="{78E4A27F-5497-425A-B48A-2BD854B9FD98}"/>
    <hyperlink ref="B138" r:id="rId38" display="https://reg.mju.ac.th/registrar/class_info_2.asp?backto=home&amp;option=0&amp;courseid=8892291&amp;acadyear=2566&amp;semester=2&amp;avs421084884=46" xr:uid="{3ADA002C-CAD5-4FA0-BDB4-6EA9A58EE7CB}"/>
  </hyperlinks>
  <pageMargins left="0.11811023622047245" right="0.11811023622047245" top="0.15748031496062992" bottom="0.15748031496062992" header="0.31496062992125984" footer="0.31496062992125984"/>
  <pageSetup paperSize="9" scale="58" fitToHeight="0" orientation="landscape" horizontalDpi="300" verticalDpi="300" r:id="rId39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E91E4-0950-49E8-8747-05BCD91DC99F}">
  <dimension ref="A1:N97"/>
  <sheetViews>
    <sheetView workbookViewId="0">
      <selection activeCell="M94" sqref="M94:M96"/>
    </sheetView>
  </sheetViews>
  <sheetFormatPr defaultRowHeight="15" x14ac:dyDescent="0.2"/>
  <cols>
    <col min="1" max="1" width="24.2265625" style="450" customWidth="1"/>
    <col min="2" max="2" width="11.98828125" style="480" customWidth="1"/>
    <col min="3" max="3" width="17.359375" style="450" customWidth="1"/>
    <col min="4" max="4" width="11.11328125" style="450" customWidth="1"/>
    <col min="5" max="5" width="10.36328125" style="502" customWidth="1"/>
    <col min="6" max="6" width="20.35546875" style="494" customWidth="1"/>
    <col min="7" max="7" width="11.36328125" style="451" customWidth="1"/>
    <col min="8" max="8" width="8.9921875" style="502"/>
    <col min="9" max="9" width="8.9921875" style="450"/>
    <col min="10" max="10" width="10.48828125" style="450" customWidth="1"/>
    <col min="11" max="11" width="8.9921875" style="450"/>
    <col min="12" max="12" width="4.37109375" style="450" customWidth="1"/>
    <col min="13" max="13" width="12.11328125" style="451" customWidth="1"/>
    <col min="14" max="14" width="47.5859375" style="450" customWidth="1"/>
    <col min="15" max="16384" width="8.9921875" style="450"/>
  </cols>
  <sheetData>
    <row r="1" spans="1:14" x14ac:dyDescent="0.2">
      <c r="A1" s="700" t="s">
        <v>2685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451"/>
    </row>
    <row r="2" spans="1:14" x14ac:dyDescent="0.2">
      <c r="M2" s="451" t="s">
        <v>2623</v>
      </c>
      <c r="N2" s="451">
        <v>1</v>
      </c>
    </row>
    <row r="3" spans="1:14" ht="21" x14ac:dyDescent="0.3">
      <c r="A3" s="448"/>
      <c r="B3" s="55"/>
      <c r="C3" s="450" t="s">
        <v>2624</v>
      </c>
      <c r="F3" s="495" t="s">
        <v>2625</v>
      </c>
      <c r="G3" s="531">
        <v>4</v>
      </c>
      <c r="H3" s="502" t="s">
        <v>2626</v>
      </c>
      <c r="M3" s="451" t="s">
        <v>2627</v>
      </c>
      <c r="N3" s="451">
        <v>2</v>
      </c>
    </row>
    <row r="4" spans="1:14" x14ac:dyDescent="0.2">
      <c r="C4" s="450" t="s">
        <v>2628</v>
      </c>
      <c r="N4" s="451">
        <f>2/5</f>
        <v>0.4</v>
      </c>
    </row>
    <row r="7" spans="1:14" x14ac:dyDescent="0.2">
      <c r="A7" s="449" t="s">
        <v>2629</v>
      </c>
    </row>
    <row r="8" spans="1:14" x14ac:dyDescent="0.2">
      <c r="A8" s="450" t="s">
        <v>2630</v>
      </c>
    </row>
    <row r="9" spans="1:14" x14ac:dyDescent="0.2">
      <c r="A9" s="696" t="s">
        <v>2636</v>
      </c>
      <c r="B9" s="696" t="s">
        <v>2637</v>
      </c>
      <c r="C9" s="482" t="s">
        <v>2631</v>
      </c>
      <c r="D9" s="696" t="s">
        <v>2639</v>
      </c>
      <c r="E9" s="717" t="s">
        <v>2640</v>
      </c>
      <c r="F9" s="496" t="s">
        <v>2632</v>
      </c>
      <c r="G9" s="696" t="s">
        <v>2639</v>
      </c>
      <c r="H9" s="717" t="s">
        <v>2640</v>
      </c>
      <c r="I9" s="697"/>
      <c r="J9" s="718" t="s">
        <v>2633</v>
      </c>
      <c r="K9" s="699" t="s">
        <v>2634</v>
      </c>
      <c r="L9" s="697"/>
      <c r="M9" s="696" t="s">
        <v>2635</v>
      </c>
    </row>
    <row r="10" spans="1:14" x14ac:dyDescent="0.2">
      <c r="A10" s="696"/>
      <c r="B10" s="696"/>
      <c r="C10" s="482" t="s">
        <v>2638</v>
      </c>
      <c r="D10" s="696"/>
      <c r="E10" s="717"/>
      <c r="F10" s="496" t="s">
        <v>2638</v>
      </c>
      <c r="G10" s="696"/>
      <c r="H10" s="717"/>
      <c r="I10" s="697"/>
      <c r="J10" s="718"/>
      <c r="K10" s="699"/>
      <c r="L10" s="697"/>
      <c r="M10" s="696"/>
    </row>
    <row r="11" spans="1:14" x14ac:dyDescent="0.2">
      <c r="A11" s="692" t="str">
        <f>'ข้อมูลอัตรากำลัง 2566'!A95:C95</f>
        <v>5. พัฒนาภูมิสังคมอย่างยั่งยืน</v>
      </c>
      <c r="B11" s="692"/>
      <c r="C11" s="692"/>
      <c r="D11" s="692"/>
      <c r="E11" s="692"/>
      <c r="F11" s="692"/>
      <c r="G11" s="692"/>
      <c r="H11" s="692"/>
      <c r="I11" s="692"/>
      <c r="J11" s="692"/>
      <c r="K11" s="692"/>
      <c r="L11" s="692"/>
      <c r="M11" s="692"/>
    </row>
    <row r="12" spans="1:14" x14ac:dyDescent="0.2">
      <c r="A12" s="693" t="str">
        <f>'ข้อมูลอัตรากำลัง 2566'!A96:C96</f>
        <v xml:space="preserve">   5.1 หลักสูตร วท.ม. สาขาวิชาพัฒนาภูมิสังคมอย่างยั่งยืน</v>
      </c>
      <c r="B12" s="694"/>
      <c r="C12" s="694"/>
      <c r="D12" s="694"/>
      <c r="E12" s="694"/>
      <c r="F12" s="719"/>
      <c r="G12" s="719"/>
      <c r="H12" s="719"/>
      <c r="I12" s="694"/>
      <c r="J12" s="694"/>
      <c r="K12" s="694"/>
      <c r="L12" s="694"/>
      <c r="M12" s="695"/>
    </row>
    <row r="13" spans="1:14" x14ac:dyDescent="0.2">
      <c r="A13" s="679" t="str">
        <f>'ข้อมูลอัตรากำลัง 2566'!C97</f>
        <v xml:space="preserve">อ. ดร.รัชชานนท์ สมบูรณ์ชัย </v>
      </c>
      <c r="B13" s="676"/>
      <c r="C13" s="454" t="str">
        <f>'ภูมิสังคม 5.1-2566'!C15</f>
        <v>สัมมนา 3</v>
      </c>
      <c r="D13" s="455" t="str">
        <f>'ภูมิสังคม 5.1-2566'!B10</f>
        <v> 20117503 </v>
      </c>
      <c r="E13" s="544">
        <f>'ภูมิสังคม 5.1-2566'!F18</f>
        <v>8.3324999999999996E-2</v>
      </c>
      <c r="F13" s="550" t="str">
        <f>'ภูมิสังคม 5.2-2566'!C10</f>
        <v>วิธีวิทยาการวิจัยเพื่อการพัฒนา</v>
      </c>
      <c r="G13" s="532"/>
      <c r="H13" s="503">
        <f>'ภูมิสังคม 5.2-2566'!F12</f>
        <v>0.49994999999999995</v>
      </c>
      <c r="I13" s="455"/>
      <c r="J13" s="455"/>
      <c r="K13" s="455"/>
      <c r="L13" s="455"/>
      <c r="M13" s="529"/>
    </row>
    <row r="14" spans="1:14" x14ac:dyDescent="0.2">
      <c r="A14" s="680"/>
      <c r="B14" s="677"/>
      <c r="C14" s="461" t="str">
        <f>'ภูมิสังคม 5.1-2566'!C20</f>
        <v>ปรัชญา ทฤษฎี และแนวคิดในการพัฒนา</v>
      </c>
      <c r="D14" s="470" t="str">
        <f>'ภูมิสังคม 5.1-2566'!B20</f>
        <v> 20117511 </v>
      </c>
      <c r="E14" s="545">
        <f>'ภูมิสังคม 5.1-2566'!F18</f>
        <v>8.3324999999999996E-2</v>
      </c>
      <c r="F14" s="547" t="str">
        <f>'ภูมิสังคม 5.2-2566'!C19</f>
        <v>สัมมนา 3</v>
      </c>
      <c r="G14" s="534"/>
      <c r="H14" s="504">
        <f>'ภูมิสังคม 5.2-2566'!F22</f>
        <v>8.3324999999999996E-2</v>
      </c>
      <c r="I14" s="470"/>
      <c r="M14" s="528"/>
    </row>
    <row r="15" spans="1:14" x14ac:dyDescent="0.2">
      <c r="A15" s="680"/>
      <c r="B15" s="677"/>
      <c r="C15" s="461" t="str">
        <f>'ภูมิสังคม 5.1-2566'!C28</f>
        <v>แนวคิดและทฤษฎีในพระราชดำริ</v>
      </c>
      <c r="D15" s="470" t="str">
        <f>'ภูมิสังคม 5.1-2566'!B28</f>
        <v> 20117513 </v>
      </c>
      <c r="E15" s="545">
        <f>'ภูมิสังคม 5.1-2566'!F30</f>
        <v>0.33329999999999999</v>
      </c>
      <c r="F15" s="547" t="str">
        <f>'ภูมิสังคม 5.2-2566'!C24</f>
        <v>สัมมนา 4</v>
      </c>
      <c r="G15" s="534"/>
      <c r="H15" s="504">
        <f>'ภูมิสังคม 5.2-2566'!F28</f>
        <v>8.3324999999999996E-2</v>
      </c>
      <c r="I15" s="470"/>
      <c r="M15" s="528"/>
    </row>
    <row r="16" spans="1:14" x14ac:dyDescent="0.2">
      <c r="A16" s="680"/>
      <c r="B16" s="677"/>
      <c r="C16" s="461" t="str">
        <f>'ภูมิสังคม 5.1-2566'!C33</f>
        <v>เศรษฐกิจพอเพียง</v>
      </c>
      <c r="D16" s="470" t="str">
        <f>'ภูมิสังคม 5.1-2566'!B33</f>
        <v> 20117514 </v>
      </c>
      <c r="E16" s="545">
        <f>'ภูมิสังคม 5.1-2566'!F35</f>
        <v>0.5</v>
      </c>
      <c r="F16" s="547" t="str">
        <f>'ภูมิสังคม 5.2-2566'!C29</f>
        <v>การบริหารโครงการพัฒนาตามภูมิสังคม</v>
      </c>
      <c r="G16" s="534"/>
      <c r="H16" s="504">
        <f>'ภูมิสังคม 5.2-2566'!F33</f>
        <v>0.33329999999999999</v>
      </c>
      <c r="I16" s="470"/>
      <c r="M16" s="528"/>
    </row>
    <row r="17" spans="1:13" x14ac:dyDescent="0.2">
      <c r="A17" s="680"/>
      <c r="B17" s="677"/>
      <c r="C17" s="461" t="str">
        <f>'ภูมิสังคม 5.1-2566'!C48</f>
        <v>วิทยานิพนธ์ 5</v>
      </c>
      <c r="D17" s="470" t="str">
        <f>'ภูมิสังคม 5.1-2566'!B48</f>
        <v> 20117535 </v>
      </c>
      <c r="E17" s="545">
        <f>'ภูมิสังคม 5.1-2566'!F51</f>
        <v>0.5</v>
      </c>
      <c r="F17" s="547" t="str">
        <f>'ภูมิสังคม 5.2-2566'!C45</f>
        <v>วิทยานิพนธ์ 6</v>
      </c>
      <c r="G17" s="534"/>
      <c r="H17" s="504">
        <f>'ภูมิสังคม 5.2-2566'!F47</f>
        <v>1</v>
      </c>
      <c r="I17" s="470"/>
      <c r="M17" s="528"/>
    </row>
    <row r="18" spans="1:13" x14ac:dyDescent="0.2">
      <c r="A18" s="680"/>
      <c r="B18" s="677"/>
      <c r="C18" s="461" t="str">
        <f>'ภูมิสังคม 5.1-2566'!C57</f>
        <v>การค้นคว้าอิสระ</v>
      </c>
      <c r="D18" s="470" t="str">
        <f>'ภูมิสังคม 5.1-2566'!B57</f>
        <v> พภ690 </v>
      </c>
      <c r="E18" s="545">
        <f>'ภูมิสังคม 5.1-2566'!F60</f>
        <v>0.5</v>
      </c>
      <c r="F18" s="547"/>
      <c r="G18" s="534"/>
      <c r="H18" s="504"/>
      <c r="I18" s="470"/>
      <c r="M18" s="528"/>
    </row>
    <row r="19" spans="1:13" x14ac:dyDescent="0.2">
      <c r="A19" s="680"/>
      <c r="B19" s="677"/>
      <c r="C19" s="461" t="str">
        <f>'ภูมิสังคม 5.1-2566'!C65</f>
        <v>วิทยานิพนธ์ 6</v>
      </c>
      <c r="D19" s="601" t="str">
        <f>'ภูมิสังคม 5.1-2566'!B65</f>
        <v> พภ696 </v>
      </c>
      <c r="E19" s="545">
        <f>'ภูมิสังคม 5.1-2566'!F67</f>
        <v>0.5</v>
      </c>
      <c r="F19" s="547"/>
      <c r="G19" s="534"/>
      <c r="H19" s="504"/>
      <c r="I19" s="470"/>
      <c r="M19" s="528"/>
    </row>
    <row r="20" spans="1:13" x14ac:dyDescent="0.2">
      <c r="A20" s="680"/>
      <c r="B20" s="677"/>
      <c r="C20" s="461"/>
      <c r="D20" s="470"/>
      <c r="E20" s="545"/>
      <c r="F20" s="499"/>
      <c r="G20" s="535"/>
      <c r="H20" s="504"/>
      <c r="I20" s="470"/>
      <c r="K20" s="464">
        <f>J21/G3</f>
        <v>1.1249625000000001</v>
      </c>
      <c r="M20" s="528"/>
    </row>
    <row r="21" spans="1:13" x14ac:dyDescent="0.2">
      <c r="A21" s="681"/>
      <c r="B21" s="678"/>
      <c r="C21" s="457"/>
      <c r="D21" s="466" t="s">
        <v>2641</v>
      </c>
      <c r="E21" s="505">
        <f>SUM(E13:E20)</f>
        <v>2.4999500000000001</v>
      </c>
      <c r="F21" s="497"/>
      <c r="G21" s="533" t="s">
        <v>2641</v>
      </c>
      <c r="H21" s="505">
        <f>SUM(H13:H20)</f>
        <v>1.9999</v>
      </c>
      <c r="I21" s="457"/>
      <c r="J21" s="458">
        <f>SUM(E21,H21)</f>
        <v>4.4998500000000003</v>
      </c>
      <c r="K21" s="458">
        <f>IF(J21&gt;$G$3,1,(J21/$G$3))</f>
        <v>1</v>
      </c>
      <c r="L21" s="458"/>
      <c r="M21" s="602" t="str">
        <f>IF(J21&gt;4,"Overloaded","OK")</f>
        <v>Overloaded</v>
      </c>
    </row>
    <row r="22" spans="1:13" ht="18" customHeight="1" x14ac:dyDescent="0.2">
      <c r="A22" s="679" t="str">
        <f>'ข้อมูลอัตรากำลัง 2566'!C98</f>
        <v>อ. ดร.ปรมินทร์ นาระทะ</v>
      </c>
      <c r="B22" s="682"/>
      <c r="C22" s="551" t="str">
        <f>'ภูมิสังคม 5.1-2566'!C10</f>
        <v>สัมมนา 2</v>
      </c>
      <c r="D22" s="552" t="str">
        <f>'ภูมิสังคม 5.1-2566'!B10</f>
        <v> 20117503 </v>
      </c>
      <c r="E22" s="553">
        <f>'ภูมิสังคม 5.1-2566'!F14</f>
        <v>8.3324999999999996E-2</v>
      </c>
      <c r="F22" s="550" t="str">
        <f>'ภูมิสังคม 5.2-2566'!C19</f>
        <v>สัมมนา 3</v>
      </c>
      <c r="G22" s="554"/>
      <c r="H22" s="553">
        <f>'ภูมิสังคม 5.2-2566'!F23</f>
        <v>8.3324999999999996E-2</v>
      </c>
      <c r="I22" s="454"/>
      <c r="J22" s="455"/>
      <c r="K22" s="455"/>
      <c r="L22" s="455"/>
      <c r="M22" s="529"/>
    </row>
    <row r="23" spans="1:13" x14ac:dyDescent="0.2">
      <c r="A23" s="680"/>
      <c r="B23" s="683"/>
      <c r="C23" s="555" t="str">
        <f>'ภูมิสังคม 5.1-2566'!C15</f>
        <v>สัมมนา 3</v>
      </c>
      <c r="D23" s="556" t="str">
        <f>'ภูมิสังคม 5.1-2566'!B15</f>
        <v> 20117504 </v>
      </c>
      <c r="E23" s="557">
        <f>'ภูมิสังคม 5.1-2566'!F19</f>
        <v>8.3324999999999996E-2</v>
      </c>
      <c r="F23" s="547" t="str">
        <f>'ภูมิสังคม 5.2-2566'!C24</f>
        <v>สัมมนา 4</v>
      </c>
      <c r="G23" s="558"/>
      <c r="H23" s="557">
        <f>'ภูมิสังคม 5.2-2566'!F28</f>
        <v>8.3324999999999996E-2</v>
      </c>
      <c r="I23" s="461"/>
      <c r="M23" s="528"/>
    </row>
    <row r="24" spans="1:13" x14ac:dyDescent="0.2">
      <c r="A24" s="680"/>
      <c r="B24" s="683"/>
      <c r="C24" s="555" t="str">
        <f>'ภูมิสังคม 5.1-2566'!C20</f>
        <v>ปรัชญา ทฤษฎี และแนวคิดในการพัฒนา</v>
      </c>
      <c r="D24" s="556" t="str">
        <f>'ภูมิสังคม 5.1-2566'!B20</f>
        <v> 20117511 </v>
      </c>
      <c r="E24" s="557">
        <f>'ภูมิสังคม 5.1-2566'!F22</f>
        <v>0.5</v>
      </c>
      <c r="F24" s="547" t="str">
        <f>'ภูมิสังคม 5.2-2566'!C39</f>
        <v>วิทยานิพนธ์ 6</v>
      </c>
      <c r="G24" s="558"/>
      <c r="H24" s="557">
        <f>'ภูมิสังคม 5.2-2566'!F41</f>
        <v>1</v>
      </c>
      <c r="I24" s="461"/>
      <c r="M24" s="528"/>
    </row>
    <row r="25" spans="1:13" x14ac:dyDescent="0.2">
      <c r="A25" s="680"/>
      <c r="B25" s="683"/>
      <c r="C25" s="555" t="str">
        <f>'ภูมิสังคม 5.1-2566'!C24</f>
        <v>พระราชปรัชญา</v>
      </c>
      <c r="D25" s="556" t="str">
        <f>'ภูมิสังคม 5.1-2566'!B24</f>
        <v> 20117512 </v>
      </c>
      <c r="E25" s="557">
        <f>'ภูมิสังคม 5.1-2566'!F26</f>
        <v>0.5</v>
      </c>
      <c r="F25" s="547" t="str">
        <f>'ภูมิสังคม 5.2-2566'!C29</f>
        <v>การบริหารโครงการพัฒนาตามภูมิสังคม</v>
      </c>
      <c r="G25" s="558"/>
      <c r="H25" s="557">
        <f>'ภูมิสังคม 5.2-2566'!F31</f>
        <v>0.33329999999999999</v>
      </c>
      <c r="I25" s="461"/>
      <c r="M25" s="528"/>
    </row>
    <row r="26" spans="1:13" x14ac:dyDescent="0.2">
      <c r="A26" s="680"/>
      <c r="B26" s="683"/>
      <c r="C26" s="555" t="str">
        <f>'ภูมิสังคม 5.1-2566'!C48</f>
        <v>วิทยานิพนธ์ 5</v>
      </c>
      <c r="D26" s="556" t="str">
        <f>'ภูมิสังคม 5.1-2566'!B48</f>
        <v> 20117535 </v>
      </c>
      <c r="E26" s="557">
        <f>'ภูมิสังคม 5.1-2566'!F50</f>
        <v>0.5</v>
      </c>
      <c r="F26" s="547"/>
      <c r="G26" s="558"/>
      <c r="H26" s="557"/>
      <c r="I26" s="461"/>
      <c r="M26" s="528"/>
    </row>
    <row r="27" spans="1:13" x14ac:dyDescent="0.2">
      <c r="A27" s="680"/>
      <c r="B27" s="683"/>
      <c r="C27" s="555" t="str">
        <f>'ภูมิสังคม 5.1-2566'!C52</f>
        <v>สัมมนา 4</v>
      </c>
      <c r="D27" s="556" t="str">
        <f>'ภูมิสังคม 5.1-2566'!B52</f>
        <v> พภ594 </v>
      </c>
      <c r="E27" s="557">
        <f>'ภูมิสังคม 5.1-2566'!F56</f>
        <v>8.3324999999999996E-2</v>
      </c>
      <c r="F27" s="547"/>
      <c r="G27" s="558"/>
      <c r="H27" s="557"/>
      <c r="I27" s="461"/>
      <c r="M27" s="528"/>
    </row>
    <row r="28" spans="1:13" x14ac:dyDescent="0.2">
      <c r="A28" s="680"/>
      <c r="B28" s="683"/>
      <c r="C28" s="555" t="str">
        <f>'ภูมิสังคม 5.1-2566'!C61</f>
        <v>การค้นคว้าอิสระ</v>
      </c>
      <c r="D28" s="556" t="str">
        <f>'ภูมิสังคม 5.1-2566'!B61</f>
        <v> พภ690 </v>
      </c>
      <c r="E28" s="557">
        <f>'ภูมิสังคม 5.1-2566'!F63</f>
        <v>0.25</v>
      </c>
      <c r="F28" s="547"/>
      <c r="G28" s="558"/>
      <c r="H28" s="557"/>
      <c r="I28" s="461"/>
      <c r="M28" s="528"/>
    </row>
    <row r="29" spans="1:13" x14ac:dyDescent="0.2">
      <c r="A29" s="680"/>
      <c r="B29" s="683"/>
      <c r="C29" s="555"/>
      <c r="D29" s="556"/>
      <c r="E29" s="557"/>
      <c r="F29" s="547"/>
      <c r="G29" s="559"/>
      <c r="H29" s="557"/>
      <c r="I29" s="461"/>
      <c r="K29" s="464">
        <f>J30/G3</f>
        <v>0.87498125000000004</v>
      </c>
      <c r="M29" s="528"/>
    </row>
    <row r="30" spans="1:13" x14ac:dyDescent="0.2">
      <c r="A30" s="681"/>
      <c r="B30" s="684"/>
      <c r="C30" s="457"/>
      <c r="D30" s="466" t="s">
        <v>2641</v>
      </c>
      <c r="E30" s="505">
        <f>SUM(E22:E29)</f>
        <v>1.9999750000000001</v>
      </c>
      <c r="F30" s="500"/>
      <c r="G30" s="533" t="s">
        <v>2641</v>
      </c>
      <c r="H30" s="505">
        <f>SUM(H22:H29)</f>
        <v>1.4999499999999999</v>
      </c>
      <c r="I30" s="457"/>
      <c r="J30" s="458">
        <f>SUM(E30,H30)</f>
        <v>3.4999250000000002</v>
      </c>
      <c r="K30" s="458">
        <f>IF(J30&gt;$G$3,1,(J30/$G$3))</f>
        <v>0.87498125000000004</v>
      </c>
      <c r="L30" s="458"/>
      <c r="M30" s="588" t="str">
        <f>IF(J30&gt;4,"Overloaded","OK")</f>
        <v>OK</v>
      </c>
    </row>
    <row r="31" spans="1:13" ht="18" customHeight="1" x14ac:dyDescent="0.2">
      <c r="A31" s="679" t="str">
        <f>'ข้อมูลอัตรากำลัง 2566'!C99</f>
        <v xml:space="preserve">ผศ. ดร.ผานิตย์ นาขยัน </v>
      </c>
      <c r="B31" s="682"/>
      <c r="C31" s="551" t="str">
        <f>'ภูมิสังคม 5.1-2566'!C15</f>
        <v>สัมมนา 3</v>
      </c>
      <c r="D31" s="552" t="str">
        <f>'ภูมิสังคม 5.1-2566'!B15</f>
        <v> 20117504 </v>
      </c>
      <c r="E31" s="553">
        <f>'ภูมิสังคม 5.1-2566'!F17</f>
        <v>8.3324999999999996E-2</v>
      </c>
      <c r="F31" s="550" t="str">
        <f>'ภูมิสังคม 5.2-2566'!C19</f>
        <v>สัมมนา 3</v>
      </c>
      <c r="G31" s="554"/>
      <c r="H31" s="553">
        <f>'ภูมิสังคม 5.2-2566'!F21</f>
        <v>8.3324999999999996E-2</v>
      </c>
      <c r="I31" s="454"/>
      <c r="J31" s="455"/>
      <c r="K31" s="455"/>
      <c r="L31" s="455"/>
      <c r="M31" s="529"/>
    </row>
    <row r="32" spans="1:13" x14ac:dyDescent="0.2">
      <c r="A32" s="680"/>
      <c r="B32" s="683"/>
      <c r="C32" s="555" t="str">
        <f>'ภูมิสังคม 5.1-2566'!C24</f>
        <v>พระราชปรัชญา</v>
      </c>
      <c r="D32" s="556" t="str">
        <f>'ภูมิสังคม 5.1-2566'!B24</f>
        <v> 20117512 </v>
      </c>
      <c r="E32" s="557">
        <f>'ภูมิสังคม 5.1-2566'!F27</f>
        <v>0.5</v>
      </c>
      <c r="F32" s="547" t="str">
        <f>'ภูมิสังคม 5.2-2566'!C24</f>
        <v>สัมมนา 4</v>
      </c>
      <c r="G32" s="558"/>
      <c r="H32" s="557">
        <f>'ภูมิสังคม 5.2-2566'!F27</f>
        <v>8.3324999999999996E-2</v>
      </c>
      <c r="I32" s="461"/>
      <c r="J32" s="470"/>
      <c r="K32" s="470"/>
      <c r="L32" s="470"/>
      <c r="M32" s="528"/>
    </row>
    <row r="33" spans="1:13" x14ac:dyDescent="0.2">
      <c r="A33" s="680"/>
      <c r="B33" s="683"/>
      <c r="C33" s="555" t="str">
        <f>'ภูมิสังคม 5.1-2566'!C33</f>
        <v>เศรษฐกิจพอเพียง</v>
      </c>
      <c r="D33" s="556" t="str">
        <f>'ภูมิสังคม 5.1-2566'!B33</f>
        <v> 20117514 </v>
      </c>
      <c r="E33" s="557">
        <f>'ภูมิสังคม 5.1-2566'!F36</f>
        <v>0.5</v>
      </c>
      <c r="F33" s="547" t="str">
        <f>'ภูมิสังคม 5.2-2566'!C29</f>
        <v>การบริหารโครงการพัฒนาตามภูมิสังคม</v>
      </c>
      <c r="G33" s="558"/>
      <c r="H33" s="557">
        <f>'ภูมิสังคม 5.2-2566'!F32</f>
        <v>0.33329999999999999</v>
      </c>
      <c r="I33" s="461"/>
      <c r="J33" s="470"/>
      <c r="K33" s="470"/>
      <c r="L33" s="470"/>
      <c r="M33" s="528"/>
    </row>
    <row r="34" spans="1:13" x14ac:dyDescent="0.2">
      <c r="A34" s="680"/>
      <c r="B34" s="683"/>
      <c r="C34" s="555" t="str">
        <f>'ภูมิสังคม 5.1-2566'!C57</f>
        <v>การค้นคว้าอิสระ</v>
      </c>
      <c r="D34" s="556" t="str">
        <f>'ภูมิสังคม 5.1-2566'!B57</f>
        <v> พภ690 </v>
      </c>
      <c r="E34" s="557">
        <f>'ภูมิสังคม 5.1-2566'!F59</f>
        <v>0.25</v>
      </c>
      <c r="F34" s="547" t="str">
        <f>'ภูมิสังคม 5.2-2566'!C34</f>
        <v>การวิเคราะห์พื้นที่เพื่อการพัฒนา</v>
      </c>
      <c r="G34" s="558"/>
      <c r="H34" s="557">
        <f>'ภูมิสังคม 5.2-2566'!F37</f>
        <v>0.33329999999999999</v>
      </c>
      <c r="I34" s="461"/>
      <c r="J34" s="470"/>
      <c r="K34" s="470"/>
      <c r="L34" s="470"/>
      <c r="M34" s="528"/>
    </row>
    <row r="35" spans="1:13" x14ac:dyDescent="0.2">
      <c r="A35" s="680"/>
      <c r="B35" s="683"/>
      <c r="C35" s="555" t="str">
        <f>'ภูมิสังคม 5.1-2566'!C65</f>
        <v>วิทยานิพนธ์ 6</v>
      </c>
      <c r="D35" s="556" t="str">
        <f>'ภูมิสังคม 5.1-2566'!B65</f>
        <v> พภ696 </v>
      </c>
      <c r="E35" s="557">
        <f>'ภูมิสังคม 5.1-2566'!F68</f>
        <v>0.5</v>
      </c>
      <c r="F35" s="547" t="str">
        <f>'ภูมิสังคม 5.2-2566'!C42</f>
        <v>การค้นคว้าอิสระ</v>
      </c>
      <c r="G35" s="558"/>
      <c r="H35" s="557">
        <f>'ภูมิสังคม 5.2-2566'!F44</f>
        <v>1</v>
      </c>
      <c r="I35" s="461"/>
      <c r="J35" s="470"/>
      <c r="K35" s="470"/>
      <c r="L35" s="470"/>
      <c r="M35" s="528"/>
    </row>
    <row r="36" spans="1:13" x14ac:dyDescent="0.2">
      <c r="A36" s="680"/>
      <c r="B36" s="683"/>
      <c r="C36" s="461"/>
      <c r="D36" s="470"/>
      <c r="E36" s="504"/>
      <c r="F36" s="499"/>
      <c r="H36" s="504"/>
      <c r="I36" s="461"/>
      <c r="K36" s="464">
        <f>J37/G3</f>
        <v>0.91664374999999998</v>
      </c>
      <c r="M36" s="528"/>
    </row>
    <row r="37" spans="1:13" x14ac:dyDescent="0.2">
      <c r="A37" s="681"/>
      <c r="B37" s="684"/>
      <c r="C37" s="457"/>
      <c r="D37" s="466"/>
      <c r="E37" s="505">
        <f>SUM(E31:E36)</f>
        <v>1.8333249999999999</v>
      </c>
      <c r="F37" s="500"/>
      <c r="G37" s="533"/>
      <c r="H37" s="505">
        <f>SUM(H31:H36)</f>
        <v>1.83325</v>
      </c>
      <c r="I37" s="457"/>
      <c r="J37" s="458">
        <f>SUM(E37,H37)</f>
        <v>3.6665749999999999</v>
      </c>
      <c r="K37" s="458">
        <f>IF(J37&gt;$G$3,1,(J37/$G$3))</f>
        <v>0.91664374999999998</v>
      </c>
      <c r="L37" s="458"/>
      <c r="M37" s="588" t="str">
        <f>IF(J37&gt;4,"Overloaded","OK")</f>
        <v>OK</v>
      </c>
    </row>
    <row r="39" spans="1:13" x14ac:dyDescent="0.2">
      <c r="J39" s="453" t="s">
        <v>2642</v>
      </c>
      <c r="K39" s="453">
        <f>SUM(K20+K29+K36)</f>
        <v>2.9165875000000003</v>
      </c>
      <c r="M39" s="451" t="s">
        <v>2643</v>
      </c>
    </row>
    <row r="40" spans="1:13" x14ac:dyDescent="0.2">
      <c r="J40" s="471" t="s">
        <v>2644</v>
      </c>
      <c r="K40" s="471">
        <f>K39/3</f>
        <v>0.97219583333333348</v>
      </c>
      <c r="M40" s="451" t="s">
        <v>2645</v>
      </c>
    </row>
    <row r="41" spans="1:13" x14ac:dyDescent="0.2">
      <c r="K41" s="472"/>
    </row>
    <row r="42" spans="1:13" x14ac:dyDescent="0.2">
      <c r="A42" s="450" t="s">
        <v>2646</v>
      </c>
    </row>
    <row r="43" spans="1:13" x14ac:dyDescent="0.2">
      <c r="A43" s="460" t="s">
        <v>2701</v>
      </c>
      <c r="B43" s="676"/>
      <c r="C43" s="454" t="str">
        <f>'ภูมิสังคม 5.1-2566'!C37</f>
        <v>นวัตกรรมการจัดการทรัพยากรธรรมชาติ</v>
      </c>
      <c r="D43" s="455"/>
      <c r="E43" s="503">
        <f>'ภูมิสังคม 5.1-2566'!F39</f>
        <v>0.2</v>
      </c>
      <c r="F43" s="498" t="str">
        <f>'ภูมิสังคม 5.2-2566'!C10</f>
        <v>วิธีวิทยาการวิจัยเพื่อการพัฒนา</v>
      </c>
      <c r="G43" s="564"/>
      <c r="H43" s="503">
        <f>'ภูมิสังคม 5.2-2566'!F13</f>
        <v>0.49994999999999995</v>
      </c>
      <c r="I43" s="454"/>
      <c r="J43" s="455"/>
      <c r="K43" s="455"/>
      <c r="L43" s="455"/>
      <c r="M43" s="529"/>
    </row>
    <row r="44" spans="1:13" x14ac:dyDescent="0.2">
      <c r="A44" s="462"/>
      <c r="B44" s="677"/>
      <c r="C44" s="461"/>
      <c r="D44" s="470"/>
      <c r="E44" s="504"/>
      <c r="F44" s="499"/>
      <c r="G44" s="546"/>
      <c r="H44" s="504"/>
      <c r="I44" s="461"/>
      <c r="M44" s="528"/>
    </row>
    <row r="45" spans="1:13" x14ac:dyDescent="0.2">
      <c r="A45" s="462"/>
      <c r="B45" s="677"/>
      <c r="C45" s="461"/>
      <c r="D45" s="470"/>
      <c r="E45" s="504"/>
      <c r="F45" s="499"/>
      <c r="G45" s="546"/>
      <c r="H45" s="504"/>
      <c r="I45" s="461"/>
      <c r="M45" s="528"/>
    </row>
    <row r="46" spans="1:13" x14ac:dyDescent="0.2">
      <c r="A46" s="462"/>
      <c r="B46" s="677"/>
      <c r="C46" s="461"/>
      <c r="D46" s="470"/>
      <c r="E46" s="504"/>
      <c r="F46" s="499"/>
      <c r="G46" s="546"/>
      <c r="H46" s="504"/>
      <c r="I46" s="461"/>
      <c r="M46" s="528"/>
    </row>
    <row r="47" spans="1:13" x14ac:dyDescent="0.2">
      <c r="A47" s="462"/>
      <c r="B47" s="677"/>
      <c r="C47" s="461"/>
      <c r="E47" s="504"/>
      <c r="F47" s="499"/>
      <c r="G47" s="535"/>
      <c r="H47" s="504"/>
      <c r="I47" s="461"/>
      <c r="M47" s="528"/>
    </row>
    <row r="48" spans="1:13" x14ac:dyDescent="0.2">
      <c r="A48" s="465"/>
      <c r="B48" s="678"/>
      <c r="C48" s="457"/>
      <c r="D48" s="466" t="s">
        <v>2641</v>
      </c>
      <c r="E48" s="505">
        <f>SUM(E43:E47)</f>
        <v>0.2</v>
      </c>
      <c r="F48" s="500"/>
      <c r="G48" s="533" t="s">
        <v>2641</v>
      </c>
      <c r="H48" s="505">
        <f>SUM(H43:H47)</f>
        <v>0.49994999999999995</v>
      </c>
      <c r="I48" s="457"/>
      <c r="J48" s="542">
        <f>SUM(E48,H48)</f>
        <v>0.69994999999999996</v>
      </c>
      <c r="K48" s="458">
        <f>IF(J48&gt;$G$3,1,(J48/$G$3))</f>
        <v>0.17498749999999999</v>
      </c>
      <c r="L48" s="458"/>
      <c r="M48" s="587" t="str">
        <f>IF(J48&gt;4,"Overloaded","OK")</f>
        <v>OK</v>
      </c>
    </row>
    <row r="49" spans="1:13" x14ac:dyDescent="0.2">
      <c r="A49" s="460" t="s">
        <v>2702</v>
      </c>
      <c r="B49" s="676"/>
      <c r="C49" s="454" t="str">
        <f>'ภูมิสังคม 5.1-2566'!C37</f>
        <v>นวัตกรรมการจัดการทรัพยากรธรรมชาติ</v>
      </c>
      <c r="D49" s="455"/>
      <c r="E49" s="503">
        <f>'ภูมิสังคม 5.1-2566'!F40</f>
        <v>0.2</v>
      </c>
      <c r="F49" s="498"/>
      <c r="G49" s="564"/>
      <c r="H49" s="503"/>
      <c r="I49" s="454"/>
      <c r="J49" s="455"/>
      <c r="K49" s="455"/>
      <c r="L49" s="455"/>
      <c r="M49" s="529"/>
    </row>
    <row r="50" spans="1:13" x14ac:dyDescent="0.2">
      <c r="A50" s="462"/>
      <c r="B50" s="677"/>
      <c r="C50" s="461" t="str">
        <f>'ภูมิสังคม 5.1-2566'!C52</f>
        <v>สัมมนา 4</v>
      </c>
      <c r="E50" s="504">
        <f>'ภูมิสังคม 5.1-2566'!F54</f>
        <v>8.3324999999999996E-2</v>
      </c>
      <c r="F50" s="499"/>
      <c r="G50" s="546"/>
      <c r="H50" s="504"/>
      <c r="I50" s="461"/>
      <c r="M50" s="528"/>
    </row>
    <row r="51" spans="1:13" x14ac:dyDescent="0.2">
      <c r="A51" s="462"/>
      <c r="B51" s="677"/>
      <c r="C51" s="461"/>
      <c r="E51" s="504"/>
      <c r="F51" s="499"/>
      <c r="H51" s="504"/>
      <c r="I51" s="461"/>
      <c r="M51" s="528"/>
    </row>
    <row r="52" spans="1:13" x14ac:dyDescent="0.2">
      <c r="A52" s="465"/>
      <c r="B52" s="678"/>
      <c r="C52" s="457"/>
      <c r="D52" s="466" t="s">
        <v>2641</v>
      </c>
      <c r="E52" s="505">
        <f>SUM(E49:E51)</f>
        <v>0.28332499999999999</v>
      </c>
      <c r="F52" s="500"/>
      <c r="G52" s="533" t="s">
        <v>2641</v>
      </c>
      <c r="H52" s="505">
        <f>SUM(H49:H51)</f>
        <v>0</v>
      </c>
      <c r="I52" s="457"/>
      <c r="J52" s="458">
        <f>SUM(E52,H52)</f>
        <v>0.28332499999999999</v>
      </c>
      <c r="K52" s="458">
        <f>IF(J52&gt;$G$3,1,(J52/$G$3))</f>
        <v>7.0831249999999998E-2</v>
      </c>
      <c r="L52" s="458"/>
      <c r="M52" s="587" t="str">
        <f>IF(J52&gt;4,"Overloaded","OK")</f>
        <v>OK</v>
      </c>
    </row>
    <row r="53" spans="1:13" x14ac:dyDescent="0.2">
      <c r="A53" s="460" t="s">
        <v>2703</v>
      </c>
      <c r="B53" s="676"/>
      <c r="C53" s="454" t="str">
        <f>'ภูมิสังคม 5.1-2566'!C37</f>
        <v>นวัตกรรมการจัดการทรัพยากรธรรมชาติ</v>
      </c>
      <c r="D53" s="455"/>
      <c r="E53" s="503">
        <f>'ภูมิสังคม 5.1-2566'!F41</f>
        <v>0.2</v>
      </c>
      <c r="F53" s="498"/>
      <c r="G53" s="564"/>
      <c r="H53" s="503"/>
      <c r="I53" s="454"/>
      <c r="J53" s="455"/>
      <c r="K53" s="455"/>
      <c r="L53" s="455"/>
      <c r="M53" s="529"/>
    </row>
    <row r="54" spans="1:13" x14ac:dyDescent="0.2">
      <c r="A54" s="462"/>
      <c r="B54" s="677"/>
      <c r="C54" s="461"/>
      <c r="D54" s="470"/>
      <c r="E54" s="504"/>
      <c r="F54" s="499"/>
      <c r="G54" s="546"/>
      <c r="H54" s="504"/>
      <c r="I54" s="461"/>
      <c r="J54" s="470"/>
      <c r="K54" s="470"/>
      <c r="L54" s="470"/>
      <c r="M54" s="528"/>
    </row>
    <row r="55" spans="1:13" x14ac:dyDescent="0.2">
      <c r="A55" s="462"/>
      <c r="B55" s="677"/>
      <c r="C55" s="461"/>
      <c r="D55" s="470"/>
      <c r="E55" s="504"/>
      <c r="F55" s="499"/>
      <c r="G55" s="546"/>
      <c r="H55" s="504"/>
      <c r="I55" s="461"/>
      <c r="J55" s="470"/>
      <c r="K55" s="470"/>
      <c r="L55" s="470"/>
      <c r="M55" s="528"/>
    </row>
    <row r="56" spans="1:13" x14ac:dyDescent="0.2">
      <c r="A56" s="462"/>
      <c r="B56" s="677"/>
      <c r="C56" s="461"/>
      <c r="D56" s="470"/>
      <c r="E56" s="504"/>
      <c r="F56" s="499"/>
      <c r="G56" s="546"/>
      <c r="H56" s="504"/>
      <c r="I56" s="461"/>
      <c r="J56" s="470"/>
      <c r="K56" s="470"/>
      <c r="L56" s="470"/>
      <c r="M56" s="528"/>
    </row>
    <row r="57" spans="1:13" x14ac:dyDescent="0.2">
      <c r="A57" s="462"/>
      <c r="B57" s="677"/>
      <c r="C57" s="461"/>
      <c r="E57" s="504"/>
      <c r="F57" s="499"/>
      <c r="G57" s="546"/>
      <c r="H57" s="504"/>
      <c r="I57" s="461"/>
      <c r="M57" s="528"/>
    </row>
    <row r="58" spans="1:13" x14ac:dyDescent="0.2">
      <c r="A58" s="462"/>
      <c r="B58" s="677"/>
      <c r="C58" s="461"/>
      <c r="E58" s="504"/>
      <c r="F58" s="499"/>
      <c r="G58" s="535"/>
      <c r="H58" s="504"/>
      <c r="I58" s="461"/>
      <c r="M58" s="528"/>
    </row>
    <row r="59" spans="1:13" x14ac:dyDescent="0.2">
      <c r="A59" s="465"/>
      <c r="B59" s="678"/>
      <c r="C59" s="457"/>
      <c r="D59" s="466" t="s">
        <v>2641</v>
      </c>
      <c r="E59" s="505">
        <f>SUM(E53:E58)</f>
        <v>0.2</v>
      </c>
      <c r="F59" s="500"/>
      <c r="G59" s="533" t="s">
        <v>2641</v>
      </c>
      <c r="H59" s="505">
        <f>SUM(H53:H58)</f>
        <v>0</v>
      </c>
      <c r="I59" s="457"/>
      <c r="J59" s="458">
        <f>SUM(E59,H59)</f>
        <v>0.2</v>
      </c>
      <c r="K59" s="458">
        <f>IF(J59&gt;$G$3,1,(J59/$G$3))</f>
        <v>0.05</v>
      </c>
      <c r="L59" s="458"/>
      <c r="M59" s="587" t="str">
        <f>IF(J59&gt;4,"Overloaded","OK")</f>
        <v>OK</v>
      </c>
    </row>
    <row r="60" spans="1:13" x14ac:dyDescent="0.2">
      <c r="A60" s="460" t="s">
        <v>2704</v>
      </c>
      <c r="B60" s="521"/>
      <c r="C60" s="454" t="str">
        <f>'ภูมิสังคม 5.1-2566'!C37</f>
        <v>นวัตกรรมการจัดการทรัพยากรธรรมชาติ</v>
      </c>
      <c r="D60" s="455"/>
      <c r="E60" s="503">
        <f>'ภูมิสังคม 5.1-2566'!F42</f>
        <v>0.2</v>
      </c>
      <c r="F60" s="498"/>
      <c r="G60" s="564"/>
      <c r="H60" s="503"/>
      <c r="I60" s="454"/>
      <c r="J60" s="455"/>
      <c r="K60" s="455"/>
      <c r="L60" s="455"/>
      <c r="M60" s="529"/>
    </row>
    <row r="61" spans="1:13" x14ac:dyDescent="0.2">
      <c r="A61" s="462"/>
      <c r="B61" s="522"/>
      <c r="C61" s="461"/>
      <c r="E61" s="504"/>
      <c r="F61" s="499"/>
      <c r="G61" s="535"/>
      <c r="H61" s="504"/>
      <c r="I61" s="461"/>
      <c r="M61" s="528"/>
    </row>
    <row r="62" spans="1:13" x14ac:dyDescent="0.2">
      <c r="A62" s="465"/>
      <c r="B62" s="523"/>
      <c r="C62" s="457"/>
      <c r="D62" s="466" t="s">
        <v>2641</v>
      </c>
      <c r="E62" s="505">
        <f>SUM(E60:E61)</f>
        <v>0.2</v>
      </c>
      <c r="F62" s="500"/>
      <c r="G62" s="533" t="s">
        <v>2641</v>
      </c>
      <c r="H62" s="505">
        <f>SUM(H60:H61)</f>
        <v>0</v>
      </c>
      <c r="I62" s="457"/>
      <c r="J62" s="458">
        <f>SUM(E62,H62)</f>
        <v>0.2</v>
      </c>
      <c r="K62" s="458">
        <f>IF(J62&gt;$G$3,1,(J62/$G$3))</f>
        <v>0.05</v>
      </c>
      <c r="L62" s="458"/>
      <c r="M62" s="587" t="str">
        <f>IF(J62&gt;4,"Overloaded","OK")</f>
        <v>OK</v>
      </c>
    </row>
    <row r="63" spans="1:13" x14ac:dyDescent="0.2">
      <c r="A63" s="460" t="s">
        <v>2691</v>
      </c>
      <c r="B63" s="521"/>
      <c r="C63" s="454" t="str">
        <f>'ภูมิสังคม 5.1-2566'!C37</f>
        <v>นวัตกรรมการจัดการทรัพยากรธรรมชาติ</v>
      </c>
      <c r="D63" s="455"/>
      <c r="E63" s="503">
        <f>'ภูมิสังคม 5.1-2566'!F43</f>
        <v>0.2</v>
      </c>
      <c r="F63" s="498" t="str">
        <f>'ภูมิสังคม 5.2-2566'!C34</f>
        <v>การวิเคราะห์พื้นที่เพื่อการพัฒนา</v>
      </c>
      <c r="G63" s="564"/>
      <c r="H63" s="503">
        <f>'ภูมิสังคม 5.2-2566'!F36</f>
        <v>0.33329999999999999</v>
      </c>
      <c r="I63" s="454"/>
      <c r="J63" s="455"/>
      <c r="K63" s="455"/>
      <c r="L63" s="455"/>
      <c r="M63" s="529"/>
    </row>
    <row r="64" spans="1:13" x14ac:dyDescent="0.2">
      <c r="A64" s="462"/>
      <c r="B64" s="596"/>
      <c r="C64" s="461" t="str">
        <f>'ภูมิสังคม 5.1-2566'!C44</f>
        <v>การจัดการความรู้และนวัตกรรมเพื่อการพัฒนา</v>
      </c>
      <c r="D64" s="470"/>
      <c r="E64" s="504">
        <f>'ภูมิสังคม 5.1-2566'!F46</f>
        <v>0.5</v>
      </c>
      <c r="F64" s="499"/>
      <c r="G64" s="546"/>
      <c r="H64" s="504"/>
      <c r="I64" s="461"/>
      <c r="J64" s="470"/>
      <c r="K64" s="470"/>
      <c r="L64" s="470"/>
      <c r="M64" s="528"/>
    </row>
    <row r="65" spans="1:13" x14ac:dyDescent="0.2">
      <c r="A65" s="462"/>
      <c r="B65" s="596"/>
      <c r="C65" s="461"/>
      <c r="D65" s="470"/>
      <c r="E65" s="504"/>
      <c r="F65" s="499"/>
      <c r="G65" s="546"/>
      <c r="H65" s="504"/>
      <c r="I65" s="461"/>
      <c r="J65" s="470"/>
      <c r="K65" s="470"/>
      <c r="L65" s="470"/>
      <c r="M65" s="528"/>
    </row>
    <row r="66" spans="1:13" x14ac:dyDescent="0.2">
      <c r="A66" s="462"/>
      <c r="B66" s="522"/>
      <c r="C66" s="461"/>
      <c r="E66" s="504"/>
      <c r="F66" s="499"/>
      <c r="G66" s="535"/>
      <c r="H66" s="504"/>
      <c r="I66" s="461"/>
      <c r="M66" s="528"/>
    </row>
    <row r="67" spans="1:13" x14ac:dyDescent="0.2">
      <c r="A67" s="465"/>
      <c r="B67" s="523"/>
      <c r="C67" s="457"/>
      <c r="D67" s="466" t="s">
        <v>2641</v>
      </c>
      <c r="E67" s="505">
        <f>SUM(E63:E66)</f>
        <v>0.7</v>
      </c>
      <c r="F67" s="500"/>
      <c r="G67" s="533" t="s">
        <v>2641</v>
      </c>
      <c r="H67" s="505">
        <f>SUM(H63:H66)</f>
        <v>0.33329999999999999</v>
      </c>
      <c r="I67" s="457"/>
      <c r="J67" s="458">
        <f>SUM(E67,H67)</f>
        <v>1.0332999999999999</v>
      </c>
      <c r="K67" s="458">
        <f>IF(J67&gt;$G$3,1,(J67/$G$3))</f>
        <v>0.25832499999999997</v>
      </c>
      <c r="L67" s="458"/>
      <c r="M67" s="587" t="str">
        <f>IF(J67&gt;4,"Overloaded","OK")</f>
        <v>OK</v>
      </c>
    </row>
    <row r="69" spans="1:13" x14ac:dyDescent="0.2">
      <c r="J69" s="453" t="s">
        <v>2642</v>
      </c>
      <c r="K69" s="453">
        <f>SUM(K48:K68)</f>
        <v>0.60414374999999998</v>
      </c>
      <c r="M69" s="475" t="s">
        <v>2648</v>
      </c>
    </row>
    <row r="70" spans="1:13" x14ac:dyDescent="0.2">
      <c r="J70" s="471" t="s">
        <v>2644</v>
      </c>
      <c r="K70" s="471">
        <f>K69/5</f>
        <v>0.12082875</v>
      </c>
      <c r="M70" s="475" t="s">
        <v>2649</v>
      </c>
    </row>
    <row r="71" spans="1:13" x14ac:dyDescent="0.2">
      <c r="K71" s="472"/>
    </row>
    <row r="72" spans="1:13" x14ac:dyDescent="0.2">
      <c r="J72" s="473"/>
      <c r="K72" s="473"/>
    </row>
    <row r="73" spans="1:13" x14ac:dyDescent="0.2">
      <c r="K73" s="472"/>
    </row>
    <row r="74" spans="1:13" x14ac:dyDescent="0.2">
      <c r="A74" s="449" t="s">
        <v>2650</v>
      </c>
    </row>
    <row r="75" spans="1:13" x14ac:dyDescent="0.2">
      <c r="A75" s="450" t="s">
        <v>2651</v>
      </c>
    </row>
    <row r="76" spans="1:13" x14ac:dyDescent="0.2">
      <c r="A76" s="450" t="s">
        <v>2652</v>
      </c>
      <c r="B76" s="566" t="s">
        <v>2653</v>
      </c>
      <c r="C76" s="566" t="s">
        <v>2653</v>
      </c>
      <c r="D76" s="566" t="s">
        <v>2654</v>
      </c>
      <c r="E76" s="567" t="s">
        <v>2654</v>
      </c>
      <c r="F76" s="568" t="s">
        <v>2655</v>
      </c>
      <c r="G76" s="566" t="s">
        <v>2655</v>
      </c>
      <c r="J76" s="475"/>
    </row>
    <row r="77" spans="1:13" x14ac:dyDescent="0.2">
      <c r="B77" s="566" t="s">
        <v>2656</v>
      </c>
      <c r="C77" s="566" t="s">
        <v>2657</v>
      </c>
      <c r="D77" s="566" t="s">
        <v>2656</v>
      </c>
      <c r="E77" s="567" t="s">
        <v>2657</v>
      </c>
      <c r="F77" s="568" t="s">
        <v>2656</v>
      </c>
      <c r="G77" s="566" t="s">
        <v>2658</v>
      </c>
    </row>
    <row r="78" spans="1:13" x14ac:dyDescent="0.2">
      <c r="B78" s="481" t="str">
        <f>'ภูมิสังคม 5.1-2566'!C10</f>
        <v>สัมมนา 2</v>
      </c>
      <c r="C78" s="474" t="str">
        <f>'ภูมิสังคม 5.2-2566'!C10</f>
        <v>วิธีวิทยาการวิจัยเพื่อการพัฒนา</v>
      </c>
      <c r="D78" s="474"/>
      <c r="E78" s="506"/>
      <c r="F78" s="501"/>
      <c r="G78" s="527"/>
    </row>
    <row r="79" spans="1:13" x14ac:dyDescent="0.2">
      <c r="B79" s="481" t="str">
        <f>'ภูมิสังคม 5.1-2566'!C28</f>
        <v>แนวคิดและทฤษฎีในพระราชดำริ</v>
      </c>
      <c r="C79" s="474" t="str">
        <f>'ภูมิสังคม 5.2-2566'!C15</f>
        <v>สัมมนา 1</v>
      </c>
      <c r="D79" s="474"/>
      <c r="E79" s="506"/>
      <c r="F79" s="501"/>
      <c r="G79" s="527"/>
    </row>
    <row r="80" spans="1:13" x14ac:dyDescent="0.2">
      <c r="B80" s="481" t="str">
        <f>'ภูมิสังคม 5.1-2566'!C44</f>
        <v>การจัดการความรู้และนวัตกรรมเพื่อการพัฒนา</v>
      </c>
      <c r="C80" s="474" t="str">
        <f>'ภูมิสังคม 5.2-2566'!C34</f>
        <v>การวิเคราะห์พื้นที่เพื่อการพัฒนา</v>
      </c>
      <c r="D80" s="474"/>
      <c r="E80" s="506"/>
      <c r="F80" s="501"/>
      <c r="G80" s="527"/>
    </row>
    <row r="81" spans="2:13" x14ac:dyDescent="0.2">
      <c r="B81" s="481" t="str">
        <f>'ภูมิสังคม 5.1-2566'!C52</f>
        <v>สัมมนา 4</v>
      </c>
      <c r="C81" s="474"/>
      <c r="D81" s="474"/>
      <c r="E81" s="506"/>
      <c r="F81" s="501"/>
      <c r="G81" s="527"/>
    </row>
    <row r="82" spans="2:13" x14ac:dyDescent="0.2">
      <c r="B82" s="481"/>
      <c r="C82" s="474"/>
      <c r="D82" s="474"/>
      <c r="E82" s="506"/>
      <c r="F82" s="501"/>
      <c r="G82" s="527"/>
    </row>
    <row r="83" spans="2:13" x14ac:dyDescent="0.2">
      <c r="B83" s="481"/>
      <c r="C83" s="474"/>
      <c r="D83" s="474"/>
      <c r="E83" s="506"/>
      <c r="F83" s="501"/>
      <c r="G83" s="527"/>
    </row>
    <row r="85" spans="2:13" x14ac:dyDescent="0.2">
      <c r="J85" s="453" t="s">
        <v>2642</v>
      </c>
      <c r="K85" s="453">
        <f>(10/4)*7</f>
        <v>17.5</v>
      </c>
      <c r="M85" s="475" t="s">
        <v>2660</v>
      </c>
    </row>
    <row r="86" spans="2:13" x14ac:dyDescent="0.2">
      <c r="B86" s="480" t="s">
        <v>2661</v>
      </c>
      <c r="D86" s="450">
        <v>7</v>
      </c>
      <c r="E86" s="543" t="s">
        <v>2662</v>
      </c>
      <c r="J86" s="471" t="s">
        <v>2644</v>
      </c>
      <c r="K86" s="471">
        <f>K85/13</f>
        <v>1.3461538461538463</v>
      </c>
      <c r="M86" s="475" t="s">
        <v>2663</v>
      </c>
    </row>
    <row r="87" spans="2:13" x14ac:dyDescent="0.2">
      <c r="B87" s="480" t="s">
        <v>2664</v>
      </c>
      <c r="D87" s="450">
        <v>10</v>
      </c>
      <c r="E87" s="543" t="s">
        <v>2665</v>
      </c>
    </row>
    <row r="88" spans="2:13" x14ac:dyDescent="0.2">
      <c r="J88" s="473"/>
      <c r="K88" s="473"/>
    </row>
    <row r="93" spans="2:13" x14ac:dyDescent="0.2">
      <c r="J93" s="473"/>
      <c r="K93" s="473"/>
    </row>
    <row r="94" spans="2:13" x14ac:dyDescent="0.2">
      <c r="J94" s="479" t="s">
        <v>2644</v>
      </c>
      <c r="K94" s="479">
        <f>SUM(K39+K69)/3</f>
        <v>1.1735770833333334</v>
      </c>
      <c r="M94" s="475" t="s">
        <v>2666</v>
      </c>
    </row>
    <row r="95" spans="2:13" x14ac:dyDescent="0.2">
      <c r="J95" s="473"/>
      <c r="K95" s="473"/>
      <c r="M95" s="475"/>
    </row>
    <row r="96" spans="2:13" x14ac:dyDescent="0.2">
      <c r="J96" s="479" t="s">
        <v>2644</v>
      </c>
      <c r="K96" s="479">
        <f>SUM(K39+K69+K85)/3</f>
        <v>7.0069104166666669</v>
      </c>
      <c r="M96" s="475" t="s">
        <v>2667</v>
      </c>
    </row>
    <row r="97" spans="10:11" x14ac:dyDescent="0.2">
      <c r="J97" s="473"/>
      <c r="K97" s="473"/>
    </row>
  </sheetData>
  <mergeCells count="23">
    <mergeCell ref="J9:J10"/>
    <mergeCell ref="K9:K10"/>
    <mergeCell ref="L9:L10"/>
    <mergeCell ref="M9:M10"/>
    <mergeCell ref="A1:M1"/>
    <mergeCell ref="A9:A10"/>
    <mergeCell ref="B9:B10"/>
    <mergeCell ref="D9:D10"/>
    <mergeCell ref="E9:E10"/>
    <mergeCell ref="G9:G10"/>
    <mergeCell ref="H9:H10"/>
    <mergeCell ref="I9:I10"/>
    <mergeCell ref="A22:A30"/>
    <mergeCell ref="B22:B30"/>
    <mergeCell ref="A13:A21"/>
    <mergeCell ref="B13:B21"/>
    <mergeCell ref="A11:M11"/>
    <mergeCell ref="A12:M12"/>
    <mergeCell ref="B53:B59"/>
    <mergeCell ref="B43:B48"/>
    <mergeCell ref="B49:B52"/>
    <mergeCell ref="A31:A37"/>
    <mergeCell ref="B31:B37"/>
  </mergeCells>
  <pageMargins left="0.7" right="0.7" top="0.75" bottom="0.75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5E0A8-CD2B-4233-9A9A-8889D7C3BAC5}">
  <sheetPr>
    <tabColor theme="4" tint="0.39997558519241921"/>
    <pageSetUpPr fitToPage="1"/>
  </sheetPr>
  <dimension ref="A1:T68"/>
  <sheetViews>
    <sheetView topLeftCell="A49" zoomScale="80" zoomScaleNormal="80" workbookViewId="0">
      <selection activeCell="E65" sqref="E65"/>
    </sheetView>
  </sheetViews>
  <sheetFormatPr defaultColWidth="9.1171875" defaultRowHeight="24.75" customHeight="1" x14ac:dyDescent="0.15"/>
  <cols>
    <col min="1" max="1" width="7.7421875" style="52" customWidth="1"/>
    <col min="2" max="2" width="12.73828125" style="60" customWidth="1"/>
    <col min="3" max="3" width="45.7109375" style="55" customWidth="1"/>
    <col min="4" max="4" width="5.7421875" style="52" customWidth="1"/>
    <col min="5" max="5" width="12.73828125" style="52" customWidth="1"/>
    <col min="6" max="6" width="12.73828125" style="150" customWidth="1"/>
    <col min="7" max="7" width="30.34765625" style="55" bestFit="1" customWidth="1"/>
    <col min="8" max="11" width="5.7421875" style="52" customWidth="1"/>
    <col min="12" max="12" width="7.7421875" style="55" customWidth="1"/>
    <col min="13" max="13" width="11.73828125" style="55" customWidth="1"/>
    <col min="14" max="16384" width="9.1171875" style="55"/>
  </cols>
  <sheetData>
    <row r="1" spans="1:20" ht="21" x14ac:dyDescent="0.15">
      <c r="B1" s="52"/>
      <c r="C1" s="53"/>
      <c r="D1" s="54"/>
      <c r="K1" s="674" t="s">
        <v>1802</v>
      </c>
      <c r="L1" s="674"/>
      <c r="M1" s="674"/>
    </row>
    <row r="2" spans="1:20" ht="25.5" x14ac:dyDescent="0.15">
      <c r="A2" s="641" t="s">
        <v>1801</v>
      </c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</row>
    <row r="3" spans="1:20" ht="25.5" x14ac:dyDescent="0.15">
      <c r="A3" s="641" t="s">
        <v>1777</v>
      </c>
      <c r="B3" s="641"/>
      <c r="C3" s="641"/>
      <c r="D3" s="641"/>
      <c r="E3" s="641"/>
      <c r="F3" s="641"/>
      <c r="G3" s="641"/>
      <c r="H3" s="641"/>
      <c r="I3" s="641"/>
      <c r="J3" s="641"/>
      <c r="K3" s="641"/>
      <c r="L3" s="641"/>
      <c r="M3" s="641"/>
    </row>
    <row r="4" spans="1:20" ht="25.5" x14ac:dyDescent="0.15">
      <c r="A4" s="210"/>
      <c r="B4" s="210"/>
      <c r="C4" s="210"/>
      <c r="D4" s="210"/>
      <c r="E4" s="210"/>
      <c r="F4" s="151"/>
      <c r="G4" s="210"/>
      <c r="H4" s="210"/>
      <c r="I4" s="210"/>
      <c r="J4" s="210"/>
      <c r="K4" s="210"/>
      <c r="L4" s="210"/>
      <c r="M4" s="210"/>
    </row>
    <row r="5" spans="1:20" ht="21.75" x14ac:dyDescent="0.3">
      <c r="A5" s="650" t="s">
        <v>390</v>
      </c>
      <c r="B5" s="648" t="s">
        <v>0</v>
      </c>
      <c r="C5" s="648" t="s">
        <v>391</v>
      </c>
      <c r="D5" s="211"/>
      <c r="E5" s="211" t="s">
        <v>392</v>
      </c>
      <c r="F5" s="152"/>
      <c r="G5" s="649" t="s">
        <v>492</v>
      </c>
      <c r="H5" s="650" t="s">
        <v>1780</v>
      </c>
      <c r="I5" s="650"/>
      <c r="J5" s="650"/>
      <c r="K5" s="650"/>
      <c r="L5" s="650"/>
      <c r="M5" s="649" t="s">
        <v>394</v>
      </c>
      <c r="N5" s="56"/>
      <c r="O5" s="57"/>
      <c r="P5" s="60" t="s">
        <v>1908</v>
      </c>
      <c r="Q5" s="60" t="s">
        <v>1909</v>
      </c>
    </row>
    <row r="6" spans="1:20" ht="42.75" x14ac:dyDescent="0.3">
      <c r="A6" s="650"/>
      <c r="B6" s="648"/>
      <c r="C6" s="648"/>
      <c r="D6" s="211"/>
      <c r="E6" s="211" t="s">
        <v>493</v>
      </c>
      <c r="F6" s="152"/>
      <c r="G6" s="649"/>
      <c r="H6" s="211" t="s">
        <v>1</v>
      </c>
      <c r="I6" s="211" t="s">
        <v>2</v>
      </c>
      <c r="J6" s="211" t="s">
        <v>3</v>
      </c>
      <c r="K6" s="211" t="s">
        <v>4</v>
      </c>
      <c r="L6" s="211" t="s">
        <v>393</v>
      </c>
      <c r="M6" s="649"/>
      <c r="N6" s="61" t="s">
        <v>1903</v>
      </c>
      <c r="O6" s="62" t="s">
        <v>1904</v>
      </c>
      <c r="P6" s="63" t="s">
        <v>1906</v>
      </c>
      <c r="Q6" s="63" t="s">
        <v>1907</v>
      </c>
      <c r="R6" s="63" t="s">
        <v>1911</v>
      </c>
      <c r="S6" s="64" t="s">
        <v>1910</v>
      </c>
    </row>
    <row r="7" spans="1:20" ht="24.75" customHeight="1" x14ac:dyDescent="0.15">
      <c r="A7" s="1018" t="s">
        <v>866</v>
      </c>
      <c r="B7" s="1018"/>
      <c r="C7" s="1018"/>
      <c r="D7" s="1018"/>
      <c r="E7" s="1018"/>
      <c r="F7" s="1018"/>
      <c r="G7" s="1018"/>
      <c r="H7" s="1018"/>
      <c r="I7" s="1018"/>
      <c r="J7" s="1018"/>
      <c r="K7" s="1018"/>
      <c r="L7" s="1018"/>
      <c r="M7" s="1018"/>
      <c r="N7" s="124">
        <f>N8</f>
        <v>452</v>
      </c>
      <c r="O7" s="65">
        <f t="shared" ref="O7:Q7" si="0">O8</f>
        <v>37.666666666666671</v>
      </c>
      <c r="P7" s="65">
        <f t="shared" si="0"/>
        <v>0</v>
      </c>
      <c r="Q7" s="65">
        <f t="shared" si="0"/>
        <v>75.333333333333343</v>
      </c>
      <c r="R7" s="125">
        <f>P7+Q7</f>
        <v>75.333333333333343</v>
      </c>
      <c r="S7" s="165">
        <f>R7/20</f>
        <v>3.7666666666666671</v>
      </c>
      <c r="T7" s="165" t="s">
        <v>1912</v>
      </c>
    </row>
    <row r="8" spans="1:20" ht="24.75" customHeight="1" x14ac:dyDescent="0.15">
      <c r="A8" s="1019" t="s">
        <v>865</v>
      </c>
      <c r="B8" s="1020"/>
      <c r="C8" s="1020"/>
      <c r="D8" s="1020"/>
      <c r="E8" s="1020"/>
      <c r="F8" s="1020"/>
      <c r="G8" s="1020"/>
      <c r="H8" s="1020"/>
      <c r="I8" s="1020"/>
      <c r="J8" s="1020"/>
      <c r="K8" s="1020"/>
      <c r="L8" s="1020"/>
      <c r="M8" s="1021"/>
      <c r="N8" s="124">
        <f>N9</f>
        <v>452</v>
      </c>
      <c r="O8" s="65">
        <f t="shared" ref="O8:Q8" si="1">O9</f>
        <v>37.666666666666671</v>
      </c>
      <c r="P8" s="65">
        <f t="shared" si="1"/>
        <v>0</v>
      </c>
      <c r="Q8" s="65">
        <f t="shared" si="1"/>
        <v>75.333333333333343</v>
      </c>
      <c r="R8" s="125">
        <f>P8+Q8</f>
        <v>75.333333333333343</v>
      </c>
      <c r="S8" s="66">
        <f>Q8/20</f>
        <v>3.7666666666666671</v>
      </c>
    </row>
    <row r="9" spans="1:20" ht="24.75" customHeight="1" x14ac:dyDescent="0.15">
      <c r="A9" s="1015" t="s">
        <v>1524</v>
      </c>
      <c r="B9" s="1016"/>
      <c r="C9" s="1016"/>
      <c r="D9" s="1016"/>
      <c r="E9" s="1016"/>
      <c r="F9" s="1016"/>
      <c r="G9" s="1016"/>
      <c r="H9" s="1016"/>
      <c r="I9" s="1016"/>
      <c r="J9" s="1016"/>
      <c r="K9" s="1016"/>
      <c r="L9" s="1016"/>
      <c r="M9" s="1017"/>
      <c r="N9" s="124">
        <f>SUM(N10:N68)</f>
        <v>452</v>
      </c>
      <c r="O9" s="65">
        <f t="shared" ref="O9:Q9" si="2">SUM(O10:O68)</f>
        <v>37.666666666666671</v>
      </c>
      <c r="P9" s="65">
        <f t="shared" si="2"/>
        <v>0</v>
      </c>
      <c r="Q9" s="65">
        <f t="shared" si="2"/>
        <v>75.333333333333343</v>
      </c>
    </row>
    <row r="10" spans="1:20" s="52" customFormat="1" ht="22.5" x14ac:dyDescent="0.3">
      <c r="A10" s="731">
        <v>290</v>
      </c>
      <c r="B10" s="732" t="s">
        <v>1440</v>
      </c>
      <c r="C10" s="109" t="s">
        <v>1308</v>
      </c>
      <c r="D10" s="187">
        <v>1</v>
      </c>
      <c r="E10" s="208" t="s">
        <v>82</v>
      </c>
      <c r="F10" s="118">
        <f>SUM(F11:F14)</f>
        <v>0.249975</v>
      </c>
      <c r="G10" s="802"/>
      <c r="H10" s="731" t="s">
        <v>20</v>
      </c>
      <c r="I10" s="731" t="s">
        <v>76</v>
      </c>
      <c r="J10" s="734">
        <v>10</v>
      </c>
      <c r="K10" s="731" t="s">
        <v>73</v>
      </c>
      <c r="L10" s="731" t="s">
        <v>22</v>
      </c>
      <c r="M10" s="900"/>
      <c r="N10" s="56">
        <f>D10*J10</f>
        <v>10</v>
      </c>
      <c r="O10" s="57">
        <f>N10/12</f>
        <v>0.83333333333333337</v>
      </c>
      <c r="P10" s="57">
        <v>0</v>
      </c>
      <c r="Q10" s="110">
        <f>O10*2</f>
        <v>1.6666666666666667</v>
      </c>
    </row>
    <row r="11" spans="1:20" s="52" customFormat="1" ht="43.5" x14ac:dyDescent="0.3">
      <c r="A11" s="731"/>
      <c r="B11" s="732"/>
      <c r="C11" s="126" t="s">
        <v>1441</v>
      </c>
      <c r="D11" s="76"/>
      <c r="E11" s="100"/>
      <c r="F11" s="161"/>
      <c r="G11" s="802"/>
      <c r="H11" s="731"/>
      <c r="I11" s="731"/>
      <c r="J11" s="734"/>
      <c r="K11" s="731"/>
      <c r="L11" s="731"/>
      <c r="M11" s="900"/>
    </row>
    <row r="12" spans="1:20" s="52" customFormat="1" ht="22.5" x14ac:dyDescent="0.3">
      <c r="A12" s="731"/>
      <c r="B12" s="732"/>
      <c r="C12" s="111" t="s">
        <v>1442</v>
      </c>
      <c r="D12" s="73"/>
      <c r="E12" s="117">
        <v>33.33</v>
      </c>
      <c r="F12" s="600">
        <f>SUM(0.25*E12)/100</f>
        <v>8.3324999999999996E-2</v>
      </c>
      <c r="G12" s="802"/>
      <c r="H12" s="731"/>
      <c r="I12" s="731"/>
      <c r="J12" s="734"/>
      <c r="K12" s="731"/>
      <c r="L12" s="731"/>
      <c r="M12" s="900"/>
    </row>
    <row r="13" spans="1:20" s="52" customFormat="1" ht="22.5" x14ac:dyDescent="0.3">
      <c r="A13" s="731"/>
      <c r="B13" s="732"/>
      <c r="C13" s="111" t="s">
        <v>1443</v>
      </c>
      <c r="D13" s="73"/>
      <c r="E13" s="117">
        <v>33.33</v>
      </c>
      <c r="F13" s="600">
        <f t="shared" ref="F13:F14" si="3">SUM(0.25*E13)/100</f>
        <v>8.3324999999999996E-2</v>
      </c>
      <c r="G13" s="802"/>
      <c r="H13" s="731"/>
      <c r="I13" s="731"/>
      <c r="J13" s="734"/>
      <c r="K13" s="731"/>
      <c r="L13" s="731"/>
      <c r="M13" s="900"/>
    </row>
    <row r="14" spans="1:20" s="52" customFormat="1" ht="22.5" x14ac:dyDescent="0.3">
      <c r="A14" s="731"/>
      <c r="B14" s="732"/>
      <c r="C14" s="111" t="s">
        <v>9</v>
      </c>
      <c r="D14" s="73"/>
      <c r="E14" s="117">
        <v>33.33</v>
      </c>
      <c r="F14" s="600">
        <f t="shared" si="3"/>
        <v>8.3324999999999996E-2</v>
      </c>
      <c r="G14" s="802"/>
      <c r="H14" s="731"/>
      <c r="I14" s="731"/>
      <c r="J14" s="734"/>
      <c r="K14" s="731"/>
      <c r="L14" s="731"/>
      <c r="M14" s="900"/>
    </row>
    <row r="15" spans="1:20" s="52" customFormat="1" ht="22.5" x14ac:dyDescent="0.3">
      <c r="A15" s="731">
        <v>291</v>
      </c>
      <c r="B15" s="732" t="s">
        <v>1444</v>
      </c>
      <c r="C15" s="109" t="s">
        <v>1310</v>
      </c>
      <c r="D15" s="187">
        <v>1</v>
      </c>
      <c r="E15" s="208" t="s">
        <v>82</v>
      </c>
      <c r="F15" s="118">
        <f>SUM(F16:F19)</f>
        <v>0.249975</v>
      </c>
      <c r="G15" s="802"/>
      <c r="H15" s="731" t="s">
        <v>20</v>
      </c>
      <c r="I15" s="731" t="s">
        <v>20</v>
      </c>
      <c r="J15" s="734">
        <v>1</v>
      </c>
      <c r="K15" s="731" t="s">
        <v>73</v>
      </c>
      <c r="L15" s="731" t="s">
        <v>22</v>
      </c>
      <c r="M15" s="900"/>
      <c r="N15" s="56">
        <f>D15*J15</f>
        <v>1</v>
      </c>
      <c r="O15" s="57">
        <f>N15/12</f>
        <v>8.3333333333333329E-2</v>
      </c>
      <c r="P15" s="57">
        <v>0</v>
      </c>
      <c r="Q15" s="110">
        <f>O15*2</f>
        <v>0.16666666666666666</v>
      </c>
    </row>
    <row r="16" spans="1:20" s="52" customFormat="1" ht="43.5" x14ac:dyDescent="0.3">
      <c r="A16" s="731"/>
      <c r="B16" s="732"/>
      <c r="C16" s="126" t="s">
        <v>1445</v>
      </c>
      <c r="D16" s="76"/>
      <c r="E16" s="100"/>
      <c r="F16" s="161"/>
      <c r="G16" s="802"/>
      <c r="H16" s="731"/>
      <c r="I16" s="731"/>
      <c r="J16" s="734"/>
      <c r="K16" s="731"/>
      <c r="L16" s="731"/>
      <c r="M16" s="900"/>
    </row>
    <row r="17" spans="1:17" s="52" customFormat="1" ht="22.5" x14ac:dyDescent="0.3">
      <c r="A17" s="731"/>
      <c r="B17" s="732"/>
      <c r="C17" s="111" t="s">
        <v>7</v>
      </c>
      <c r="D17" s="73"/>
      <c r="E17" s="117">
        <v>33.33</v>
      </c>
      <c r="F17" s="600">
        <f>SUM(0.25*E17)/100</f>
        <v>8.3324999999999996E-2</v>
      </c>
      <c r="G17" s="802"/>
      <c r="H17" s="731"/>
      <c r="I17" s="731"/>
      <c r="J17" s="734"/>
      <c r="K17" s="731"/>
      <c r="L17" s="731"/>
      <c r="M17" s="900"/>
    </row>
    <row r="18" spans="1:17" s="52" customFormat="1" ht="22.5" x14ac:dyDescent="0.3">
      <c r="A18" s="731"/>
      <c r="B18" s="732"/>
      <c r="C18" s="111" t="s">
        <v>8</v>
      </c>
      <c r="D18" s="73"/>
      <c r="E18" s="117">
        <v>33.33</v>
      </c>
      <c r="F18" s="600">
        <f t="shared" ref="F18:F19" si="4">SUM(0.25*E18)/100</f>
        <v>8.3324999999999996E-2</v>
      </c>
      <c r="G18" s="802"/>
      <c r="H18" s="731"/>
      <c r="I18" s="731"/>
      <c r="J18" s="734"/>
      <c r="K18" s="731"/>
      <c r="L18" s="731"/>
      <c r="M18" s="900"/>
    </row>
    <row r="19" spans="1:17" s="52" customFormat="1" ht="22.5" x14ac:dyDescent="0.3">
      <c r="A19" s="731"/>
      <c r="B19" s="732"/>
      <c r="C19" s="111" t="s">
        <v>9</v>
      </c>
      <c r="D19" s="73"/>
      <c r="E19" s="117">
        <v>33.33</v>
      </c>
      <c r="F19" s="600">
        <f t="shared" si="4"/>
        <v>8.3324999999999996E-2</v>
      </c>
      <c r="G19" s="802"/>
      <c r="H19" s="731"/>
      <c r="I19" s="731"/>
      <c r="J19" s="734"/>
      <c r="K19" s="731"/>
      <c r="L19" s="731"/>
      <c r="M19" s="900"/>
    </row>
    <row r="20" spans="1:17" s="52" customFormat="1" ht="22.5" x14ac:dyDescent="0.3">
      <c r="A20" s="731">
        <v>292</v>
      </c>
      <c r="B20" s="732" t="s">
        <v>1446</v>
      </c>
      <c r="C20" s="109" t="s">
        <v>1447</v>
      </c>
      <c r="D20" s="187">
        <v>3</v>
      </c>
      <c r="E20" s="208" t="s">
        <v>19</v>
      </c>
      <c r="F20" s="118">
        <f>SUM(F21:F23)</f>
        <v>1</v>
      </c>
      <c r="G20" s="802"/>
      <c r="H20" s="731" t="s">
        <v>20</v>
      </c>
      <c r="I20" s="731" t="s">
        <v>84</v>
      </c>
      <c r="J20" s="734">
        <v>10</v>
      </c>
      <c r="K20" s="731" t="s">
        <v>23</v>
      </c>
      <c r="L20" s="731" t="s">
        <v>22</v>
      </c>
      <c r="M20" s="900"/>
      <c r="N20" s="56">
        <f>D20*J20</f>
        <v>30</v>
      </c>
      <c r="O20" s="57">
        <f>N20/12</f>
        <v>2.5</v>
      </c>
      <c r="P20" s="57">
        <v>0</v>
      </c>
      <c r="Q20" s="110">
        <f>O20*2</f>
        <v>5</v>
      </c>
    </row>
    <row r="21" spans="1:17" s="52" customFormat="1" ht="65.25" x14ac:dyDescent="0.3">
      <c r="A21" s="731"/>
      <c r="B21" s="732"/>
      <c r="C21" s="126" t="s">
        <v>1448</v>
      </c>
      <c r="D21" s="76"/>
      <c r="E21" s="100"/>
      <c r="F21" s="161"/>
      <c r="G21" s="802"/>
      <c r="H21" s="731"/>
      <c r="I21" s="731"/>
      <c r="J21" s="734"/>
      <c r="K21" s="731"/>
      <c r="L21" s="731"/>
      <c r="M21" s="900"/>
    </row>
    <row r="22" spans="1:17" s="52" customFormat="1" ht="22.5" x14ac:dyDescent="0.3">
      <c r="A22" s="731"/>
      <c r="B22" s="732"/>
      <c r="C22" s="111" t="s">
        <v>9</v>
      </c>
      <c r="D22" s="73"/>
      <c r="E22" s="74">
        <v>50</v>
      </c>
      <c r="F22" s="117">
        <f>SUM(1*E22)/100</f>
        <v>0.5</v>
      </c>
      <c r="G22" s="802"/>
      <c r="H22" s="731"/>
      <c r="I22" s="731"/>
      <c r="J22" s="734"/>
      <c r="K22" s="731"/>
      <c r="L22" s="731"/>
      <c r="M22" s="900"/>
    </row>
    <row r="23" spans="1:17" s="52" customFormat="1" ht="22.5" x14ac:dyDescent="0.3">
      <c r="A23" s="731"/>
      <c r="B23" s="732"/>
      <c r="C23" s="111" t="s">
        <v>8</v>
      </c>
      <c r="D23" s="73"/>
      <c r="E23" s="74">
        <v>50</v>
      </c>
      <c r="F23" s="117">
        <f>SUM(1*E23)/100</f>
        <v>0.5</v>
      </c>
      <c r="G23" s="802"/>
      <c r="H23" s="731"/>
      <c r="I23" s="731"/>
      <c r="J23" s="734"/>
      <c r="K23" s="731"/>
      <c r="L23" s="731"/>
      <c r="M23" s="900"/>
    </row>
    <row r="24" spans="1:17" s="52" customFormat="1" ht="21" x14ac:dyDescent="0.3">
      <c r="A24" s="731">
        <v>293</v>
      </c>
      <c r="B24" s="732" t="s">
        <v>1449</v>
      </c>
      <c r="C24" s="109" t="s">
        <v>1450</v>
      </c>
      <c r="D24" s="187">
        <v>3</v>
      </c>
      <c r="E24" s="208" t="s">
        <v>19</v>
      </c>
      <c r="F24" s="118">
        <f>SUM(F25:F27)</f>
        <v>1</v>
      </c>
      <c r="G24" s="802"/>
      <c r="H24" s="731" t="s">
        <v>20</v>
      </c>
      <c r="I24" s="731" t="s">
        <v>84</v>
      </c>
      <c r="J24" s="734">
        <v>11</v>
      </c>
      <c r="K24" s="731" t="s">
        <v>20</v>
      </c>
      <c r="L24" s="731" t="s">
        <v>22</v>
      </c>
      <c r="M24" s="900"/>
      <c r="N24" s="56">
        <f>D24*J24</f>
        <v>33</v>
      </c>
      <c r="O24" s="57">
        <f>N24/12</f>
        <v>2.75</v>
      </c>
      <c r="P24" s="57">
        <v>0</v>
      </c>
      <c r="Q24" s="110">
        <f>O24*2</f>
        <v>5.5</v>
      </c>
    </row>
    <row r="25" spans="1:17" s="52" customFormat="1" ht="43.5" x14ac:dyDescent="0.3">
      <c r="A25" s="731"/>
      <c r="B25" s="732"/>
      <c r="C25" s="126" t="s">
        <v>1451</v>
      </c>
      <c r="D25" s="76"/>
      <c r="E25" s="100"/>
      <c r="F25" s="161"/>
      <c r="G25" s="802"/>
      <c r="H25" s="731"/>
      <c r="I25" s="731"/>
      <c r="J25" s="734"/>
      <c r="K25" s="731"/>
      <c r="L25" s="731"/>
      <c r="M25" s="900"/>
    </row>
    <row r="26" spans="1:17" s="52" customFormat="1" ht="22.5" x14ac:dyDescent="0.3">
      <c r="A26" s="731"/>
      <c r="B26" s="732"/>
      <c r="C26" s="111" t="s">
        <v>9</v>
      </c>
      <c r="D26" s="73"/>
      <c r="E26" s="74">
        <v>50</v>
      </c>
      <c r="F26" s="117">
        <f>SUM(1*E26)/100</f>
        <v>0.5</v>
      </c>
      <c r="G26" s="802"/>
      <c r="H26" s="731"/>
      <c r="I26" s="731"/>
      <c r="J26" s="734"/>
      <c r="K26" s="731"/>
      <c r="L26" s="731"/>
      <c r="M26" s="900"/>
    </row>
    <row r="27" spans="1:17" s="52" customFormat="1" ht="22.5" x14ac:dyDescent="0.3">
      <c r="A27" s="731"/>
      <c r="B27" s="732"/>
      <c r="C27" s="111" t="s">
        <v>7</v>
      </c>
      <c r="D27" s="73"/>
      <c r="E27" s="74">
        <v>50</v>
      </c>
      <c r="F27" s="117">
        <f>SUM(1*E27)/100</f>
        <v>0.5</v>
      </c>
      <c r="G27" s="802"/>
      <c r="H27" s="731"/>
      <c r="I27" s="731"/>
      <c r="J27" s="734"/>
      <c r="K27" s="731"/>
      <c r="L27" s="731"/>
      <c r="M27" s="900"/>
    </row>
    <row r="28" spans="1:17" s="52" customFormat="1" ht="21" x14ac:dyDescent="0.3">
      <c r="A28" s="731">
        <v>294</v>
      </c>
      <c r="B28" s="732" t="s">
        <v>1452</v>
      </c>
      <c r="C28" s="109" t="s">
        <v>1453</v>
      </c>
      <c r="D28" s="187">
        <v>3</v>
      </c>
      <c r="E28" s="208" t="s">
        <v>19</v>
      </c>
      <c r="F28" s="118">
        <f>SUM(F29:F32)</f>
        <v>0.99990000000000001</v>
      </c>
      <c r="G28" s="802"/>
      <c r="H28" s="731" t="s">
        <v>20</v>
      </c>
      <c r="I28" s="731" t="s">
        <v>84</v>
      </c>
      <c r="J28" s="734">
        <v>11</v>
      </c>
      <c r="K28" s="731" t="s">
        <v>20</v>
      </c>
      <c r="L28" s="731" t="s">
        <v>22</v>
      </c>
      <c r="M28" s="900"/>
      <c r="N28" s="56">
        <f>D28*J28</f>
        <v>33</v>
      </c>
      <c r="O28" s="57">
        <f>N28/12</f>
        <v>2.75</v>
      </c>
      <c r="P28" s="57">
        <v>0</v>
      </c>
      <c r="Q28" s="110">
        <f>O28*2</f>
        <v>5.5</v>
      </c>
    </row>
    <row r="29" spans="1:17" s="52" customFormat="1" ht="65.25" x14ac:dyDescent="0.3">
      <c r="A29" s="731"/>
      <c r="B29" s="732"/>
      <c r="C29" s="126" t="s">
        <v>1454</v>
      </c>
      <c r="D29" s="76"/>
      <c r="E29" s="100"/>
      <c r="F29" s="161"/>
      <c r="G29" s="802"/>
      <c r="H29" s="731"/>
      <c r="I29" s="731"/>
      <c r="J29" s="734"/>
      <c r="K29" s="731"/>
      <c r="L29" s="731"/>
      <c r="M29" s="900"/>
    </row>
    <row r="30" spans="1:17" s="52" customFormat="1" ht="22.5" x14ac:dyDescent="0.3">
      <c r="A30" s="731"/>
      <c r="B30" s="732"/>
      <c r="C30" s="111" t="s">
        <v>8</v>
      </c>
      <c r="D30" s="73"/>
      <c r="E30" s="117">
        <v>33.33</v>
      </c>
      <c r="F30" s="600">
        <f>SUM(1*E30)/100</f>
        <v>0.33329999999999999</v>
      </c>
      <c r="G30" s="802"/>
      <c r="H30" s="731"/>
      <c r="I30" s="731"/>
      <c r="J30" s="734"/>
      <c r="K30" s="731"/>
      <c r="L30" s="731"/>
      <c r="M30" s="900"/>
    </row>
    <row r="31" spans="1:17" s="52" customFormat="1" ht="24.75" customHeight="1" x14ac:dyDescent="0.3">
      <c r="A31" s="731"/>
      <c r="B31" s="732"/>
      <c r="C31" s="111" t="s">
        <v>1442</v>
      </c>
      <c r="D31" s="73"/>
      <c r="E31" s="117">
        <v>33.33</v>
      </c>
      <c r="F31" s="600">
        <f>SUM(1*E31)/100</f>
        <v>0.33329999999999999</v>
      </c>
      <c r="G31" s="802"/>
      <c r="H31" s="731"/>
      <c r="I31" s="731"/>
      <c r="J31" s="734"/>
      <c r="K31" s="731"/>
      <c r="L31" s="731"/>
      <c r="M31" s="900"/>
    </row>
    <row r="32" spans="1:17" s="52" customFormat="1" ht="22.5" x14ac:dyDescent="0.3">
      <c r="A32" s="731"/>
      <c r="B32" s="732"/>
      <c r="C32" s="111" t="s">
        <v>1455</v>
      </c>
      <c r="D32" s="73"/>
      <c r="E32" s="117">
        <v>33.33</v>
      </c>
      <c r="F32" s="600">
        <f>SUM(1*E32)/100</f>
        <v>0.33329999999999999</v>
      </c>
      <c r="G32" s="802"/>
      <c r="H32" s="731"/>
      <c r="I32" s="731"/>
      <c r="J32" s="734"/>
      <c r="K32" s="731"/>
      <c r="L32" s="731"/>
      <c r="M32" s="900"/>
    </row>
    <row r="33" spans="1:17" s="52" customFormat="1" ht="21" x14ac:dyDescent="0.3">
      <c r="A33" s="731">
        <v>295</v>
      </c>
      <c r="B33" s="732" t="s">
        <v>1456</v>
      </c>
      <c r="C33" s="109" t="s">
        <v>1457</v>
      </c>
      <c r="D33" s="187">
        <v>3</v>
      </c>
      <c r="E33" s="208" t="s">
        <v>19</v>
      </c>
      <c r="F33" s="118">
        <f>SUM(F34:F36)</f>
        <v>1</v>
      </c>
      <c r="G33" s="802"/>
      <c r="H33" s="731" t="s">
        <v>20</v>
      </c>
      <c r="I33" s="731" t="s">
        <v>84</v>
      </c>
      <c r="J33" s="734">
        <v>11</v>
      </c>
      <c r="K33" s="731" t="s">
        <v>20</v>
      </c>
      <c r="L33" s="731" t="s">
        <v>22</v>
      </c>
      <c r="M33" s="900"/>
      <c r="N33" s="56">
        <f>D33*J33</f>
        <v>33</v>
      </c>
      <c r="O33" s="57">
        <f>N33/12</f>
        <v>2.75</v>
      </c>
      <c r="P33" s="57">
        <v>0</v>
      </c>
      <c r="Q33" s="110">
        <f>O33*2</f>
        <v>5.5</v>
      </c>
    </row>
    <row r="34" spans="1:17" s="52" customFormat="1" ht="65.25" x14ac:dyDescent="0.3">
      <c r="A34" s="731"/>
      <c r="B34" s="732"/>
      <c r="C34" s="126" t="s">
        <v>1458</v>
      </c>
      <c r="D34" s="76"/>
      <c r="E34" s="100"/>
      <c r="F34" s="161"/>
      <c r="G34" s="802"/>
      <c r="H34" s="731"/>
      <c r="I34" s="731"/>
      <c r="J34" s="734"/>
      <c r="K34" s="731"/>
      <c r="L34" s="731"/>
      <c r="M34" s="900"/>
    </row>
    <row r="35" spans="1:17" s="52" customFormat="1" ht="22.5" x14ac:dyDescent="0.3">
      <c r="A35" s="731"/>
      <c r="B35" s="732"/>
      <c r="C35" s="111" t="s">
        <v>8</v>
      </c>
      <c r="D35" s="73"/>
      <c r="E35" s="74">
        <v>50</v>
      </c>
      <c r="F35" s="117">
        <f>SUM(1*E35)/100</f>
        <v>0.5</v>
      </c>
      <c r="G35" s="802"/>
      <c r="H35" s="731"/>
      <c r="I35" s="731"/>
      <c r="J35" s="734"/>
      <c r="K35" s="731"/>
      <c r="L35" s="731"/>
      <c r="M35" s="900"/>
    </row>
    <row r="36" spans="1:17" s="52" customFormat="1" ht="22.5" x14ac:dyDescent="0.3">
      <c r="A36" s="731"/>
      <c r="B36" s="732"/>
      <c r="C36" s="111" t="s">
        <v>7</v>
      </c>
      <c r="D36" s="73"/>
      <c r="E36" s="74">
        <v>50</v>
      </c>
      <c r="F36" s="117">
        <f>SUM(1*E36)/100</f>
        <v>0.5</v>
      </c>
      <c r="G36" s="802"/>
      <c r="H36" s="731"/>
      <c r="I36" s="731"/>
      <c r="J36" s="734"/>
      <c r="K36" s="731"/>
      <c r="L36" s="731"/>
      <c r="M36" s="900"/>
    </row>
    <row r="37" spans="1:17" s="52" customFormat="1" ht="21" x14ac:dyDescent="0.3">
      <c r="A37" s="731">
        <v>296</v>
      </c>
      <c r="B37" s="732" t="s">
        <v>1459</v>
      </c>
      <c r="C37" s="109" t="s">
        <v>1460</v>
      </c>
      <c r="D37" s="187">
        <v>3</v>
      </c>
      <c r="E37" s="208" t="s">
        <v>19</v>
      </c>
      <c r="F37" s="118">
        <f>SUM(F38:F43)</f>
        <v>1</v>
      </c>
      <c r="G37" s="802"/>
      <c r="H37" s="731" t="s">
        <v>20</v>
      </c>
      <c r="I37" s="731" t="s">
        <v>80</v>
      </c>
      <c r="J37" s="734">
        <v>7</v>
      </c>
      <c r="K37" s="731" t="s">
        <v>73</v>
      </c>
      <c r="L37" s="731" t="s">
        <v>22</v>
      </c>
      <c r="M37" s="900"/>
      <c r="N37" s="56">
        <f>D37*J37</f>
        <v>21</v>
      </c>
      <c r="O37" s="57">
        <f>N37/12</f>
        <v>1.75</v>
      </c>
      <c r="P37" s="57">
        <v>0</v>
      </c>
      <c r="Q37" s="110">
        <f>O37*2</f>
        <v>3.5</v>
      </c>
    </row>
    <row r="38" spans="1:17" s="52" customFormat="1" ht="43.5" x14ac:dyDescent="0.3">
      <c r="A38" s="731"/>
      <c r="B38" s="732"/>
      <c r="C38" s="126" t="s">
        <v>1461</v>
      </c>
      <c r="D38" s="76"/>
      <c r="E38" s="100"/>
      <c r="F38" s="161"/>
      <c r="G38" s="802"/>
      <c r="H38" s="731"/>
      <c r="I38" s="731"/>
      <c r="J38" s="734"/>
      <c r="K38" s="731"/>
      <c r="L38" s="731"/>
      <c r="M38" s="900"/>
    </row>
    <row r="39" spans="1:17" s="52" customFormat="1" ht="22.5" x14ac:dyDescent="0.3">
      <c r="A39" s="731"/>
      <c r="B39" s="732"/>
      <c r="C39" s="111" t="s">
        <v>178</v>
      </c>
      <c r="D39" s="73"/>
      <c r="E39" s="74">
        <v>20</v>
      </c>
      <c r="F39" s="117">
        <f>SUM(1*E39)/100</f>
        <v>0.2</v>
      </c>
      <c r="G39" s="802"/>
      <c r="H39" s="731"/>
      <c r="I39" s="731"/>
      <c r="J39" s="734"/>
      <c r="K39" s="731"/>
      <c r="L39" s="731"/>
      <c r="M39" s="900"/>
    </row>
    <row r="40" spans="1:17" s="52" customFormat="1" ht="22.5" x14ac:dyDescent="0.3">
      <c r="A40" s="731"/>
      <c r="B40" s="732"/>
      <c r="C40" s="111" t="s">
        <v>44</v>
      </c>
      <c r="D40" s="73"/>
      <c r="E40" s="74">
        <v>20</v>
      </c>
      <c r="F40" s="117">
        <f>SUM(1*E40)/100</f>
        <v>0.2</v>
      </c>
      <c r="G40" s="802"/>
      <c r="H40" s="731"/>
      <c r="I40" s="731"/>
      <c r="J40" s="734"/>
      <c r="K40" s="731"/>
      <c r="L40" s="731"/>
      <c r="M40" s="900"/>
    </row>
    <row r="41" spans="1:17" s="52" customFormat="1" ht="22.5" x14ac:dyDescent="0.3">
      <c r="A41" s="731"/>
      <c r="B41" s="732"/>
      <c r="C41" s="111" t="s">
        <v>67</v>
      </c>
      <c r="D41" s="73"/>
      <c r="E41" s="74">
        <v>20</v>
      </c>
      <c r="F41" s="117">
        <f t="shared" ref="F41:F43" si="5">SUM(1*E41)/100</f>
        <v>0.2</v>
      </c>
      <c r="G41" s="802"/>
      <c r="H41" s="731"/>
      <c r="I41" s="731"/>
      <c r="J41" s="734"/>
      <c r="K41" s="731"/>
      <c r="L41" s="731"/>
      <c r="M41" s="900"/>
    </row>
    <row r="42" spans="1:17" s="52" customFormat="1" ht="22.5" x14ac:dyDescent="0.3">
      <c r="A42" s="731"/>
      <c r="B42" s="732"/>
      <c r="C42" s="111" t="s">
        <v>43</v>
      </c>
      <c r="D42" s="73"/>
      <c r="E42" s="74">
        <v>20</v>
      </c>
      <c r="F42" s="117">
        <f t="shared" si="5"/>
        <v>0.2</v>
      </c>
      <c r="G42" s="802"/>
      <c r="H42" s="731"/>
      <c r="I42" s="731"/>
      <c r="J42" s="734"/>
      <c r="K42" s="731"/>
      <c r="L42" s="731"/>
      <c r="M42" s="900"/>
    </row>
    <row r="43" spans="1:17" s="52" customFormat="1" ht="22.5" x14ac:dyDescent="0.3">
      <c r="A43" s="731"/>
      <c r="B43" s="732"/>
      <c r="C43" s="111" t="s">
        <v>68</v>
      </c>
      <c r="D43" s="73"/>
      <c r="E43" s="74">
        <v>20</v>
      </c>
      <c r="F43" s="117">
        <f t="shared" si="5"/>
        <v>0.2</v>
      </c>
      <c r="G43" s="802"/>
      <c r="H43" s="731"/>
      <c r="I43" s="731"/>
      <c r="J43" s="734"/>
      <c r="K43" s="731"/>
      <c r="L43" s="731"/>
      <c r="M43" s="900"/>
    </row>
    <row r="44" spans="1:17" s="52" customFormat="1" ht="21" x14ac:dyDescent="0.3">
      <c r="A44" s="731">
        <v>297</v>
      </c>
      <c r="B44" s="732" t="s">
        <v>1462</v>
      </c>
      <c r="C44" s="109" t="s">
        <v>1463</v>
      </c>
      <c r="D44" s="187">
        <v>3</v>
      </c>
      <c r="E44" s="208" t="s">
        <v>19</v>
      </c>
      <c r="F44" s="118">
        <f>SUM(F45:F47)</f>
        <v>1</v>
      </c>
      <c r="G44" s="802"/>
      <c r="H44" s="731" t="s">
        <v>20</v>
      </c>
      <c r="I44" s="731" t="s">
        <v>80</v>
      </c>
      <c r="J44" s="734">
        <v>7</v>
      </c>
      <c r="K44" s="731" t="s">
        <v>73</v>
      </c>
      <c r="L44" s="731" t="s">
        <v>22</v>
      </c>
      <c r="M44" s="900"/>
      <c r="N44" s="56">
        <f>D44*J44</f>
        <v>21</v>
      </c>
      <c r="O44" s="57">
        <f>N44/12</f>
        <v>1.75</v>
      </c>
      <c r="P44" s="57">
        <v>0</v>
      </c>
      <c r="Q44" s="110">
        <f>O44*2</f>
        <v>3.5</v>
      </c>
    </row>
    <row r="45" spans="1:17" s="52" customFormat="1" ht="43.5" x14ac:dyDescent="0.3">
      <c r="A45" s="731"/>
      <c r="B45" s="732"/>
      <c r="C45" s="126" t="s">
        <v>1464</v>
      </c>
      <c r="D45" s="76"/>
      <c r="E45" s="100"/>
      <c r="F45" s="161"/>
      <c r="G45" s="802"/>
      <c r="H45" s="731"/>
      <c r="I45" s="731"/>
      <c r="J45" s="734"/>
      <c r="K45" s="731"/>
      <c r="L45" s="731"/>
      <c r="M45" s="900"/>
    </row>
    <row r="46" spans="1:17" s="52" customFormat="1" ht="22.5" x14ac:dyDescent="0.3">
      <c r="A46" s="731"/>
      <c r="B46" s="732"/>
      <c r="C46" s="111" t="s">
        <v>68</v>
      </c>
      <c r="D46" s="73"/>
      <c r="E46" s="74">
        <v>50</v>
      </c>
      <c r="F46" s="117">
        <f>SUM(1*E46)/100</f>
        <v>0.5</v>
      </c>
      <c r="G46" s="802"/>
      <c r="H46" s="731"/>
      <c r="I46" s="731"/>
      <c r="J46" s="734"/>
      <c r="K46" s="731"/>
      <c r="L46" s="731"/>
      <c r="M46" s="900"/>
    </row>
    <row r="47" spans="1:17" s="52" customFormat="1" ht="22.5" x14ac:dyDescent="0.3">
      <c r="A47" s="731"/>
      <c r="B47" s="732"/>
      <c r="C47" s="111" t="s">
        <v>1465</v>
      </c>
      <c r="D47" s="73"/>
      <c r="E47" s="74">
        <v>50</v>
      </c>
      <c r="F47" s="117">
        <f>SUM(1*E47)/100</f>
        <v>0.5</v>
      </c>
      <c r="G47" s="802"/>
      <c r="H47" s="731"/>
      <c r="I47" s="731"/>
      <c r="J47" s="734"/>
      <c r="K47" s="731"/>
      <c r="L47" s="731"/>
      <c r="M47" s="900"/>
    </row>
    <row r="48" spans="1:17" s="52" customFormat="1" ht="22.5" x14ac:dyDescent="0.3">
      <c r="A48" s="731">
        <v>298</v>
      </c>
      <c r="B48" s="732" t="s">
        <v>1466</v>
      </c>
      <c r="C48" s="109" t="s">
        <v>1467</v>
      </c>
      <c r="D48" s="187">
        <v>6</v>
      </c>
      <c r="E48" s="208" t="s">
        <v>1313</v>
      </c>
      <c r="F48" s="118">
        <f>SUM(F49:F51)</f>
        <v>1</v>
      </c>
      <c r="G48" s="802"/>
      <c r="H48" s="731" t="s">
        <v>20</v>
      </c>
      <c r="I48" s="731" t="s">
        <v>25</v>
      </c>
      <c r="J48" s="734">
        <v>4</v>
      </c>
      <c r="K48" s="731" t="s">
        <v>73</v>
      </c>
      <c r="L48" s="731" t="s">
        <v>22</v>
      </c>
      <c r="M48" s="900"/>
      <c r="N48" s="56">
        <f>D48*J48</f>
        <v>24</v>
      </c>
      <c r="O48" s="57">
        <f>N48/12</f>
        <v>2</v>
      </c>
      <c r="P48" s="57">
        <v>0</v>
      </c>
      <c r="Q48" s="110">
        <f>O48*2</f>
        <v>4</v>
      </c>
    </row>
    <row r="49" spans="1:17" s="52" customFormat="1" ht="65.25" x14ac:dyDescent="0.3">
      <c r="A49" s="731"/>
      <c r="B49" s="732"/>
      <c r="C49" s="126" t="s">
        <v>1468</v>
      </c>
      <c r="D49" s="76"/>
      <c r="E49" s="100"/>
      <c r="F49" s="161"/>
      <c r="G49" s="802"/>
      <c r="H49" s="731"/>
      <c r="I49" s="731"/>
      <c r="J49" s="734"/>
      <c r="K49" s="731"/>
      <c r="L49" s="731"/>
      <c r="M49" s="900"/>
    </row>
    <row r="50" spans="1:17" s="52" customFormat="1" ht="22.5" x14ac:dyDescent="0.3">
      <c r="A50" s="731"/>
      <c r="B50" s="732"/>
      <c r="C50" s="111" t="s">
        <v>9</v>
      </c>
      <c r="D50" s="73"/>
      <c r="E50" s="74">
        <v>50</v>
      </c>
      <c r="F50" s="117">
        <f>SUM(1*E50)/100</f>
        <v>0.5</v>
      </c>
      <c r="G50" s="802"/>
      <c r="H50" s="731"/>
      <c r="I50" s="731"/>
      <c r="J50" s="734"/>
      <c r="K50" s="731"/>
      <c r="L50" s="731"/>
      <c r="M50" s="900"/>
    </row>
    <row r="51" spans="1:17" s="52" customFormat="1" ht="22.5" x14ac:dyDescent="0.3">
      <c r="A51" s="731"/>
      <c r="B51" s="732"/>
      <c r="C51" s="111" t="s">
        <v>8</v>
      </c>
      <c r="D51" s="73"/>
      <c r="E51" s="74">
        <v>50</v>
      </c>
      <c r="F51" s="117">
        <f>SUM(1*E51)/100</f>
        <v>0.5</v>
      </c>
      <c r="G51" s="802"/>
      <c r="H51" s="731"/>
      <c r="I51" s="731"/>
      <c r="J51" s="734"/>
      <c r="K51" s="731"/>
      <c r="L51" s="731"/>
      <c r="M51" s="900"/>
    </row>
    <row r="52" spans="1:17" s="52" customFormat="1" ht="22.5" x14ac:dyDescent="0.3">
      <c r="A52" s="731">
        <v>299</v>
      </c>
      <c r="B52" s="732" t="s">
        <v>1489</v>
      </c>
      <c r="C52" s="109" t="s">
        <v>1330</v>
      </c>
      <c r="D52" s="187">
        <v>1</v>
      </c>
      <c r="E52" s="208" t="s">
        <v>82</v>
      </c>
      <c r="F52" s="118">
        <f>SUM(F54:F56)</f>
        <v>0.249975</v>
      </c>
      <c r="G52" s="802"/>
      <c r="H52" s="731" t="s">
        <v>20</v>
      </c>
      <c r="I52" s="731" t="s">
        <v>83</v>
      </c>
      <c r="J52" s="734">
        <v>18</v>
      </c>
      <c r="K52" s="731" t="s">
        <v>73</v>
      </c>
      <c r="L52" s="731" t="s">
        <v>22</v>
      </c>
      <c r="M52" s="900"/>
      <c r="N52" s="56">
        <f>D52*J52</f>
        <v>18</v>
      </c>
      <c r="O52" s="57">
        <f>N52/12</f>
        <v>1.5</v>
      </c>
      <c r="P52" s="57">
        <v>0</v>
      </c>
      <c r="Q52" s="110">
        <f>O52*2</f>
        <v>3</v>
      </c>
    </row>
    <row r="53" spans="1:17" s="52" customFormat="1" ht="43.5" x14ac:dyDescent="0.3">
      <c r="A53" s="731"/>
      <c r="B53" s="732"/>
      <c r="C53" s="126" t="s">
        <v>1490</v>
      </c>
      <c r="D53" s="76"/>
      <c r="E53" s="100"/>
      <c r="F53" s="161"/>
      <c r="G53" s="802"/>
      <c r="H53" s="731"/>
      <c r="I53" s="731"/>
      <c r="J53" s="734"/>
      <c r="K53" s="731"/>
      <c r="L53" s="731"/>
      <c r="M53" s="900"/>
    </row>
    <row r="54" spans="1:17" s="52" customFormat="1" ht="22.5" x14ac:dyDescent="0.3">
      <c r="A54" s="731"/>
      <c r="B54" s="732"/>
      <c r="C54" s="111" t="s">
        <v>44</v>
      </c>
      <c r="D54" s="73"/>
      <c r="E54" s="117">
        <v>33.33</v>
      </c>
      <c r="F54" s="600">
        <f>SUM(0.25*E54)/100</f>
        <v>8.3324999999999996E-2</v>
      </c>
      <c r="G54" s="802"/>
      <c r="H54" s="731"/>
      <c r="I54" s="731"/>
      <c r="J54" s="734"/>
      <c r="K54" s="731"/>
      <c r="L54" s="731"/>
      <c r="M54" s="900"/>
    </row>
    <row r="55" spans="1:17" s="52" customFormat="1" ht="22.5" x14ac:dyDescent="0.3">
      <c r="A55" s="731"/>
      <c r="B55" s="732"/>
      <c r="C55" s="111" t="s">
        <v>1442</v>
      </c>
      <c r="D55" s="73"/>
      <c r="E55" s="117">
        <v>33.33</v>
      </c>
      <c r="F55" s="600">
        <f t="shared" ref="F55:F56" si="6">SUM(0.25*E55)/100</f>
        <v>8.3324999999999996E-2</v>
      </c>
      <c r="G55" s="802"/>
      <c r="H55" s="731"/>
      <c r="I55" s="731"/>
      <c r="J55" s="734"/>
      <c r="K55" s="731"/>
      <c r="L55" s="731"/>
      <c r="M55" s="900"/>
    </row>
    <row r="56" spans="1:17" s="52" customFormat="1" ht="22.5" x14ac:dyDescent="0.3">
      <c r="A56" s="731"/>
      <c r="B56" s="732"/>
      <c r="C56" s="111" t="s">
        <v>9</v>
      </c>
      <c r="D56" s="73"/>
      <c r="E56" s="117">
        <v>33.33</v>
      </c>
      <c r="F56" s="600">
        <f t="shared" si="6"/>
        <v>8.3324999999999996E-2</v>
      </c>
      <c r="G56" s="802"/>
      <c r="H56" s="731"/>
      <c r="I56" s="731"/>
      <c r="J56" s="734"/>
      <c r="K56" s="731"/>
      <c r="L56" s="731"/>
      <c r="M56" s="900"/>
    </row>
    <row r="57" spans="1:17" s="52" customFormat="1" ht="21" x14ac:dyDescent="0.3">
      <c r="A57" s="731">
        <v>300</v>
      </c>
      <c r="B57" s="732" t="s">
        <v>1491</v>
      </c>
      <c r="C57" s="109" t="s">
        <v>1487</v>
      </c>
      <c r="D57" s="187">
        <v>6</v>
      </c>
      <c r="E57" s="208" t="s">
        <v>1313</v>
      </c>
      <c r="F57" s="118">
        <f>SUM(F58:F60)</f>
        <v>0.75</v>
      </c>
      <c r="G57" s="802"/>
      <c r="H57" s="731" t="s">
        <v>20</v>
      </c>
      <c r="I57" s="731" t="s">
        <v>39</v>
      </c>
      <c r="J57" s="734">
        <v>15</v>
      </c>
      <c r="K57" s="731" t="s">
        <v>73</v>
      </c>
      <c r="L57" s="731" t="s">
        <v>22</v>
      </c>
      <c r="M57" s="900"/>
      <c r="N57" s="56">
        <f>D57*J57</f>
        <v>90</v>
      </c>
      <c r="O57" s="57">
        <f>N57/12</f>
        <v>7.5</v>
      </c>
      <c r="P57" s="57">
        <v>0</v>
      </c>
      <c r="Q57" s="110">
        <f>O57*2</f>
        <v>15</v>
      </c>
    </row>
    <row r="58" spans="1:17" s="52" customFormat="1" ht="65.25" x14ac:dyDescent="0.3">
      <c r="A58" s="731"/>
      <c r="B58" s="732"/>
      <c r="C58" s="126" t="s">
        <v>1492</v>
      </c>
      <c r="D58" s="76"/>
      <c r="E58" s="100"/>
      <c r="F58" s="161"/>
      <c r="G58" s="802"/>
      <c r="H58" s="731"/>
      <c r="I58" s="731"/>
      <c r="J58" s="734"/>
      <c r="K58" s="731"/>
      <c r="L58" s="731"/>
      <c r="M58" s="900"/>
    </row>
    <row r="59" spans="1:17" s="52" customFormat="1" ht="22.5" x14ac:dyDescent="0.3">
      <c r="A59" s="731"/>
      <c r="B59" s="732"/>
      <c r="C59" s="111" t="s">
        <v>7</v>
      </c>
      <c r="D59" s="73"/>
      <c r="E59" s="74">
        <v>25</v>
      </c>
      <c r="F59" s="117">
        <f>SUM(1*E59)/100</f>
        <v>0.25</v>
      </c>
      <c r="G59" s="802"/>
      <c r="H59" s="731"/>
      <c r="I59" s="731"/>
      <c r="J59" s="734"/>
      <c r="K59" s="731"/>
      <c r="L59" s="731"/>
      <c r="M59" s="900"/>
    </row>
    <row r="60" spans="1:17" s="52" customFormat="1" ht="22.5" x14ac:dyDescent="0.3">
      <c r="A60" s="731"/>
      <c r="B60" s="732"/>
      <c r="C60" s="111" t="s">
        <v>8</v>
      </c>
      <c r="D60" s="73"/>
      <c r="E60" s="74">
        <v>50</v>
      </c>
      <c r="F60" s="117">
        <f>SUM(1*E60)/100</f>
        <v>0.5</v>
      </c>
      <c r="G60" s="802"/>
      <c r="H60" s="731"/>
      <c r="I60" s="731"/>
      <c r="J60" s="734"/>
      <c r="K60" s="731"/>
      <c r="L60" s="731"/>
      <c r="M60" s="900"/>
    </row>
    <row r="61" spans="1:17" s="52" customFormat="1" ht="21" x14ac:dyDescent="0.3">
      <c r="A61" s="731">
        <v>301</v>
      </c>
      <c r="B61" s="732" t="s">
        <v>1491</v>
      </c>
      <c r="C61" s="109" t="s">
        <v>1487</v>
      </c>
      <c r="D61" s="187">
        <v>6</v>
      </c>
      <c r="E61" s="208" t="s">
        <v>1313</v>
      </c>
      <c r="F61" s="118">
        <f>SUM(F62:F64)</f>
        <v>0.25</v>
      </c>
      <c r="G61" s="802"/>
      <c r="H61" s="731" t="s">
        <v>23</v>
      </c>
      <c r="I61" s="731" t="s">
        <v>84</v>
      </c>
      <c r="J61" s="734">
        <v>12</v>
      </c>
      <c r="K61" s="731" t="s">
        <v>73</v>
      </c>
      <c r="L61" s="731" t="s">
        <v>22</v>
      </c>
      <c r="M61" s="900"/>
      <c r="N61" s="56">
        <f>D61*J61</f>
        <v>72</v>
      </c>
      <c r="O61" s="57">
        <f>N61/12</f>
        <v>6</v>
      </c>
      <c r="P61" s="57">
        <v>0</v>
      </c>
      <c r="Q61" s="110">
        <f>O61*2</f>
        <v>12</v>
      </c>
    </row>
    <row r="62" spans="1:17" s="52" customFormat="1" ht="65.25" x14ac:dyDescent="0.3">
      <c r="A62" s="731"/>
      <c r="B62" s="732"/>
      <c r="C62" s="126" t="s">
        <v>1493</v>
      </c>
      <c r="D62" s="76"/>
      <c r="E62" s="100"/>
      <c r="F62" s="161"/>
      <c r="G62" s="802"/>
      <c r="H62" s="731"/>
      <c r="I62" s="731"/>
      <c r="J62" s="734"/>
      <c r="K62" s="731"/>
      <c r="L62" s="731"/>
      <c r="M62" s="900"/>
    </row>
    <row r="63" spans="1:17" s="52" customFormat="1" ht="22.5" x14ac:dyDescent="0.3">
      <c r="A63" s="731"/>
      <c r="B63" s="732"/>
      <c r="C63" s="111" t="s">
        <v>9</v>
      </c>
      <c r="D63" s="73"/>
      <c r="E63" s="74">
        <v>25</v>
      </c>
      <c r="F63" s="117">
        <f>SUM(1*E63)/100</f>
        <v>0.25</v>
      </c>
      <c r="G63" s="802"/>
      <c r="H63" s="731"/>
      <c r="I63" s="731"/>
      <c r="J63" s="734"/>
      <c r="K63" s="731"/>
      <c r="L63" s="731"/>
      <c r="M63" s="900"/>
    </row>
    <row r="64" spans="1:17" s="52" customFormat="1" ht="22.5" x14ac:dyDescent="0.3">
      <c r="A64" s="731"/>
      <c r="B64" s="732"/>
      <c r="C64" s="111" t="s">
        <v>8</v>
      </c>
      <c r="D64" s="73"/>
      <c r="E64" s="74">
        <v>0</v>
      </c>
      <c r="F64" s="117">
        <f>SUM(1*E64)/100</f>
        <v>0</v>
      </c>
      <c r="G64" s="802"/>
      <c r="H64" s="731"/>
      <c r="I64" s="731"/>
      <c r="J64" s="734"/>
      <c r="K64" s="731"/>
      <c r="L64" s="731"/>
      <c r="M64" s="900"/>
    </row>
    <row r="65" spans="1:17" s="52" customFormat="1" ht="22.5" x14ac:dyDescent="0.3">
      <c r="A65" s="731">
        <v>302</v>
      </c>
      <c r="B65" s="732" t="s">
        <v>1494</v>
      </c>
      <c r="C65" s="109" t="s">
        <v>1495</v>
      </c>
      <c r="D65" s="187">
        <v>6</v>
      </c>
      <c r="E65" s="208" t="s">
        <v>1313</v>
      </c>
      <c r="F65" s="118">
        <f>SUM(F66:F68)</f>
        <v>1</v>
      </c>
      <c r="G65" s="802"/>
      <c r="H65" s="731" t="s">
        <v>20</v>
      </c>
      <c r="I65" s="731" t="s">
        <v>84</v>
      </c>
      <c r="J65" s="734">
        <v>11</v>
      </c>
      <c r="K65" s="731" t="s">
        <v>20</v>
      </c>
      <c r="L65" s="731" t="s">
        <v>22</v>
      </c>
      <c r="M65" s="900"/>
      <c r="N65" s="56">
        <f>D65*J65</f>
        <v>66</v>
      </c>
      <c r="O65" s="57">
        <f>N65/12</f>
        <v>5.5</v>
      </c>
      <c r="P65" s="57">
        <v>0</v>
      </c>
      <c r="Q65" s="110">
        <f>O65*2</f>
        <v>11</v>
      </c>
    </row>
    <row r="66" spans="1:17" s="52" customFormat="1" ht="65.25" x14ac:dyDescent="0.3">
      <c r="A66" s="731"/>
      <c r="B66" s="732"/>
      <c r="C66" s="126" t="s">
        <v>1496</v>
      </c>
      <c r="D66" s="76"/>
      <c r="E66" s="100"/>
      <c r="F66" s="161"/>
      <c r="G66" s="802"/>
      <c r="H66" s="731"/>
      <c r="I66" s="731"/>
      <c r="J66" s="734"/>
      <c r="K66" s="731"/>
      <c r="L66" s="731"/>
      <c r="M66" s="900"/>
    </row>
    <row r="67" spans="1:17" s="52" customFormat="1" ht="22.5" x14ac:dyDescent="0.3">
      <c r="A67" s="731"/>
      <c r="B67" s="732"/>
      <c r="C67" s="111" t="s">
        <v>8</v>
      </c>
      <c r="D67" s="73"/>
      <c r="E67" s="74">
        <v>50</v>
      </c>
      <c r="F67" s="117">
        <f>SUM(1*E67)/100</f>
        <v>0.5</v>
      </c>
      <c r="G67" s="802"/>
      <c r="H67" s="731"/>
      <c r="I67" s="731"/>
      <c r="J67" s="734"/>
      <c r="K67" s="731"/>
      <c r="L67" s="731"/>
      <c r="M67" s="900"/>
    </row>
    <row r="68" spans="1:17" s="52" customFormat="1" ht="22.5" x14ac:dyDescent="0.3">
      <c r="A68" s="731"/>
      <c r="B68" s="732"/>
      <c r="C68" s="111" t="s">
        <v>7</v>
      </c>
      <c r="D68" s="73"/>
      <c r="E68" s="74">
        <v>50</v>
      </c>
      <c r="F68" s="117">
        <f>SUM(1*E68)/100</f>
        <v>0.5</v>
      </c>
      <c r="G68" s="802"/>
      <c r="H68" s="731"/>
      <c r="I68" s="731"/>
      <c r="J68" s="734"/>
      <c r="K68" s="731"/>
      <c r="L68" s="731"/>
      <c r="M68" s="900"/>
    </row>
  </sheetData>
  <mergeCells count="129">
    <mergeCell ref="I61:I64"/>
    <mergeCell ref="J61:J64"/>
    <mergeCell ref="K61:K64"/>
    <mergeCell ref="L61:L64"/>
    <mergeCell ref="M61:M64"/>
    <mergeCell ref="A61:A64"/>
    <mergeCell ref="B61:B64"/>
    <mergeCell ref="G61:G64"/>
    <mergeCell ref="H61:H64"/>
    <mergeCell ref="I65:I68"/>
    <mergeCell ref="J65:J68"/>
    <mergeCell ref="K65:K68"/>
    <mergeCell ref="L65:L68"/>
    <mergeCell ref="M65:M68"/>
    <mergeCell ref="A65:A68"/>
    <mergeCell ref="B65:B68"/>
    <mergeCell ref="G65:G68"/>
    <mergeCell ref="H65:H68"/>
    <mergeCell ref="J57:J60"/>
    <mergeCell ref="K57:K60"/>
    <mergeCell ref="L57:L60"/>
    <mergeCell ref="M57:M60"/>
    <mergeCell ref="A57:A60"/>
    <mergeCell ref="B57:B60"/>
    <mergeCell ref="G57:G60"/>
    <mergeCell ref="H57:H60"/>
    <mergeCell ref="I52:I56"/>
    <mergeCell ref="J52:J56"/>
    <mergeCell ref="K52:K56"/>
    <mergeCell ref="L52:L56"/>
    <mergeCell ref="M52:M56"/>
    <mergeCell ref="A52:A56"/>
    <mergeCell ref="B52:B56"/>
    <mergeCell ref="G52:G56"/>
    <mergeCell ref="H52:H56"/>
    <mergeCell ref="I57:I60"/>
    <mergeCell ref="I48:I51"/>
    <mergeCell ref="J48:J51"/>
    <mergeCell ref="K48:K51"/>
    <mergeCell ref="L48:L51"/>
    <mergeCell ref="M48:M51"/>
    <mergeCell ref="A48:A51"/>
    <mergeCell ref="B48:B51"/>
    <mergeCell ref="G48:G51"/>
    <mergeCell ref="H48:H51"/>
    <mergeCell ref="I44:I47"/>
    <mergeCell ref="J44:J47"/>
    <mergeCell ref="K44:K47"/>
    <mergeCell ref="L44:L47"/>
    <mergeCell ref="M44:M47"/>
    <mergeCell ref="A44:A47"/>
    <mergeCell ref="B44:B47"/>
    <mergeCell ref="G44:G47"/>
    <mergeCell ref="H44:H47"/>
    <mergeCell ref="I37:I43"/>
    <mergeCell ref="J37:J43"/>
    <mergeCell ref="K37:K43"/>
    <mergeCell ref="L37:L43"/>
    <mergeCell ref="M37:M43"/>
    <mergeCell ref="A37:A43"/>
    <mergeCell ref="B37:B43"/>
    <mergeCell ref="G37:G43"/>
    <mergeCell ref="H37:H43"/>
    <mergeCell ref="I33:I36"/>
    <mergeCell ref="J33:J36"/>
    <mergeCell ref="K33:K36"/>
    <mergeCell ref="L33:L36"/>
    <mergeCell ref="M33:M36"/>
    <mergeCell ref="A33:A36"/>
    <mergeCell ref="B33:B36"/>
    <mergeCell ref="G33:G36"/>
    <mergeCell ref="H33:H36"/>
    <mergeCell ref="I28:I32"/>
    <mergeCell ref="J28:J32"/>
    <mergeCell ref="K28:K32"/>
    <mergeCell ref="L28:L32"/>
    <mergeCell ref="M28:M32"/>
    <mergeCell ref="A28:A32"/>
    <mergeCell ref="B28:B32"/>
    <mergeCell ref="G28:G32"/>
    <mergeCell ref="H28:H32"/>
    <mergeCell ref="I24:I27"/>
    <mergeCell ref="J24:J27"/>
    <mergeCell ref="K24:K27"/>
    <mergeCell ref="L24:L27"/>
    <mergeCell ref="M24:M27"/>
    <mergeCell ref="A24:A27"/>
    <mergeCell ref="B24:B27"/>
    <mergeCell ref="G24:G27"/>
    <mergeCell ref="H24:H27"/>
    <mergeCell ref="I20:I23"/>
    <mergeCell ref="J20:J23"/>
    <mergeCell ref="K20:K23"/>
    <mergeCell ref="L20:L23"/>
    <mergeCell ref="M20:M23"/>
    <mergeCell ref="A20:A23"/>
    <mergeCell ref="B20:B23"/>
    <mergeCell ref="G20:G23"/>
    <mergeCell ref="H20:H23"/>
    <mergeCell ref="I15:I19"/>
    <mergeCell ref="J15:J19"/>
    <mergeCell ref="K15:K19"/>
    <mergeCell ref="L15:L19"/>
    <mergeCell ref="M15:M19"/>
    <mergeCell ref="A15:A19"/>
    <mergeCell ref="B15:B19"/>
    <mergeCell ref="G15:G19"/>
    <mergeCell ref="H15:H19"/>
    <mergeCell ref="K1:M1"/>
    <mergeCell ref="A2:M2"/>
    <mergeCell ref="A3:M3"/>
    <mergeCell ref="A5:A6"/>
    <mergeCell ref="B5:B6"/>
    <mergeCell ref="C5:C6"/>
    <mergeCell ref="A9:M9"/>
    <mergeCell ref="A10:A14"/>
    <mergeCell ref="B10:B14"/>
    <mergeCell ref="G10:G14"/>
    <mergeCell ref="H10:H14"/>
    <mergeCell ref="I10:I14"/>
    <mergeCell ref="J10:J14"/>
    <mergeCell ref="K10:K14"/>
    <mergeCell ref="L10:L14"/>
    <mergeCell ref="M10:M14"/>
    <mergeCell ref="G5:G6"/>
    <mergeCell ref="H5:L5"/>
    <mergeCell ref="M5:M6"/>
    <mergeCell ref="A7:M7"/>
    <mergeCell ref="A8:M8"/>
  </mergeCells>
  <hyperlinks>
    <hyperlink ref="B10" r:id="rId1" display="https://reg.mju.ac.th/registrar/class_info_2.asp?backto=home&amp;option=0&amp;courseid=8897796&amp;acadyear=2566&amp;semester=1&amp;avs421071358=83" xr:uid="{3E3959CB-B241-4A06-8DB7-C9AF432B06BB}"/>
    <hyperlink ref="B15" r:id="rId2" display="https://reg.mju.ac.th/registrar/class_info_2.asp?backto=home&amp;option=0&amp;courseid=8897797&amp;acadyear=2566&amp;semester=1&amp;avs421071358=84" xr:uid="{05A7D48A-E5F9-4003-9783-893336B58400}"/>
    <hyperlink ref="B20" r:id="rId3" display="https://reg.mju.ac.th/registrar/class_info_2.asp?backto=home&amp;option=0&amp;courseid=8896780&amp;acadyear=2566&amp;semester=1&amp;avs421071358=85" xr:uid="{35659B9F-C597-46D4-BD50-A84C07440D85}"/>
    <hyperlink ref="B24" r:id="rId4" display="https://reg.mju.ac.th/registrar/class_info_2.asp?backto=home&amp;option=0&amp;courseid=8896788&amp;acadyear=2566&amp;semester=1&amp;avs421071358=86" xr:uid="{C6DA4DA1-70D9-4C80-9E56-31172DB6248E}"/>
    <hyperlink ref="B28" r:id="rId5" display="https://reg.mju.ac.th/registrar/class_info_2.asp?backto=home&amp;option=0&amp;courseid=8896789&amp;acadyear=2566&amp;semester=1&amp;avs421071358=87" xr:uid="{E62CB5D0-2C2D-4662-A95E-AADD5785A816}"/>
    <hyperlink ref="B33" r:id="rId6" display="https://reg.mju.ac.th/registrar/class_info_2.asp?backto=home&amp;option=0&amp;courseid=8896790&amp;acadyear=2566&amp;semester=1&amp;avs421071358=88" xr:uid="{ABE84E77-5D68-48CE-8012-CB55BAA7B5E8}"/>
    <hyperlink ref="B37" r:id="rId7" display="https://reg.mju.ac.th/registrar/class_info_2.asp?backto=home&amp;option=0&amp;courseid=8897781&amp;acadyear=2566&amp;semester=1&amp;avs421071358=89" xr:uid="{848979D2-DAA5-4687-8B0B-086EABCF284E}"/>
    <hyperlink ref="B44" r:id="rId8" display="https://reg.mju.ac.th/registrar/class_info_2.asp?backto=home&amp;option=0&amp;courseid=8897783&amp;acadyear=2566&amp;semester=1&amp;avs421071358=90" xr:uid="{49ADACC0-FE7E-4A95-B5CE-0852995364C9}"/>
    <hyperlink ref="B48" r:id="rId9" display="https://reg.mju.ac.th/registrar/class_info_2.asp?backto=home&amp;option=0&amp;courseid=8897793&amp;acadyear=2566&amp;semester=1&amp;avs421071358=91" xr:uid="{04A5E32A-7401-4C5F-8FD6-815630B97F66}"/>
    <hyperlink ref="B52" r:id="rId10" display="https://reg.mju.ac.th/registrar/class_info_2.asp?backto=home&amp;option=0&amp;courseid=8892985&amp;acadyear=2566&amp;semester=1&amp;avs421071358=105" xr:uid="{A3FB1ED3-7C6B-4468-B30C-E3CB69372E13}"/>
    <hyperlink ref="B57" r:id="rId11" display="https://reg.mju.ac.th/registrar/class_info_2.asp?backto=home&amp;option=0&amp;courseid=8894438&amp;acadyear=2566&amp;semester=1&amp;avs421071358=106" xr:uid="{414C58C2-6085-4CE5-95CA-E6D711045475}"/>
    <hyperlink ref="B61" r:id="rId12" display="https://reg.mju.ac.th/registrar/class_info_2.asp?backto=home&amp;option=0&amp;courseid=8894438&amp;acadyear=2566&amp;semester=1&amp;avs421071358=107" xr:uid="{0CC23BB4-5A2A-4CF1-9975-EFE596A2B7BA}"/>
    <hyperlink ref="B65" r:id="rId13" display="https://reg.mju.ac.th/registrar/class_info_2.asp?backto=home&amp;option=0&amp;courseid=8892980&amp;acadyear=2566&amp;semester=1&amp;avs421071358=108" xr:uid="{936327E0-B295-4C93-9A89-788ACA798895}"/>
  </hyperlinks>
  <pageMargins left="0.7" right="0.7" top="0.75" bottom="0.75" header="0.3" footer="0.3"/>
  <pageSetup scale="36" fitToHeight="0" orientation="portrait" horizontalDpi="300" verticalDpi="300" r:id="rId14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5AE43-2CA6-47A9-A525-0AF226CBC7D8}">
  <sheetPr>
    <tabColor theme="4" tint="0.39997558519241921"/>
    <pageSetUpPr fitToPage="1"/>
  </sheetPr>
  <dimension ref="A1:T47"/>
  <sheetViews>
    <sheetView topLeftCell="A28" zoomScale="60" zoomScaleNormal="60" workbookViewId="0">
      <selection activeCell="F35" sqref="F35"/>
    </sheetView>
  </sheetViews>
  <sheetFormatPr defaultColWidth="9.1171875" defaultRowHeight="24.75" customHeight="1" x14ac:dyDescent="0.15"/>
  <cols>
    <col min="1" max="1" width="7.7421875" style="52" customWidth="1"/>
    <col min="2" max="2" width="12.73828125" style="60" customWidth="1"/>
    <col min="3" max="3" width="45.7109375" style="55" customWidth="1"/>
    <col min="4" max="4" width="5.7421875" style="52" customWidth="1"/>
    <col min="5" max="5" width="12.73828125" style="52" customWidth="1"/>
    <col min="6" max="6" width="12.73828125" style="150" customWidth="1"/>
    <col min="7" max="7" width="30.34765625" style="55" bestFit="1" customWidth="1"/>
    <col min="8" max="11" width="5.7421875" style="52" customWidth="1"/>
    <col min="12" max="12" width="7.7421875" style="55" customWidth="1"/>
    <col min="13" max="13" width="11.73828125" style="55" customWidth="1"/>
    <col min="14" max="16384" width="9.1171875" style="55"/>
  </cols>
  <sheetData>
    <row r="1" spans="1:20" ht="21" x14ac:dyDescent="0.15">
      <c r="B1" s="52"/>
      <c r="C1" s="53"/>
      <c r="D1" s="54"/>
      <c r="K1" s="674" t="s">
        <v>1815</v>
      </c>
      <c r="L1" s="674"/>
      <c r="M1" s="674"/>
    </row>
    <row r="2" spans="1:20" ht="25.5" x14ac:dyDescent="0.15">
      <c r="A2" s="641" t="s">
        <v>1813</v>
      </c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</row>
    <row r="3" spans="1:20" ht="25.5" x14ac:dyDescent="0.15">
      <c r="A3" s="641" t="s">
        <v>1777</v>
      </c>
      <c r="B3" s="641"/>
      <c r="C3" s="641"/>
      <c r="D3" s="641"/>
      <c r="E3" s="641"/>
      <c r="F3" s="641"/>
      <c r="G3" s="641"/>
      <c r="H3" s="641"/>
      <c r="I3" s="641"/>
      <c r="J3" s="641"/>
      <c r="K3" s="641"/>
      <c r="L3" s="641"/>
      <c r="M3" s="641"/>
    </row>
    <row r="4" spans="1:20" ht="25.5" x14ac:dyDescent="0.15">
      <c r="A4" s="210"/>
      <c r="B4" s="210"/>
      <c r="C4" s="210"/>
      <c r="D4" s="210"/>
      <c r="E4" s="210"/>
      <c r="F4" s="151"/>
      <c r="G4" s="210"/>
      <c r="H4" s="210"/>
      <c r="I4" s="210"/>
      <c r="J4" s="210"/>
      <c r="K4" s="210"/>
      <c r="L4" s="210"/>
      <c r="M4" s="210"/>
    </row>
    <row r="5" spans="1:20" ht="21.75" x14ac:dyDescent="0.3">
      <c r="A5" s="650" t="s">
        <v>390</v>
      </c>
      <c r="B5" s="648" t="s">
        <v>0</v>
      </c>
      <c r="C5" s="648" t="s">
        <v>391</v>
      </c>
      <c r="D5" s="211"/>
      <c r="E5" s="211" t="s">
        <v>392</v>
      </c>
      <c r="F5" s="152"/>
      <c r="G5" s="649" t="s">
        <v>492</v>
      </c>
      <c r="H5" s="650" t="s">
        <v>1780</v>
      </c>
      <c r="I5" s="650"/>
      <c r="J5" s="650"/>
      <c r="K5" s="650"/>
      <c r="L5" s="650"/>
      <c r="M5" s="649" t="s">
        <v>394</v>
      </c>
      <c r="N5" s="56"/>
      <c r="O5" s="57"/>
      <c r="P5" s="60" t="s">
        <v>1908</v>
      </c>
      <c r="Q5" s="60" t="s">
        <v>1909</v>
      </c>
    </row>
    <row r="6" spans="1:20" ht="42.75" x14ac:dyDescent="0.3">
      <c r="A6" s="650"/>
      <c r="B6" s="648"/>
      <c r="C6" s="648"/>
      <c r="D6" s="211"/>
      <c r="E6" s="211" t="s">
        <v>493</v>
      </c>
      <c r="F6" s="152"/>
      <c r="G6" s="649"/>
      <c r="H6" s="211" t="s">
        <v>1</v>
      </c>
      <c r="I6" s="211" t="s">
        <v>2</v>
      </c>
      <c r="J6" s="211" t="s">
        <v>3</v>
      </c>
      <c r="K6" s="211" t="s">
        <v>4</v>
      </c>
      <c r="L6" s="211" t="s">
        <v>393</v>
      </c>
      <c r="M6" s="649"/>
      <c r="N6" s="61" t="s">
        <v>1903</v>
      </c>
      <c r="O6" s="62" t="s">
        <v>1904</v>
      </c>
      <c r="P6" s="63" t="s">
        <v>1906</v>
      </c>
      <c r="Q6" s="63" t="s">
        <v>1907</v>
      </c>
      <c r="R6" s="63" t="s">
        <v>1911</v>
      </c>
      <c r="S6" s="64" t="s">
        <v>1910</v>
      </c>
    </row>
    <row r="7" spans="1:20" ht="24.75" customHeight="1" x14ac:dyDescent="0.15">
      <c r="A7" s="665" t="s">
        <v>866</v>
      </c>
      <c r="B7" s="665"/>
      <c r="C7" s="665"/>
      <c r="D7" s="665"/>
      <c r="E7" s="665"/>
      <c r="F7" s="665"/>
      <c r="G7" s="665"/>
      <c r="H7" s="665"/>
      <c r="I7" s="665"/>
      <c r="J7" s="665"/>
      <c r="K7" s="665"/>
      <c r="L7" s="665"/>
      <c r="M7" s="665"/>
      <c r="N7" s="124">
        <f>N8</f>
        <v>264</v>
      </c>
      <c r="O7" s="65">
        <f t="shared" ref="O7:Q7" si="0">O8</f>
        <v>22</v>
      </c>
      <c r="P7" s="65">
        <f t="shared" si="0"/>
        <v>0</v>
      </c>
      <c r="Q7" s="65">
        <f t="shared" si="0"/>
        <v>44</v>
      </c>
      <c r="R7" s="125">
        <f>P7+Q7</f>
        <v>44</v>
      </c>
      <c r="S7" s="165">
        <f>R7/20</f>
        <v>2.2000000000000002</v>
      </c>
      <c r="T7" s="68" t="s">
        <v>1912</v>
      </c>
    </row>
    <row r="8" spans="1:20" ht="24.75" customHeight="1" x14ac:dyDescent="0.15">
      <c r="A8" s="661" t="s">
        <v>865</v>
      </c>
      <c r="B8" s="661"/>
      <c r="C8" s="661"/>
      <c r="D8" s="661"/>
      <c r="E8" s="661"/>
      <c r="F8" s="661"/>
      <c r="G8" s="661"/>
      <c r="H8" s="661"/>
      <c r="I8" s="661"/>
      <c r="J8" s="661"/>
      <c r="K8" s="661"/>
      <c r="L8" s="661"/>
      <c r="M8" s="661"/>
      <c r="N8" s="124">
        <f>N9</f>
        <v>264</v>
      </c>
      <c r="O8" s="65">
        <f t="shared" ref="O8:Q8" si="1">O9</f>
        <v>22</v>
      </c>
      <c r="P8" s="65">
        <f t="shared" si="1"/>
        <v>0</v>
      </c>
      <c r="Q8" s="65">
        <f t="shared" si="1"/>
        <v>44</v>
      </c>
      <c r="R8" s="125">
        <f>P8+Q8</f>
        <v>44</v>
      </c>
      <c r="S8" s="66">
        <f>Q8/20</f>
        <v>2.2000000000000002</v>
      </c>
    </row>
    <row r="9" spans="1:20" ht="24.75" customHeight="1" x14ac:dyDescent="0.15">
      <c r="A9" s="1022" t="s">
        <v>1524</v>
      </c>
      <c r="B9" s="1022"/>
      <c r="C9" s="1022"/>
      <c r="D9" s="1022"/>
      <c r="E9" s="1022"/>
      <c r="F9" s="1022"/>
      <c r="G9" s="1022"/>
      <c r="H9" s="1022"/>
      <c r="I9" s="1022"/>
      <c r="J9" s="1022"/>
      <c r="K9" s="1022"/>
      <c r="L9" s="1022"/>
      <c r="M9" s="1022"/>
      <c r="N9" s="124">
        <f>SUM(N10:N47)</f>
        <v>264</v>
      </c>
      <c r="O9" s="65">
        <f t="shared" ref="O9:Q9" si="2">SUM(O10:O47)</f>
        <v>22</v>
      </c>
      <c r="P9" s="65">
        <f t="shared" si="2"/>
        <v>0</v>
      </c>
      <c r="Q9" s="65">
        <f t="shared" si="2"/>
        <v>44</v>
      </c>
    </row>
    <row r="10" spans="1:20" s="52" customFormat="1" ht="21" x14ac:dyDescent="0.3">
      <c r="A10" s="731">
        <v>293</v>
      </c>
      <c r="B10" s="732" t="s">
        <v>1645</v>
      </c>
      <c r="C10" s="109" t="s">
        <v>1646</v>
      </c>
      <c r="D10" s="187">
        <v>3</v>
      </c>
      <c r="E10" s="208" t="s">
        <v>33</v>
      </c>
      <c r="F10" s="118">
        <f>SUM(F11:F14)</f>
        <v>1.4998499999999999</v>
      </c>
      <c r="G10" s="802"/>
      <c r="H10" s="731" t="s">
        <v>20</v>
      </c>
      <c r="I10" s="731" t="s">
        <v>76</v>
      </c>
      <c r="J10" s="734">
        <v>10</v>
      </c>
      <c r="K10" s="731" t="s">
        <v>73</v>
      </c>
      <c r="L10" s="731" t="s">
        <v>22</v>
      </c>
      <c r="M10" s="900"/>
      <c r="N10" s="56">
        <f>D10*J10</f>
        <v>30</v>
      </c>
      <c r="O10" s="57">
        <f>N10/12</f>
        <v>2.5</v>
      </c>
      <c r="P10" s="57">
        <v>0</v>
      </c>
      <c r="Q10" s="110">
        <f>O10*2</f>
        <v>5</v>
      </c>
    </row>
    <row r="11" spans="1:20" s="52" customFormat="1" ht="43.5" x14ac:dyDescent="0.3">
      <c r="A11" s="731"/>
      <c r="B11" s="732"/>
      <c r="C11" s="126" t="s">
        <v>1647</v>
      </c>
      <c r="D11" s="76"/>
      <c r="E11" s="100"/>
      <c r="F11" s="161"/>
      <c r="G11" s="802"/>
      <c r="H11" s="731"/>
      <c r="I11" s="731"/>
      <c r="J11" s="734"/>
      <c r="K11" s="731"/>
      <c r="L11" s="731"/>
      <c r="M11" s="900"/>
    </row>
    <row r="12" spans="1:20" s="52" customFormat="1" ht="22.5" x14ac:dyDescent="0.3">
      <c r="A12" s="731"/>
      <c r="B12" s="732"/>
      <c r="C12" s="111" t="s">
        <v>8</v>
      </c>
      <c r="D12" s="73"/>
      <c r="E12" s="74">
        <v>33.33</v>
      </c>
      <c r="F12" s="117">
        <f>SUM(1.5*E12)/100</f>
        <v>0.49994999999999995</v>
      </c>
      <c r="G12" s="802"/>
      <c r="H12" s="731"/>
      <c r="I12" s="731"/>
      <c r="J12" s="734"/>
      <c r="K12" s="731"/>
      <c r="L12" s="731"/>
      <c r="M12" s="900"/>
    </row>
    <row r="13" spans="1:20" s="52" customFormat="1" ht="22.5" x14ac:dyDescent="0.3">
      <c r="A13" s="731"/>
      <c r="B13" s="732"/>
      <c r="C13" s="111" t="s">
        <v>178</v>
      </c>
      <c r="D13" s="73"/>
      <c r="E13" s="74">
        <v>33.33</v>
      </c>
      <c r="F13" s="117">
        <f t="shared" ref="F13:F14" si="3">SUM(1.5*E13)/100</f>
        <v>0.49994999999999995</v>
      </c>
      <c r="G13" s="802"/>
      <c r="H13" s="731"/>
      <c r="I13" s="731"/>
      <c r="J13" s="734"/>
      <c r="K13" s="731"/>
      <c r="L13" s="731"/>
      <c r="M13" s="900"/>
    </row>
    <row r="14" spans="1:20" s="52" customFormat="1" ht="22.5" x14ac:dyDescent="0.3">
      <c r="A14" s="731"/>
      <c r="B14" s="732"/>
      <c r="C14" s="111" t="s">
        <v>1442</v>
      </c>
      <c r="D14" s="73"/>
      <c r="E14" s="74">
        <v>33.33</v>
      </c>
      <c r="F14" s="117">
        <f t="shared" si="3"/>
        <v>0.49994999999999995</v>
      </c>
      <c r="G14" s="802"/>
      <c r="H14" s="731"/>
      <c r="I14" s="731"/>
      <c r="J14" s="734"/>
      <c r="K14" s="731"/>
      <c r="L14" s="731"/>
      <c r="M14" s="900"/>
    </row>
    <row r="15" spans="1:20" s="52" customFormat="1" ht="22.5" x14ac:dyDescent="0.3">
      <c r="A15" s="731">
        <v>294</v>
      </c>
      <c r="B15" s="732" t="s">
        <v>1648</v>
      </c>
      <c r="C15" s="109" t="s">
        <v>1306</v>
      </c>
      <c r="D15" s="187">
        <v>1</v>
      </c>
      <c r="E15" s="208" t="s">
        <v>82</v>
      </c>
      <c r="F15" s="118">
        <f>SUM(F16:F18)</f>
        <v>0.25</v>
      </c>
      <c r="G15" s="802"/>
      <c r="H15" s="731" t="s">
        <v>20</v>
      </c>
      <c r="I15" s="731" t="s">
        <v>76</v>
      </c>
      <c r="J15" s="734">
        <v>10</v>
      </c>
      <c r="K15" s="731" t="s">
        <v>73</v>
      </c>
      <c r="L15" s="731" t="s">
        <v>22</v>
      </c>
      <c r="M15" s="900"/>
      <c r="N15" s="56">
        <f>D15*J15</f>
        <v>10</v>
      </c>
      <c r="O15" s="57">
        <f>N15/12</f>
        <v>0.83333333333333337</v>
      </c>
      <c r="P15" s="57">
        <v>0</v>
      </c>
      <c r="Q15" s="110">
        <f>O15*2</f>
        <v>1.6666666666666667</v>
      </c>
    </row>
    <row r="16" spans="1:20" s="52" customFormat="1" ht="65.25" x14ac:dyDescent="0.3">
      <c r="A16" s="731"/>
      <c r="B16" s="732"/>
      <c r="C16" s="126" t="s">
        <v>1649</v>
      </c>
      <c r="D16" s="76"/>
      <c r="E16" s="100"/>
      <c r="F16" s="161"/>
      <c r="G16" s="802"/>
      <c r="H16" s="731"/>
      <c r="I16" s="731"/>
      <c r="J16" s="734"/>
      <c r="K16" s="731"/>
      <c r="L16" s="731"/>
      <c r="M16" s="900"/>
    </row>
    <row r="17" spans="1:17" s="52" customFormat="1" ht="22.5" x14ac:dyDescent="0.3">
      <c r="A17" s="731"/>
      <c r="B17" s="732"/>
      <c r="C17" s="111" t="s">
        <v>1455</v>
      </c>
      <c r="D17" s="73"/>
      <c r="E17" s="74">
        <v>50</v>
      </c>
      <c r="F17" s="117">
        <f>SUM(0.25*E17)/100</f>
        <v>0.125</v>
      </c>
      <c r="G17" s="802"/>
      <c r="H17" s="731"/>
      <c r="I17" s="731"/>
      <c r="J17" s="734"/>
      <c r="K17" s="731"/>
      <c r="L17" s="731"/>
      <c r="M17" s="900"/>
    </row>
    <row r="18" spans="1:17" s="52" customFormat="1" ht="22.5" x14ac:dyDescent="0.3">
      <c r="A18" s="731"/>
      <c r="B18" s="732"/>
      <c r="C18" s="111" t="s">
        <v>1442</v>
      </c>
      <c r="D18" s="73"/>
      <c r="E18" s="74">
        <v>50</v>
      </c>
      <c r="F18" s="117">
        <f>SUM(0.25*E18)/100</f>
        <v>0.125</v>
      </c>
      <c r="G18" s="802"/>
      <c r="H18" s="731"/>
      <c r="I18" s="731"/>
      <c r="J18" s="734"/>
      <c r="K18" s="731"/>
      <c r="L18" s="731"/>
      <c r="M18" s="900"/>
    </row>
    <row r="19" spans="1:17" s="52" customFormat="1" ht="22.5" x14ac:dyDescent="0.3">
      <c r="A19" s="731">
        <v>295</v>
      </c>
      <c r="B19" s="732" t="s">
        <v>1444</v>
      </c>
      <c r="C19" s="109" t="s">
        <v>1310</v>
      </c>
      <c r="D19" s="187">
        <v>1</v>
      </c>
      <c r="E19" s="208" t="s">
        <v>82</v>
      </c>
      <c r="F19" s="118">
        <f>SUM(F20:F23)</f>
        <v>0.249975</v>
      </c>
      <c r="G19" s="802"/>
      <c r="H19" s="731" t="s">
        <v>20</v>
      </c>
      <c r="I19" s="731" t="s">
        <v>94</v>
      </c>
      <c r="J19" s="734">
        <v>10</v>
      </c>
      <c r="K19" s="731" t="s">
        <v>20</v>
      </c>
      <c r="L19" s="731" t="s">
        <v>22</v>
      </c>
      <c r="M19" s="900"/>
      <c r="N19" s="56">
        <f>D19*J19</f>
        <v>10</v>
      </c>
      <c r="O19" s="57">
        <f>N19/12</f>
        <v>0.83333333333333337</v>
      </c>
      <c r="P19" s="57">
        <v>0</v>
      </c>
      <c r="Q19" s="110">
        <f>O19*2</f>
        <v>1.6666666666666667</v>
      </c>
    </row>
    <row r="20" spans="1:17" s="52" customFormat="1" ht="65.25" x14ac:dyDescent="0.3">
      <c r="A20" s="731"/>
      <c r="B20" s="732"/>
      <c r="C20" s="126" t="s">
        <v>1650</v>
      </c>
      <c r="D20" s="76"/>
      <c r="E20" s="100"/>
      <c r="F20" s="161"/>
      <c r="G20" s="802"/>
      <c r="H20" s="731"/>
      <c r="I20" s="731"/>
      <c r="J20" s="734"/>
      <c r="K20" s="731"/>
      <c r="L20" s="731"/>
      <c r="M20" s="900"/>
    </row>
    <row r="21" spans="1:17" s="52" customFormat="1" ht="22.5" x14ac:dyDescent="0.3">
      <c r="A21" s="731"/>
      <c r="B21" s="732"/>
      <c r="C21" s="111" t="s">
        <v>7</v>
      </c>
      <c r="D21" s="73"/>
      <c r="E21" s="74">
        <v>33.33</v>
      </c>
      <c r="F21" s="117">
        <f t="shared" ref="F21:F23" si="4">SUM(0.25*E21)/100</f>
        <v>8.3324999999999996E-2</v>
      </c>
      <c r="G21" s="802"/>
      <c r="H21" s="731"/>
      <c r="I21" s="731"/>
      <c r="J21" s="734"/>
      <c r="K21" s="731"/>
      <c r="L21" s="731"/>
      <c r="M21" s="900"/>
    </row>
    <row r="22" spans="1:17" s="52" customFormat="1" ht="22.5" x14ac:dyDescent="0.3">
      <c r="A22" s="731"/>
      <c r="B22" s="732"/>
      <c r="C22" s="111" t="s">
        <v>8</v>
      </c>
      <c r="D22" s="73"/>
      <c r="E22" s="74">
        <v>33.33</v>
      </c>
      <c r="F22" s="117">
        <f t="shared" si="4"/>
        <v>8.3324999999999996E-2</v>
      </c>
      <c r="G22" s="802"/>
      <c r="H22" s="731"/>
      <c r="I22" s="731"/>
      <c r="J22" s="734"/>
      <c r="K22" s="731"/>
      <c r="L22" s="731"/>
      <c r="M22" s="900"/>
    </row>
    <row r="23" spans="1:17" s="52" customFormat="1" ht="22.5" x14ac:dyDescent="0.3">
      <c r="A23" s="731"/>
      <c r="B23" s="732"/>
      <c r="C23" s="111" t="s">
        <v>9</v>
      </c>
      <c r="D23" s="73"/>
      <c r="E23" s="74">
        <v>33.33</v>
      </c>
      <c r="F23" s="117">
        <f t="shared" si="4"/>
        <v>8.3324999999999996E-2</v>
      </c>
      <c r="G23" s="802"/>
      <c r="H23" s="731"/>
      <c r="I23" s="731"/>
      <c r="J23" s="734"/>
      <c r="K23" s="731"/>
      <c r="L23" s="731"/>
      <c r="M23" s="900"/>
    </row>
    <row r="24" spans="1:17" s="52" customFormat="1" ht="22.5" x14ac:dyDescent="0.3">
      <c r="A24" s="731">
        <v>296</v>
      </c>
      <c r="B24" s="732" t="s">
        <v>1651</v>
      </c>
      <c r="C24" s="109" t="s">
        <v>1330</v>
      </c>
      <c r="D24" s="187">
        <v>1</v>
      </c>
      <c r="E24" s="208" t="s">
        <v>82</v>
      </c>
      <c r="F24" s="118">
        <f>SUM(F25:F28)</f>
        <v>0.249975</v>
      </c>
      <c r="G24" s="802"/>
      <c r="H24" s="731" t="s">
        <v>20</v>
      </c>
      <c r="I24" s="731" t="s">
        <v>20</v>
      </c>
      <c r="J24" s="734">
        <v>1</v>
      </c>
      <c r="K24" s="731" t="s">
        <v>73</v>
      </c>
      <c r="L24" s="731" t="s">
        <v>22</v>
      </c>
      <c r="M24" s="900"/>
      <c r="N24" s="56">
        <f>D24*J24</f>
        <v>1</v>
      </c>
      <c r="O24" s="57">
        <f>N24/12</f>
        <v>8.3333333333333329E-2</v>
      </c>
      <c r="P24" s="57">
        <v>0</v>
      </c>
      <c r="Q24" s="110">
        <f>O24*2</f>
        <v>0.16666666666666666</v>
      </c>
    </row>
    <row r="25" spans="1:17" s="52" customFormat="1" ht="43.5" x14ac:dyDescent="0.3">
      <c r="A25" s="731"/>
      <c r="B25" s="732"/>
      <c r="C25" s="126" t="s">
        <v>1445</v>
      </c>
      <c r="D25" s="76"/>
      <c r="E25" s="100"/>
      <c r="F25" s="161"/>
      <c r="G25" s="802"/>
      <c r="H25" s="731"/>
      <c r="I25" s="731"/>
      <c r="J25" s="734"/>
      <c r="K25" s="731"/>
      <c r="L25" s="731"/>
      <c r="M25" s="900"/>
    </row>
    <row r="26" spans="1:17" s="52" customFormat="1" ht="22.5" x14ac:dyDescent="0.3">
      <c r="A26" s="731"/>
      <c r="B26" s="732"/>
      <c r="C26" s="111" t="s">
        <v>9</v>
      </c>
      <c r="D26" s="73"/>
      <c r="E26" s="74">
        <v>33.33</v>
      </c>
      <c r="F26" s="117">
        <f t="shared" ref="F26:F28" si="5">SUM(0.25*E26)/100</f>
        <v>8.3324999999999996E-2</v>
      </c>
      <c r="G26" s="802"/>
      <c r="H26" s="731"/>
      <c r="I26" s="731"/>
      <c r="J26" s="734"/>
      <c r="K26" s="731"/>
      <c r="L26" s="731"/>
      <c r="M26" s="900"/>
    </row>
    <row r="27" spans="1:17" s="52" customFormat="1" ht="22.5" x14ac:dyDescent="0.3">
      <c r="A27" s="731"/>
      <c r="B27" s="732"/>
      <c r="C27" s="111" t="s">
        <v>7</v>
      </c>
      <c r="D27" s="73"/>
      <c r="E27" s="74">
        <v>33.33</v>
      </c>
      <c r="F27" s="117">
        <f t="shared" si="5"/>
        <v>8.3324999999999996E-2</v>
      </c>
      <c r="G27" s="802"/>
      <c r="H27" s="731"/>
      <c r="I27" s="731"/>
      <c r="J27" s="734"/>
      <c r="K27" s="731"/>
      <c r="L27" s="731"/>
      <c r="M27" s="900"/>
    </row>
    <row r="28" spans="1:17" s="52" customFormat="1" ht="22.5" x14ac:dyDescent="0.3">
      <c r="A28" s="731"/>
      <c r="B28" s="732"/>
      <c r="C28" s="111" t="s">
        <v>8</v>
      </c>
      <c r="D28" s="73"/>
      <c r="E28" s="74">
        <v>33.33</v>
      </c>
      <c r="F28" s="117">
        <f t="shared" si="5"/>
        <v>8.3324999999999996E-2</v>
      </c>
      <c r="G28" s="802"/>
      <c r="H28" s="731"/>
      <c r="I28" s="731"/>
      <c r="J28" s="734"/>
      <c r="K28" s="731"/>
      <c r="L28" s="731"/>
      <c r="M28" s="900"/>
    </row>
    <row r="29" spans="1:17" s="52" customFormat="1" ht="21" x14ac:dyDescent="0.3">
      <c r="A29" s="731">
        <v>297</v>
      </c>
      <c r="B29" s="732" t="s">
        <v>1652</v>
      </c>
      <c r="C29" s="109" t="s">
        <v>1653</v>
      </c>
      <c r="D29" s="187">
        <v>3</v>
      </c>
      <c r="E29" s="208" t="s">
        <v>19</v>
      </c>
      <c r="F29" s="118">
        <f>SUM(F30:F33)</f>
        <v>0.99990000000000001</v>
      </c>
      <c r="G29" s="802"/>
      <c r="H29" s="731" t="s">
        <v>20</v>
      </c>
      <c r="I29" s="731" t="s">
        <v>94</v>
      </c>
      <c r="J29" s="734">
        <v>11</v>
      </c>
      <c r="K29" s="731" t="s">
        <v>73</v>
      </c>
      <c r="L29" s="731" t="s">
        <v>22</v>
      </c>
      <c r="M29" s="900"/>
      <c r="N29" s="56">
        <f>D29*J29</f>
        <v>33</v>
      </c>
      <c r="O29" s="57">
        <f>N29/12</f>
        <v>2.75</v>
      </c>
      <c r="P29" s="57">
        <v>0</v>
      </c>
      <c r="Q29" s="110">
        <f>O29*2</f>
        <v>5.5</v>
      </c>
    </row>
    <row r="30" spans="1:17" s="52" customFormat="1" ht="43.5" x14ac:dyDescent="0.3">
      <c r="A30" s="731"/>
      <c r="B30" s="732"/>
      <c r="C30" s="126" t="s">
        <v>1654</v>
      </c>
      <c r="D30" s="76"/>
      <c r="E30" s="100"/>
      <c r="F30" s="161"/>
      <c r="G30" s="802"/>
      <c r="H30" s="731"/>
      <c r="I30" s="731"/>
      <c r="J30" s="734"/>
      <c r="K30" s="731"/>
      <c r="L30" s="731"/>
      <c r="M30" s="900"/>
    </row>
    <row r="31" spans="1:17" s="52" customFormat="1" ht="22.5" x14ac:dyDescent="0.3">
      <c r="A31" s="731"/>
      <c r="B31" s="732"/>
      <c r="C31" s="111" t="s">
        <v>9</v>
      </c>
      <c r="D31" s="73"/>
      <c r="E31" s="74">
        <v>33.33</v>
      </c>
      <c r="F31" s="117">
        <f>SUM(1*E31)/100</f>
        <v>0.33329999999999999</v>
      </c>
      <c r="G31" s="802"/>
      <c r="H31" s="731"/>
      <c r="I31" s="731"/>
      <c r="J31" s="734"/>
      <c r="K31" s="731"/>
      <c r="L31" s="731"/>
      <c r="M31" s="900"/>
    </row>
    <row r="32" spans="1:17" s="52" customFormat="1" ht="24.75" customHeight="1" x14ac:dyDescent="0.3">
      <c r="A32" s="731"/>
      <c r="B32" s="732"/>
      <c r="C32" s="111" t="s">
        <v>7</v>
      </c>
      <c r="D32" s="73"/>
      <c r="E32" s="74">
        <v>33.33</v>
      </c>
      <c r="F32" s="117">
        <f t="shared" ref="F32:F33" si="6">SUM(1*E32)/100</f>
        <v>0.33329999999999999</v>
      </c>
      <c r="G32" s="802"/>
      <c r="H32" s="731"/>
      <c r="I32" s="731"/>
      <c r="J32" s="734"/>
      <c r="K32" s="731"/>
      <c r="L32" s="731"/>
      <c r="M32" s="900"/>
    </row>
    <row r="33" spans="1:17" s="52" customFormat="1" ht="22.5" x14ac:dyDescent="0.3">
      <c r="A33" s="731"/>
      <c r="B33" s="732"/>
      <c r="C33" s="111" t="s">
        <v>8</v>
      </c>
      <c r="D33" s="73"/>
      <c r="E33" s="74">
        <v>33.33</v>
      </c>
      <c r="F33" s="117">
        <f t="shared" si="6"/>
        <v>0.33329999999999999</v>
      </c>
      <c r="G33" s="802"/>
      <c r="H33" s="731"/>
      <c r="I33" s="731"/>
      <c r="J33" s="734"/>
      <c r="K33" s="731"/>
      <c r="L33" s="731"/>
      <c r="M33" s="900"/>
    </row>
    <row r="34" spans="1:17" s="52" customFormat="1" ht="21" x14ac:dyDescent="0.3">
      <c r="A34" s="731">
        <v>298</v>
      </c>
      <c r="B34" s="732" t="s">
        <v>1655</v>
      </c>
      <c r="C34" s="109" t="s">
        <v>1656</v>
      </c>
      <c r="D34" s="187">
        <v>3</v>
      </c>
      <c r="E34" s="208" t="s">
        <v>19</v>
      </c>
      <c r="F34" s="118">
        <f>SUM(F35:F38)</f>
        <v>0.99990000000000001</v>
      </c>
      <c r="G34" s="802"/>
      <c r="H34" s="731" t="s">
        <v>20</v>
      </c>
      <c r="I34" s="731" t="s">
        <v>76</v>
      </c>
      <c r="J34" s="734">
        <v>10</v>
      </c>
      <c r="K34" s="731" t="s">
        <v>73</v>
      </c>
      <c r="L34" s="731" t="s">
        <v>22</v>
      </c>
      <c r="M34" s="900"/>
      <c r="N34" s="56">
        <f>D34*J34</f>
        <v>30</v>
      </c>
      <c r="O34" s="57">
        <f>N34/12</f>
        <v>2.5</v>
      </c>
      <c r="P34" s="57">
        <v>0</v>
      </c>
      <c r="Q34" s="110">
        <f>O34*2</f>
        <v>5</v>
      </c>
    </row>
    <row r="35" spans="1:17" s="52" customFormat="1" ht="43.5" x14ac:dyDescent="0.3">
      <c r="A35" s="731"/>
      <c r="B35" s="732"/>
      <c r="C35" s="126" t="s">
        <v>1657</v>
      </c>
      <c r="D35" s="76"/>
      <c r="E35" s="100"/>
      <c r="F35" s="161"/>
      <c r="G35" s="802"/>
      <c r="H35" s="731"/>
      <c r="I35" s="731"/>
      <c r="J35" s="734"/>
      <c r="K35" s="731"/>
      <c r="L35" s="731"/>
      <c r="M35" s="900"/>
    </row>
    <row r="36" spans="1:17" s="52" customFormat="1" ht="22.5" x14ac:dyDescent="0.3">
      <c r="A36" s="731"/>
      <c r="B36" s="732"/>
      <c r="C36" s="111" t="s">
        <v>68</v>
      </c>
      <c r="D36" s="73"/>
      <c r="E36" s="74">
        <v>33.33</v>
      </c>
      <c r="F36" s="117">
        <f>SUM(1*E36)/100</f>
        <v>0.33329999999999999</v>
      </c>
      <c r="G36" s="802"/>
      <c r="H36" s="731"/>
      <c r="I36" s="731"/>
      <c r="J36" s="734"/>
      <c r="K36" s="731"/>
      <c r="L36" s="731"/>
      <c r="M36" s="900"/>
    </row>
    <row r="37" spans="1:17" s="52" customFormat="1" ht="22.5" x14ac:dyDescent="0.3">
      <c r="A37" s="731"/>
      <c r="B37" s="732"/>
      <c r="C37" s="111" t="s">
        <v>7</v>
      </c>
      <c r="D37" s="73"/>
      <c r="E37" s="74">
        <v>33.33</v>
      </c>
      <c r="F37" s="117">
        <f t="shared" ref="F37:F38" si="7">SUM(1*E37)/100</f>
        <v>0.33329999999999999</v>
      </c>
      <c r="G37" s="802"/>
      <c r="H37" s="731"/>
      <c r="I37" s="731"/>
      <c r="J37" s="734"/>
      <c r="K37" s="731"/>
      <c r="L37" s="731"/>
      <c r="M37" s="900"/>
    </row>
    <row r="38" spans="1:17" s="52" customFormat="1" ht="22.5" x14ac:dyDescent="0.3">
      <c r="A38" s="731"/>
      <c r="B38" s="732"/>
      <c r="C38" s="111" t="s">
        <v>1465</v>
      </c>
      <c r="D38" s="73"/>
      <c r="E38" s="74">
        <v>33.33</v>
      </c>
      <c r="F38" s="117">
        <f t="shared" si="7"/>
        <v>0.33329999999999999</v>
      </c>
      <c r="G38" s="802"/>
      <c r="H38" s="731"/>
      <c r="I38" s="731"/>
      <c r="J38" s="734"/>
      <c r="K38" s="731"/>
      <c r="L38" s="731"/>
      <c r="M38" s="900"/>
    </row>
    <row r="39" spans="1:17" s="52" customFormat="1" ht="22.5" x14ac:dyDescent="0.3">
      <c r="A39" s="731">
        <v>299</v>
      </c>
      <c r="B39" s="732" t="s">
        <v>1658</v>
      </c>
      <c r="C39" s="109" t="s">
        <v>1495</v>
      </c>
      <c r="D39" s="187">
        <v>6</v>
      </c>
      <c r="E39" s="208" t="s">
        <v>1313</v>
      </c>
      <c r="F39" s="118">
        <f>SUM(F40:F41)</f>
        <v>1</v>
      </c>
      <c r="G39" s="802"/>
      <c r="H39" s="731" t="s">
        <v>20</v>
      </c>
      <c r="I39" s="731" t="s">
        <v>25</v>
      </c>
      <c r="J39" s="734">
        <v>4</v>
      </c>
      <c r="K39" s="731" t="s">
        <v>73</v>
      </c>
      <c r="L39" s="731" t="s">
        <v>22</v>
      </c>
      <c r="M39" s="900"/>
      <c r="N39" s="56">
        <f>D39*J39</f>
        <v>24</v>
      </c>
      <c r="O39" s="57">
        <f>N39/12</f>
        <v>2</v>
      </c>
      <c r="P39" s="57">
        <v>0</v>
      </c>
      <c r="Q39" s="110">
        <f>O39*2</f>
        <v>4</v>
      </c>
    </row>
    <row r="40" spans="1:17" s="52" customFormat="1" ht="43.5" x14ac:dyDescent="0.3">
      <c r="A40" s="731"/>
      <c r="B40" s="732"/>
      <c r="C40" s="126" t="s">
        <v>1659</v>
      </c>
      <c r="D40" s="76"/>
      <c r="E40" s="100"/>
      <c r="F40" s="161"/>
      <c r="G40" s="802"/>
      <c r="H40" s="731"/>
      <c r="I40" s="731"/>
      <c r="J40" s="734"/>
      <c r="K40" s="731"/>
      <c r="L40" s="731"/>
      <c r="M40" s="900"/>
    </row>
    <row r="41" spans="1:17" s="52" customFormat="1" ht="22.5" x14ac:dyDescent="0.3">
      <c r="A41" s="731"/>
      <c r="B41" s="732"/>
      <c r="C41" s="111" t="s">
        <v>9</v>
      </c>
      <c r="D41" s="73"/>
      <c r="E41" s="74">
        <v>100</v>
      </c>
      <c r="F41" s="117">
        <f>SUM(1*E41)/100</f>
        <v>1</v>
      </c>
      <c r="G41" s="802"/>
      <c r="H41" s="731"/>
      <c r="I41" s="731"/>
      <c r="J41" s="734"/>
      <c r="K41" s="731"/>
      <c r="L41" s="731"/>
      <c r="M41" s="900"/>
    </row>
    <row r="42" spans="1:17" s="52" customFormat="1" ht="21" x14ac:dyDescent="0.3">
      <c r="A42" s="731">
        <v>300</v>
      </c>
      <c r="B42" s="732" t="s">
        <v>1491</v>
      </c>
      <c r="C42" s="109" t="s">
        <v>1487</v>
      </c>
      <c r="D42" s="187">
        <v>6</v>
      </c>
      <c r="E42" s="208" t="s">
        <v>1313</v>
      </c>
      <c r="F42" s="118">
        <f>SUM(F43:F44)</f>
        <v>1</v>
      </c>
      <c r="G42" s="802"/>
      <c r="H42" s="731" t="s">
        <v>20</v>
      </c>
      <c r="I42" s="731" t="s">
        <v>39</v>
      </c>
      <c r="J42" s="734">
        <v>14</v>
      </c>
      <c r="K42" s="731" t="s">
        <v>20</v>
      </c>
      <c r="L42" s="731" t="s">
        <v>22</v>
      </c>
      <c r="M42" s="900"/>
      <c r="N42" s="56">
        <f>D42*J42</f>
        <v>84</v>
      </c>
      <c r="O42" s="57">
        <f>N42/12</f>
        <v>7</v>
      </c>
      <c r="P42" s="57">
        <v>0</v>
      </c>
      <c r="Q42" s="110">
        <f>O42*2</f>
        <v>14</v>
      </c>
    </row>
    <row r="43" spans="1:17" s="52" customFormat="1" ht="43.5" x14ac:dyDescent="0.3">
      <c r="A43" s="731"/>
      <c r="B43" s="732"/>
      <c r="C43" s="126" t="s">
        <v>1667</v>
      </c>
      <c r="D43" s="76"/>
      <c r="E43" s="100"/>
      <c r="F43" s="161"/>
      <c r="G43" s="802"/>
      <c r="H43" s="731"/>
      <c r="I43" s="731"/>
      <c r="J43" s="734"/>
      <c r="K43" s="731"/>
      <c r="L43" s="731"/>
      <c r="M43" s="900"/>
    </row>
    <row r="44" spans="1:17" s="52" customFormat="1" ht="22.5" x14ac:dyDescent="0.3">
      <c r="A44" s="731"/>
      <c r="B44" s="732"/>
      <c r="C44" s="111" t="s">
        <v>7</v>
      </c>
      <c r="D44" s="73"/>
      <c r="E44" s="74">
        <v>100</v>
      </c>
      <c r="F44" s="117">
        <f>SUM(1*E44)/100</f>
        <v>1</v>
      </c>
      <c r="G44" s="802"/>
      <c r="H44" s="731"/>
      <c r="I44" s="731"/>
      <c r="J44" s="734"/>
      <c r="K44" s="731"/>
      <c r="L44" s="731"/>
      <c r="M44" s="900"/>
    </row>
    <row r="45" spans="1:17" s="52" customFormat="1" ht="22.5" x14ac:dyDescent="0.3">
      <c r="A45" s="731">
        <v>301</v>
      </c>
      <c r="B45" s="732" t="s">
        <v>1494</v>
      </c>
      <c r="C45" s="109" t="s">
        <v>1495</v>
      </c>
      <c r="D45" s="187">
        <v>6</v>
      </c>
      <c r="E45" s="208" t="s">
        <v>1313</v>
      </c>
      <c r="F45" s="118">
        <f>SUM(F46:F47)</f>
        <v>1</v>
      </c>
      <c r="G45" s="802"/>
      <c r="H45" s="731" t="s">
        <v>20</v>
      </c>
      <c r="I45" s="731" t="s">
        <v>76</v>
      </c>
      <c r="J45" s="734">
        <v>7</v>
      </c>
      <c r="K45" s="731" t="s">
        <v>21</v>
      </c>
      <c r="L45" s="731" t="s">
        <v>22</v>
      </c>
      <c r="M45" s="900"/>
      <c r="N45" s="56">
        <f>D45*J45</f>
        <v>42</v>
      </c>
      <c r="O45" s="57">
        <f>N45/12</f>
        <v>3.5</v>
      </c>
      <c r="P45" s="57">
        <v>0</v>
      </c>
      <c r="Q45" s="110">
        <f>O45*2</f>
        <v>7</v>
      </c>
    </row>
    <row r="46" spans="1:17" s="52" customFormat="1" ht="65.25" x14ac:dyDescent="0.3">
      <c r="A46" s="731"/>
      <c r="B46" s="732"/>
      <c r="C46" s="126" t="s">
        <v>1668</v>
      </c>
      <c r="D46" s="76"/>
      <c r="E46" s="100"/>
      <c r="F46" s="161"/>
      <c r="G46" s="802"/>
      <c r="H46" s="731"/>
      <c r="I46" s="731"/>
      <c r="J46" s="734"/>
      <c r="K46" s="731"/>
      <c r="L46" s="731"/>
      <c r="M46" s="900"/>
    </row>
    <row r="47" spans="1:17" s="52" customFormat="1" ht="22.5" x14ac:dyDescent="0.3">
      <c r="A47" s="731"/>
      <c r="B47" s="732"/>
      <c r="C47" s="111" t="s">
        <v>8</v>
      </c>
      <c r="D47" s="73"/>
      <c r="E47" s="74">
        <v>100</v>
      </c>
      <c r="F47" s="117">
        <f>SUM(1*E47)/100</f>
        <v>1</v>
      </c>
      <c r="G47" s="802"/>
      <c r="H47" s="731"/>
      <c r="I47" s="731"/>
      <c r="J47" s="734"/>
      <c r="K47" s="731"/>
      <c r="L47" s="731"/>
      <c r="M47" s="900"/>
    </row>
  </sheetData>
  <mergeCells count="93">
    <mergeCell ref="A45:A47"/>
    <mergeCell ref="B45:B47"/>
    <mergeCell ref="G45:G47"/>
    <mergeCell ref="H45:H47"/>
    <mergeCell ref="I45:I47"/>
    <mergeCell ref="J39:J41"/>
    <mergeCell ref="K39:K41"/>
    <mergeCell ref="L39:L41"/>
    <mergeCell ref="M39:M41"/>
    <mergeCell ref="I42:I44"/>
    <mergeCell ref="I39:I41"/>
    <mergeCell ref="J45:J47"/>
    <mergeCell ref="K45:K47"/>
    <mergeCell ref="L45:L47"/>
    <mergeCell ref="M45:M47"/>
    <mergeCell ref="J42:J44"/>
    <mergeCell ref="K42:K44"/>
    <mergeCell ref="L42:L44"/>
    <mergeCell ref="M42:M44"/>
    <mergeCell ref="A39:A41"/>
    <mergeCell ref="B39:B41"/>
    <mergeCell ref="G39:G41"/>
    <mergeCell ref="H39:H41"/>
    <mergeCell ref="A42:A44"/>
    <mergeCell ref="B42:B44"/>
    <mergeCell ref="G42:G44"/>
    <mergeCell ref="H42:H44"/>
    <mergeCell ref="J34:J38"/>
    <mergeCell ref="K34:K38"/>
    <mergeCell ref="L34:L38"/>
    <mergeCell ref="M34:M38"/>
    <mergeCell ref="A29:A33"/>
    <mergeCell ref="B29:B33"/>
    <mergeCell ref="G29:G33"/>
    <mergeCell ref="A34:A38"/>
    <mergeCell ref="B34:B38"/>
    <mergeCell ref="G34:G38"/>
    <mergeCell ref="H34:H38"/>
    <mergeCell ref="I34:I38"/>
    <mergeCell ref="H29:H33"/>
    <mergeCell ref="I29:I33"/>
    <mergeCell ref="J29:J33"/>
    <mergeCell ref="K29:K33"/>
    <mergeCell ref="M19:M23"/>
    <mergeCell ref="A24:A28"/>
    <mergeCell ref="B24:B28"/>
    <mergeCell ref="G24:G28"/>
    <mergeCell ref="H24:H28"/>
    <mergeCell ref="I24:I28"/>
    <mergeCell ref="J24:J28"/>
    <mergeCell ref="K24:K28"/>
    <mergeCell ref="L24:L28"/>
    <mergeCell ref="M24:M28"/>
    <mergeCell ref="L29:L33"/>
    <mergeCell ref="M29:M33"/>
    <mergeCell ref="M15:M18"/>
    <mergeCell ref="A19:A23"/>
    <mergeCell ref="B19:B23"/>
    <mergeCell ref="G19:G23"/>
    <mergeCell ref="H19:H23"/>
    <mergeCell ref="I19:I23"/>
    <mergeCell ref="A15:A18"/>
    <mergeCell ref="B15:B18"/>
    <mergeCell ref="G15:G18"/>
    <mergeCell ref="H15:H18"/>
    <mergeCell ref="I15:I18"/>
    <mergeCell ref="J19:J23"/>
    <mergeCell ref="K19:K23"/>
    <mergeCell ref="L19:L23"/>
    <mergeCell ref="J15:J18"/>
    <mergeCell ref="I10:I14"/>
    <mergeCell ref="J10:J14"/>
    <mergeCell ref="K15:K18"/>
    <mergeCell ref="L15:L18"/>
    <mergeCell ref="K10:K14"/>
    <mergeCell ref="L10:L14"/>
    <mergeCell ref="M10:M14"/>
    <mergeCell ref="M5:M6"/>
    <mergeCell ref="A7:M7"/>
    <mergeCell ref="A8:M8"/>
    <mergeCell ref="A9:M9"/>
    <mergeCell ref="A10:A14"/>
    <mergeCell ref="B10:B14"/>
    <mergeCell ref="G10:G14"/>
    <mergeCell ref="H10:H14"/>
    <mergeCell ref="K1:M1"/>
    <mergeCell ref="A2:M2"/>
    <mergeCell ref="A3:M3"/>
    <mergeCell ref="A5:A6"/>
    <mergeCell ref="B5:B6"/>
    <mergeCell ref="C5:C6"/>
    <mergeCell ref="G5:G6"/>
    <mergeCell ref="H5:L5"/>
  </mergeCells>
  <hyperlinks>
    <hyperlink ref="B10" r:id="rId1" display="https://reg.mju.ac.th/registrar/class_info_2.asp?backto=home&amp;option=0&amp;courseid=8897795&amp;acadyear=2566&amp;semester=2&amp;avs421071358=362" xr:uid="{CEF5C6A2-59C4-4DC0-B0EC-14A407BED70F}"/>
    <hyperlink ref="B15" r:id="rId2" display="https://reg.mju.ac.th/registrar/class_info_2.asp?backto=home&amp;option=0&amp;courseid=8896794&amp;acadyear=2566&amp;semester=2&amp;avs421071358=363" xr:uid="{20C26021-7685-4D98-A26D-26D63ED108CC}"/>
    <hyperlink ref="B19" r:id="rId3" display="https://reg.mju.ac.th/registrar/class_info_2.asp?backto=home&amp;option=0&amp;courseid=8897797&amp;acadyear=2566&amp;semester=2&amp;avs421071358=364" xr:uid="{F22F22C7-6743-4722-BA77-F4283DAD9891}"/>
    <hyperlink ref="B24" r:id="rId4" display="https://reg.mju.ac.th/registrar/class_info_2.asp?backto=home&amp;option=0&amp;courseid=8897798&amp;acadyear=2566&amp;semester=2&amp;avs421071358=365" xr:uid="{A1C78D22-FE11-4562-82C8-89C170F6C7EE}"/>
    <hyperlink ref="B29" r:id="rId5" display="https://reg.mju.ac.th/registrar/class_info_2.asp?backto=home&amp;option=0&amp;courseid=8897778&amp;acadyear=2566&amp;semester=2&amp;avs421071358=366" xr:uid="{BA862BCB-84BC-4EF4-A0E3-BE76FE3F4BBB}"/>
    <hyperlink ref="B34" r:id="rId6" display="https://reg.mju.ac.th/registrar/class_info_2.asp?backto=home&amp;option=0&amp;courseid=8897779&amp;acadyear=2566&amp;semester=2&amp;avs421071358=367" xr:uid="{7E32B6C8-CE8F-43D1-A36D-961BFC2966F0}"/>
    <hyperlink ref="B39" r:id="rId7" display="https://reg.mju.ac.th/registrar/class_info_2.asp?backto=home&amp;option=0&amp;courseid=8897794&amp;acadyear=2566&amp;semester=2&amp;avs421071358=368" xr:uid="{50D199FD-F1EC-4521-B3B3-985B28E2DEFA}"/>
    <hyperlink ref="B42" r:id="rId8" display="https://reg.mju.ac.th/registrar/class_info_2.asp?backto=home&amp;option=0&amp;courseid=8894438&amp;acadyear=2566&amp;semester=2&amp;avs421071358=383" xr:uid="{B702A7D6-7F24-4FB7-B423-64AB1B938633}"/>
    <hyperlink ref="B45" r:id="rId9" display="https://reg.mju.ac.th/registrar/class_info_2.asp?backto=home&amp;option=0&amp;courseid=8892980&amp;acadyear=2566&amp;semester=2&amp;avs421071358=384" xr:uid="{97A41C54-FAEE-4FDE-858C-4152F8A5D84D}"/>
  </hyperlinks>
  <pageMargins left="0.7" right="0.7" top="0.75" bottom="0.75" header="0.3" footer="0.3"/>
  <pageSetup scale="36" fitToHeight="0" orientation="portrait"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2C0F9-4552-43B7-9DD5-A416F461A983}">
  <dimension ref="A1:K330"/>
  <sheetViews>
    <sheetView workbookViewId="0">
      <selection activeCell="K24" sqref="K24:K37"/>
    </sheetView>
  </sheetViews>
  <sheetFormatPr defaultColWidth="9.1171875" defaultRowHeight="24" x14ac:dyDescent="0.15"/>
  <cols>
    <col min="1" max="1" width="7.7421875" style="3" customWidth="1"/>
    <col min="2" max="2" width="12.73828125" style="3" customWidth="1"/>
    <col min="3" max="3" width="40.08984375" style="21" customWidth="1"/>
    <col min="4" max="4" width="12.73828125" style="3" customWidth="1"/>
    <col min="5" max="5" width="30.34765625" style="24" bestFit="1" customWidth="1"/>
    <col min="6" max="8" width="5.7421875" style="3" customWidth="1"/>
    <col min="9" max="10" width="7.7421875" style="3" customWidth="1"/>
    <col min="11" max="11" width="11.73828125" style="3" customWidth="1"/>
    <col min="12" max="16384" width="9.1171875" style="3"/>
  </cols>
  <sheetData>
    <row r="1" spans="1:11" s="1" customFormat="1" x14ac:dyDescent="0.15">
      <c r="A1" s="3"/>
      <c r="B1" s="3"/>
      <c r="C1" s="2"/>
      <c r="D1" s="3"/>
      <c r="F1" s="3"/>
      <c r="G1" s="3"/>
      <c r="H1" s="3"/>
      <c r="I1" s="617" t="s">
        <v>1789</v>
      </c>
      <c r="J1" s="617"/>
      <c r="K1" s="617"/>
    </row>
    <row r="2" spans="1:11" s="1" customFormat="1" ht="30" x14ac:dyDescent="0.15">
      <c r="A2" s="616" t="s">
        <v>1782</v>
      </c>
      <c r="B2" s="616"/>
      <c r="C2" s="616"/>
      <c r="D2" s="616"/>
      <c r="E2" s="616"/>
      <c r="F2" s="616"/>
      <c r="G2" s="616"/>
      <c r="H2" s="616"/>
      <c r="I2" s="616"/>
      <c r="J2" s="616"/>
      <c r="K2" s="616"/>
    </row>
    <row r="3" spans="1:11" s="1" customFormat="1" ht="30" x14ac:dyDescent="0.15">
      <c r="A3" s="616" t="s">
        <v>1777</v>
      </c>
      <c r="B3" s="616"/>
      <c r="C3" s="616"/>
      <c r="D3" s="616"/>
      <c r="E3" s="616"/>
      <c r="F3" s="616"/>
      <c r="G3" s="616"/>
      <c r="H3" s="616"/>
      <c r="I3" s="616"/>
      <c r="J3" s="616"/>
      <c r="K3" s="616"/>
    </row>
    <row r="4" spans="1:11" s="1" customFormat="1" ht="30" x14ac:dyDescent="0.1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s="1" customFormat="1" x14ac:dyDescent="0.5">
      <c r="A5" s="610" t="s">
        <v>390</v>
      </c>
      <c r="B5" s="611" t="s">
        <v>0</v>
      </c>
      <c r="C5" s="611" t="s">
        <v>391</v>
      </c>
      <c r="D5" s="4" t="s">
        <v>392</v>
      </c>
      <c r="E5" s="609" t="s">
        <v>492</v>
      </c>
      <c r="F5" s="610" t="s">
        <v>1780</v>
      </c>
      <c r="G5" s="610"/>
      <c r="H5" s="610"/>
      <c r="I5" s="610"/>
      <c r="J5" s="610"/>
      <c r="K5" s="609" t="s">
        <v>394</v>
      </c>
    </row>
    <row r="6" spans="1:11" s="1" customFormat="1" x14ac:dyDescent="0.5">
      <c r="A6" s="610"/>
      <c r="B6" s="611"/>
      <c r="C6" s="611"/>
      <c r="D6" s="4" t="s">
        <v>493</v>
      </c>
      <c r="E6" s="609"/>
      <c r="F6" s="4" t="s">
        <v>1</v>
      </c>
      <c r="G6" s="4" t="s">
        <v>2</v>
      </c>
      <c r="H6" s="4" t="s">
        <v>3</v>
      </c>
      <c r="I6" s="4" t="s">
        <v>4</v>
      </c>
      <c r="J6" s="4" t="s">
        <v>393</v>
      </c>
      <c r="K6" s="609"/>
    </row>
    <row r="7" spans="1:11" s="1" customFormat="1" x14ac:dyDescent="0.15">
      <c r="A7" s="615" t="s">
        <v>1781</v>
      </c>
      <c r="B7" s="615"/>
      <c r="C7" s="615"/>
      <c r="D7" s="615"/>
      <c r="E7" s="615"/>
      <c r="F7" s="615"/>
      <c r="G7" s="615"/>
      <c r="H7" s="615"/>
      <c r="I7" s="615"/>
      <c r="J7" s="615"/>
      <c r="K7" s="615"/>
    </row>
    <row r="8" spans="1:11" x14ac:dyDescent="0.5">
      <c r="A8" s="604"/>
      <c r="B8" s="606" t="s">
        <v>1288</v>
      </c>
      <c r="C8" s="17" t="s">
        <v>1289</v>
      </c>
      <c r="D8" s="614" t="s">
        <v>33</v>
      </c>
      <c r="E8" s="618"/>
      <c r="F8" s="604" t="s">
        <v>20</v>
      </c>
      <c r="G8" s="604" t="s">
        <v>81</v>
      </c>
      <c r="H8" s="604" t="s">
        <v>81</v>
      </c>
      <c r="I8" s="604" t="s">
        <v>73</v>
      </c>
      <c r="J8" s="604" t="s">
        <v>22</v>
      </c>
      <c r="K8" s="613"/>
    </row>
    <row r="9" spans="1:11" x14ac:dyDescent="0.5">
      <c r="A9" s="604"/>
      <c r="B9" s="606"/>
      <c r="C9" s="18" t="s">
        <v>10</v>
      </c>
      <c r="D9" s="614"/>
      <c r="E9" s="618"/>
      <c r="F9" s="604"/>
      <c r="G9" s="604"/>
      <c r="H9" s="604"/>
      <c r="I9" s="604"/>
      <c r="J9" s="604"/>
      <c r="K9" s="613"/>
    </row>
    <row r="10" spans="1:11" x14ac:dyDescent="0.5">
      <c r="A10" s="604"/>
      <c r="B10" s="606" t="s">
        <v>1290</v>
      </c>
      <c r="C10" s="17" t="s">
        <v>1291</v>
      </c>
      <c r="D10" s="614" t="s">
        <v>33</v>
      </c>
      <c r="E10" s="618"/>
      <c r="F10" s="604" t="s">
        <v>20</v>
      </c>
      <c r="G10" s="604" t="s">
        <v>81</v>
      </c>
      <c r="H10" s="604" t="s">
        <v>81</v>
      </c>
      <c r="I10" s="604" t="s">
        <v>73</v>
      </c>
      <c r="J10" s="604" t="s">
        <v>22</v>
      </c>
      <c r="K10" s="613"/>
    </row>
    <row r="11" spans="1:11" x14ac:dyDescent="0.5">
      <c r="A11" s="604"/>
      <c r="B11" s="606"/>
      <c r="C11" s="18" t="s">
        <v>57</v>
      </c>
      <c r="D11" s="614"/>
      <c r="E11" s="618"/>
      <c r="F11" s="604"/>
      <c r="G11" s="604"/>
      <c r="H11" s="604"/>
      <c r="I11" s="604"/>
      <c r="J11" s="604"/>
      <c r="K11" s="613"/>
    </row>
    <row r="12" spans="1:11" x14ac:dyDescent="0.5">
      <c r="A12" s="604"/>
      <c r="B12" s="606" t="s">
        <v>1292</v>
      </c>
      <c r="C12" s="17" t="s">
        <v>1293</v>
      </c>
      <c r="D12" s="614" t="s">
        <v>33</v>
      </c>
      <c r="E12" s="618"/>
      <c r="F12" s="604" t="s">
        <v>20</v>
      </c>
      <c r="G12" s="604" t="s">
        <v>26</v>
      </c>
      <c r="H12" s="604" t="s">
        <v>73</v>
      </c>
      <c r="I12" s="604" t="s">
        <v>26</v>
      </c>
      <c r="J12" s="604" t="s">
        <v>22</v>
      </c>
      <c r="K12" s="613"/>
    </row>
    <row r="13" spans="1:11" x14ac:dyDescent="0.5">
      <c r="A13" s="604"/>
      <c r="B13" s="606"/>
      <c r="C13" s="18" t="s">
        <v>57</v>
      </c>
      <c r="D13" s="614"/>
      <c r="E13" s="618"/>
      <c r="F13" s="604"/>
      <c r="G13" s="604"/>
      <c r="H13" s="604"/>
      <c r="I13" s="604"/>
      <c r="J13" s="604"/>
      <c r="K13" s="613"/>
    </row>
    <row r="14" spans="1:11" x14ac:dyDescent="0.5">
      <c r="A14" s="604"/>
      <c r="B14" s="606" t="s">
        <v>1294</v>
      </c>
      <c r="C14" s="17" t="s">
        <v>1295</v>
      </c>
      <c r="D14" s="614" t="s">
        <v>33</v>
      </c>
      <c r="E14" s="618"/>
      <c r="F14" s="604" t="s">
        <v>20</v>
      </c>
      <c r="G14" s="604" t="s">
        <v>26</v>
      </c>
      <c r="H14" s="604" t="s">
        <v>21</v>
      </c>
      <c r="I14" s="604" t="s">
        <v>23</v>
      </c>
      <c r="J14" s="604" t="s">
        <v>22</v>
      </c>
      <c r="K14" s="613"/>
    </row>
    <row r="15" spans="1:11" x14ac:dyDescent="0.5">
      <c r="A15" s="604"/>
      <c r="B15" s="606"/>
      <c r="C15" s="18" t="s">
        <v>14</v>
      </c>
      <c r="D15" s="614"/>
      <c r="E15" s="618"/>
      <c r="F15" s="604"/>
      <c r="G15" s="604"/>
      <c r="H15" s="604"/>
      <c r="I15" s="604"/>
      <c r="J15" s="604"/>
      <c r="K15" s="613"/>
    </row>
    <row r="16" spans="1:11" x14ac:dyDescent="0.5">
      <c r="A16" s="604"/>
      <c r="B16" s="606" t="s">
        <v>1296</v>
      </c>
      <c r="C16" s="17" t="s">
        <v>1297</v>
      </c>
      <c r="D16" s="614" t="s">
        <v>33</v>
      </c>
      <c r="E16" s="618"/>
      <c r="F16" s="604" t="s">
        <v>20</v>
      </c>
      <c r="G16" s="604" t="s">
        <v>26</v>
      </c>
      <c r="H16" s="604" t="s">
        <v>21</v>
      </c>
      <c r="I16" s="604" t="s">
        <v>23</v>
      </c>
      <c r="J16" s="604" t="s">
        <v>22</v>
      </c>
      <c r="K16" s="613"/>
    </row>
    <row r="17" spans="1:11" x14ac:dyDescent="0.5">
      <c r="A17" s="604"/>
      <c r="B17" s="606"/>
      <c r="C17" s="18" t="s">
        <v>50</v>
      </c>
      <c r="D17" s="614"/>
      <c r="E17" s="618"/>
      <c r="F17" s="604"/>
      <c r="G17" s="604"/>
      <c r="H17" s="604"/>
      <c r="I17" s="604"/>
      <c r="J17" s="604"/>
      <c r="K17" s="613"/>
    </row>
    <row r="18" spans="1:11" x14ac:dyDescent="0.5">
      <c r="A18" s="604"/>
      <c r="B18" s="606"/>
      <c r="C18" s="18" t="s">
        <v>240</v>
      </c>
      <c r="D18" s="614"/>
      <c r="E18" s="618"/>
      <c r="F18" s="604"/>
      <c r="G18" s="604"/>
      <c r="H18" s="604"/>
      <c r="I18" s="604"/>
      <c r="J18" s="604"/>
      <c r="K18" s="613"/>
    </row>
    <row r="19" spans="1:11" x14ac:dyDescent="0.5">
      <c r="A19" s="604"/>
      <c r="B19" s="606" t="s">
        <v>1298</v>
      </c>
      <c r="C19" s="17" t="s">
        <v>1299</v>
      </c>
      <c r="D19" s="614" t="s">
        <v>33</v>
      </c>
      <c r="E19" s="618"/>
      <c r="F19" s="604" t="s">
        <v>20</v>
      </c>
      <c r="G19" s="604" t="s">
        <v>26</v>
      </c>
      <c r="H19" s="604" t="s">
        <v>21</v>
      </c>
      <c r="I19" s="604" t="s">
        <v>23</v>
      </c>
      <c r="J19" s="604" t="s">
        <v>22</v>
      </c>
      <c r="K19" s="613"/>
    </row>
    <row r="20" spans="1:11" x14ac:dyDescent="0.5">
      <c r="A20" s="604"/>
      <c r="B20" s="606"/>
      <c r="C20" s="19" t="s">
        <v>1300</v>
      </c>
      <c r="D20" s="614"/>
      <c r="E20" s="618"/>
      <c r="F20" s="604"/>
      <c r="G20" s="604"/>
      <c r="H20" s="604"/>
      <c r="I20" s="604"/>
      <c r="J20" s="604"/>
      <c r="K20" s="613"/>
    </row>
    <row r="21" spans="1:11" x14ac:dyDescent="0.5">
      <c r="A21" s="604"/>
      <c r="B21" s="606"/>
      <c r="C21" s="18" t="s">
        <v>75</v>
      </c>
      <c r="D21" s="614"/>
      <c r="E21" s="618"/>
      <c r="F21" s="604"/>
      <c r="G21" s="604"/>
      <c r="H21" s="604"/>
      <c r="I21" s="604"/>
      <c r="J21" s="604"/>
      <c r="K21" s="613"/>
    </row>
    <row r="22" spans="1:11" x14ac:dyDescent="0.5">
      <c r="A22" s="604"/>
      <c r="B22" s="606"/>
      <c r="C22" s="18" t="s">
        <v>50</v>
      </c>
      <c r="D22" s="614"/>
      <c r="E22" s="618"/>
      <c r="F22" s="604"/>
      <c r="G22" s="604"/>
      <c r="H22" s="604"/>
      <c r="I22" s="604"/>
      <c r="J22" s="604"/>
      <c r="K22" s="613"/>
    </row>
    <row r="23" spans="1:11" x14ac:dyDescent="0.5">
      <c r="A23" s="604"/>
      <c r="B23" s="606" t="s">
        <v>1301</v>
      </c>
      <c r="C23" s="17" t="s">
        <v>1302</v>
      </c>
      <c r="D23" s="614" t="s">
        <v>33</v>
      </c>
      <c r="E23" s="618"/>
      <c r="F23" s="604" t="s">
        <v>20</v>
      </c>
      <c r="G23" s="604" t="s">
        <v>26</v>
      </c>
      <c r="H23" s="604" t="s">
        <v>73</v>
      </c>
      <c r="I23" s="604" t="s">
        <v>26</v>
      </c>
      <c r="J23" s="604" t="s">
        <v>22</v>
      </c>
      <c r="K23" s="613"/>
    </row>
    <row r="24" spans="1:11" x14ac:dyDescent="0.5">
      <c r="A24" s="604"/>
      <c r="B24" s="606"/>
      <c r="C24" s="18" t="s">
        <v>14</v>
      </c>
      <c r="D24" s="614"/>
      <c r="E24" s="618"/>
      <c r="F24" s="604"/>
      <c r="G24" s="604"/>
      <c r="H24" s="604"/>
      <c r="I24" s="604"/>
      <c r="J24" s="604"/>
      <c r="K24" s="613"/>
    </row>
    <row r="25" spans="1:11" x14ac:dyDescent="0.5">
      <c r="A25" s="604"/>
      <c r="B25" s="606" t="s">
        <v>1303</v>
      </c>
      <c r="C25" s="17" t="s">
        <v>1304</v>
      </c>
      <c r="D25" s="614" t="s">
        <v>33</v>
      </c>
      <c r="E25" s="618"/>
      <c r="F25" s="604" t="s">
        <v>20</v>
      </c>
      <c r="G25" s="604" t="s">
        <v>81</v>
      </c>
      <c r="H25" s="604" t="s">
        <v>47</v>
      </c>
      <c r="I25" s="604" t="s">
        <v>20</v>
      </c>
      <c r="J25" s="604" t="s">
        <v>22</v>
      </c>
      <c r="K25" s="613"/>
    </row>
    <row r="26" spans="1:11" x14ac:dyDescent="0.5">
      <c r="A26" s="604"/>
      <c r="B26" s="606"/>
      <c r="C26" s="18" t="s">
        <v>10</v>
      </c>
      <c r="D26" s="614"/>
      <c r="E26" s="618"/>
      <c r="F26" s="604"/>
      <c r="G26" s="604"/>
      <c r="H26" s="604"/>
      <c r="I26" s="604"/>
      <c r="J26" s="604"/>
      <c r="K26" s="613"/>
    </row>
    <row r="27" spans="1:11" x14ac:dyDescent="0.5">
      <c r="A27" s="604"/>
      <c r="B27" s="606" t="s">
        <v>1305</v>
      </c>
      <c r="C27" s="17" t="s">
        <v>1306</v>
      </c>
      <c r="D27" s="614" t="s">
        <v>82</v>
      </c>
      <c r="E27" s="618"/>
      <c r="F27" s="604" t="s">
        <v>20</v>
      </c>
      <c r="G27" s="604" t="s">
        <v>81</v>
      </c>
      <c r="H27" s="604" t="s">
        <v>81</v>
      </c>
      <c r="I27" s="604" t="s">
        <v>73</v>
      </c>
      <c r="J27" s="604" t="s">
        <v>22</v>
      </c>
      <c r="K27" s="613"/>
    </row>
    <row r="28" spans="1:11" x14ac:dyDescent="0.5">
      <c r="A28" s="604"/>
      <c r="B28" s="606"/>
      <c r="C28" s="18" t="s">
        <v>57</v>
      </c>
      <c r="D28" s="614"/>
      <c r="E28" s="618"/>
      <c r="F28" s="604"/>
      <c r="G28" s="604"/>
      <c r="H28" s="604"/>
      <c r="I28" s="604"/>
      <c r="J28" s="604"/>
      <c r="K28" s="613"/>
    </row>
    <row r="29" spans="1:11" x14ac:dyDescent="0.5">
      <c r="A29" s="604"/>
      <c r="B29" s="606" t="s">
        <v>1307</v>
      </c>
      <c r="C29" s="17" t="s">
        <v>1308</v>
      </c>
      <c r="D29" s="614" t="s">
        <v>82</v>
      </c>
      <c r="E29" s="618"/>
      <c r="F29" s="604" t="s">
        <v>20</v>
      </c>
      <c r="G29" s="604" t="s">
        <v>20</v>
      </c>
      <c r="H29" s="604" t="s">
        <v>20</v>
      </c>
      <c r="I29" s="604" t="s">
        <v>73</v>
      </c>
      <c r="J29" s="604" t="s">
        <v>22</v>
      </c>
      <c r="K29" s="613"/>
    </row>
    <row r="30" spans="1:11" x14ac:dyDescent="0.5">
      <c r="A30" s="604"/>
      <c r="B30" s="606"/>
      <c r="C30" s="18" t="s">
        <v>57</v>
      </c>
      <c r="D30" s="614"/>
      <c r="E30" s="618"/>
      <c r="F30" s="604"/>
      <c r="G30" s="604"/>
      <c r="H30" s="604"/>
      <c r="I30" s="604"/>
      <c r="J30" s="604"/>
      <c r="K30" s="613"/>
    </row>
    <row r="31" spans="1:11" x14ac:dyDescent="0.5">
      <c r="A31" s="604"/>
      <c r="B31" s="606" t="s">
        <v>1309</v>
      </c>
      <c r="C31" s="17" t="s">
        <v>1310</v>
      </c>
      <c r="D31" s="614" t="s">
        <v>82</v>
      </c>
      <c r="E31" s="618"/>
      <c r="F31" s="604" t="s">
        <v>20</v>
      </c>
      <c r="G31" s="604" t="s">
        <v>26</v>
      </c>
      <c r="H31" s="604" t="s">
        <v>21</v>
      </c>
      <c r="I31" s="604" t="s">
        <v>23</v>
      </c>
      <c r="J31" s="604" t="s">
        <v>22</v>
      </c>
      <c r="K31" s="613"/>
    </row>
    <row r="32" spans="1:11" x14ac:dyDescent="0.5">
      <c r="A32" s="604"/>
      <c r="B32" s="606"/>
      <c r="C32" s="19" t="s">
        <v>1300</v>
      </c>
      <c r="D32" s="614"/>
      <c r="E32" s="618"/>
      <c r="F32" s="604"/>
      <c r="G32" s="604"/>
      <c r="H32" s="604"/>
      <c r="I32" s="604"/>
      <c r="J32" s="604"/>
      <c r="K32" s="613"/>
    </row>
    <row r="33" spans="1:11" x14ac:dyDescent="0.5">
      <c r="A33" s="604"/>
      <c r="B33" s="606"/>
      <c r="C33" s="18" t="s">
        <v>57</v>
      </c>
      <c r="D33" s="614"/>
      <c r="E33" s="618"/>
      <c r="F33" s="604"/>
      <c r="G33" s="604"/>
      <c r="H33" s="604"/>
      <c r="I33" s="604"/>
      <c r="J33" s="604"/>
      <c r="K33" s="613"/>
    </row>
    <row r="34" spans="1:11" x14ac:dyDescent="0.5">
      <c r="A34" s="604"/>
      <c r="B34" s="606" t="s">
        <v>1311</v>
      </c>
      <c r="C34" s="17" t="s">
        <v>1312</v>
      </c>
      <c r="D34" s="614" t="s">
        <v>1313</v>
      </c>
      <c r="E34" s="618"/>
      <c r="F34" s="604" t="s">
        <v>20</v>
      </c>
      <c r="G34" s="604" t="s">
        <v>26</v>
      </c>
      <c r="H34" s="604" t="s">
        <v>21</v>
      </c>
      <c r="I34" s="604" t="s">
        <v>23</v>
      </c>
      <c r="J34" s="604" t="s">
        <v>22</v>
      </c>
      <c r="K34" s="613"/>
    </row>
    <row r="35" spans="1:11" x14ac:dyDescent="0.5">
      <c r="A35" s="604"/>
      <c r="B35" s="606"/>
      <c r="C35" s="19" t="s">
        <v>1300</v>
      </c>
      <c r="D35" s="614"/>
      <c r="E35" s="618"/>
      <c r="F35" s="604"/>
      <c r="G35" s="604"/>
      <c r="H35" s="604"/>
      <c r="I35" s="604"/>
      <c r="J35" s="604"/>
      <c r="K35" s="613"/>
    </row>
    <row r="36" spans="1:11" x14ac:dyDescent="0.5">
      <c r="A36" s="604"/>
      <c r="B36" s="606"/>
      <c r="C36" s="18" t="s">
        <v>14</v>
      </c>
      <c r="D36" s="614"/>
      <c r="E36" s="618"/>
      <c r="F36" s="604"/>
      <c r="G36" s="604"/>
      <c r="H36" s="604"/>
      <c r="I36" s="604"/>
      <c r="J36" s="604"/>
      <c r="K36" s="613"/>
    </row>
    <row r="37" spans="1:11" x14ac:dyDescent="0.5">
      <c r="A37" s="604"/>
      <c r="B37" s="606" t="s">
        <v>1314</v>
      </c>
      <c r="C37" s="17" t="s">
        <v>1315</v>
      </c>
      <c r="D37" s="614" t="s">
        <v>1313</v>
      </c>
      <c r="E37" s="618"/>
      <c r="F37" s="604" t="s">
        <v>20</v>
      </c>
      <c r="G37" s="604" t="s">
        <v>20</v>
      </c>
      <c r="H37" s="604" t="s">
        <v>20</v>
      </c>
      <c r="I37" s="604" t="s">
        <v>73</v>
      </c>
      <c r="J37" s="604" t="s">
        <v>22</v>
      </c>
      <c r="K37" s="613"/>
    </row>
    <row r="38" spans="1:11" x14ac:dyDescent="0.5">
      <c r="A38" s="604"/>
      <c r="B38" s="606"/>
      <c r="C38" s="18" t="s">
        <v>14</v>
      </c>
      <c r="D38" s="614"/>
      <c r="E38" s="618"/>
      <c r="F38" s="604"/>
      <c r="G38" s="604"/>
      <c r="H38" s="604"/>
      <c r="I38" s="604"/>
      <c r="J38" s="604"/>
      <c r="K38" s="613"/>
    </row>
    <row r="39" spans="1:11" x14ac:dyDescent="0.5">
      <c r="A39" s="604"/>
      <c r="B39" s="606" t="s">
        <v>1316</v>
      </c>
      <c r="C39" s="17" t="s">
        <v>1317</v>
      </c>
      <c r="D39" s="614" t="s">
        <v>1318</v>
      </c>
      <c r="E39" s="618"/>
      <c r="F39" s="604" t="s">
        <v>20</v>
      </c>
      <c r="G39" s="604" t="s">
        <v>26</v>
      </c>
      <c r="H39" s="604" t="s">
        <v>23</v>
      </c>
      <c r="I39" s="604" t="s">
        <v>21</v>
      </c>
      <c r="J39" s="604" t="s">
        <v>22</v>
      </c>
      <c r="K39" s="613"/>
    </row>
    <row r="40" spans="1:11" x14ac:dyDescent="0.5">
      <c r="A40" s="604"/>
      <c r="B40" s="606"/>
      <c r="C40" s="19" t="s">
        <v>1300</v>
      </c>
      <c r="D40" s="614"/>
      <c r="E40" s="618"/>
      <c r="F40" s="604"/>
      <c r="G40" s="604"/>
      <c r="H40" s="604"/>
      <c r="I40" s="604"/>
      <c r="J40" s="604"/>
      <c r="K40" s="613"/>
    </row>
    <row r="41" spans="1:11" x14ac:dyDescent="0.5">
      <c r="A41" s="604"/>
      <c r="B41" s="606"/>
      <c r="C41" s="18" t="s">
        <v>14</v>
      </c>
      <c r="D41" s="614"/>
      <c r="E41" s="618"/>
      <c r="F41" s="604"/>
      <c r="G41" s="604"/>
      <c r="H41" s="604"/>
      <c r="I41" s="604"/>
      <c r="J41" s="604"/>
      <c r="K41" s="613"/>
    </row>
    <row r="42" spans="1:11" x14ac:dyDescent="0.5">
      <c r="A42" s="604"/>
      <c r="B42" s="606" t="s">
        <v>1319</v>
      </c>
      <c r="C42" s="17" t="s">
        <v>1320</v>
      </c>
      <c r="D42" s="614" t="s">
        <v>86</v>
      </c>
      <c r="E42" s="22" t="s">
        <v>1416</v>
      </c>
      <c r="F42" s="604" t="s">
        <v>20</v>
      </c>
      <c r="G42" s="604" t="s">
        <v>25</v>
      </c>
      <c r="H42" s="604" t="s">
        <v>25</v>
      </c>
      <c r="I42" s="604" t="s">
        <v>73</v>
      </c>
      <c r="J42" s="604" t="s">
        <v>22</v>
      </c>
      <c r="K42" s="613"/>
    </row>
    <row r="43" spans="1:11" x14ac:dyDescent="0.5">
      <c r="A43" s="604"/>
      <c r="B43" s="606"/>
      <c r="C43" s="19" t="s">
        <v>1321</v>
      </c>
      <c r="D43" s="614"/>
      <c r="E43" s="22" t="s">
        <v>1417</v>
      </c>
      <c r="F43" s="604"/>
      <c r="G43" s="604"/>
      <c r="H43" s="604"/>
      <c r="I43" s="604"/>
      <c r="J43" s="604"/>
      <c r="K43" s="613"/>
    </row>
    <row r="44" spans="1:11" x14ac:dyDescent="0.5">
      <c r="A44" s="604"/>
      <c r="B44" s="606"/>
      <c r="C44" s="18" t="s">
        <v>1322</v>
      </c>
      <c r="D44" s="614"/>
      <c r="E44" s="22"/>
      <c r="F44" s="604"/>
      <c r="G44" s="604"/>
      <c r="H44" s="604"/>
      <c r="I44" s="604"/>
      <c r="J44" s="604"/>
      <c r="K44" s="613"/>
    </row>
    <row r="45" spans="1:11" x14ac:dyDescent="0.5">
      <c r="A45" s="604"/>
      <c r="B45" s="606" t="s">
        <v>1323</v>
      </c>
      <c r="C45" s="17" t="s">
        <v>1324</v>
      </c>
      <c r="D45" s="614" t="s">
        <v>86</v>
      </c>
      <c r="E45" s="22" t="s">
        <v>1418</v>
      </c>
      <c r="F45" s="604" t="s">
        <v>20</v>
      </c>
      <c r="G45" s="604" t="s">
        <v>26</v>
      </c>
      <c r="H45" s="604" t="s">
        <v>25</v>
      </c>
      <c r="I45" s="604" t="s">
        <v>20</v>
      </c>
      <c r="J45" s="604" t="s">
        <v>22</v>
      </c>
      <c r="K45" s="613"/>
    </row>
    <row r="46" spans="1:11" x14ac:dyDescent="0.5">
      <c r="A46" s="604"/>
      <c r="B46" s="606"/>
      <c r="C46" s="19" t="s">
        <v>1321</v>
      </c>
      <c r="D46" s="614"/>
      <c r="E46" s="22" t="s">
        <v>1419</v>
      </c>
      <c r="F46" s="604"/>
      <c r="G46" s="604"/>
      <c r="H46" s="604"/>
      <c r="I46" s="604"/>
      <c r="J46" s="604"/>
      <c r="K46" s="613"/>
    </row>
    <row r="47" spans="1:11" x14ac:dyDescent="0.5">
      <c r="A47" s="604"/>
      <c r="B47" s="606"/>
      <c r="C47" s="18" t="s">
        <v>1325</v>
      </c>
      <c r="D47" s="614"/>
      <c r="E47" s="22"/>
      <c r="F47" s="604"/>
      <c r="G47" s="604"/>
      <c r="H47" s="604"/>
      <c r="I47" s="604"/>
      <c r="J47" s="604"/>
      <c r="K47" s="613"/>
    </row>
    <row r="48" spans="1:11" x14ac:dyDescent="0.5">
      <c r="A48" s="604"/>
      <c r="B48" s="606" t="s">
        <v>1326</v>
      </c>
      <c r="C48" s="17" t="s">
        <v>1327</v>
      </c>
      <c r="D48" s="614" t="s">
        <v>86</v>
      </c>
      <c r="E48" s="22" t="s">
        <v>1420</v>
      </c>
      <c r="F48" s="604" t="s">
        <v>20</v>
      </c>
      <c r="G48" s="604" t="s">
        <v>25</v>
      </c>
      <c r="H48" s="604" t="s">
        <v>25</v>
      </c>
      <c r="I48" s="604" t="s">
        <v>73</v>
      </c>
      <c r="J48" s="604" t="s">
        <v>22</v>
      </c>
      <c r="K48" s="613"/>
    </row>
    <row r="49" spans="1:11" x14ac:dyDescent="0.5">
      <c r="A49" s="604"/>
      <c r="B49" s="606"/>
      <c r="C49" s="19" t="s">
        <v>1321</v>
      </c>
      <c r="D49" s="614"/>
      <c r="E49" s="22" t="s">
        <v>1421</v>
      </c>
      <c r="F49" s="604"/>
      <c r="G49" s="604"/>
      <c r="H49" s="604"/>
      <c r="I49" s="604"/>
      <c r="J49" s="604"/>
      <c r="K49" s="613"/>
    </row>
    <row r="50" spans="1:11" x14ac:dyDescent="0.5">
      <c r="A50" s="604"/>
      <c r="B50" s="606"/>
      <c r="C50" s="18" t="s">
        <v>85</v>
      </c>
      <c r="D50" s="614"/>
      <c r="E50" s="22"/>
      <c r="F50" s="604"/>
      <c r="G50" s="604"/>
      <c r="H50" s="604"/>
      <c r="I50" s="604"/>
      <c r="J50" s="604"/>
      <c r="K50" s="613"/>
    </row>
    <row r="51" spans="1:11" x14ac:dyDescent="0.5">
      <c r="A51" s="604"/>
      <c r="B51" s="606" t="s">
        <v>1328</v>
      </c>
      <c r="C51" s="17" t="s">
        <v>1310</v>
      </c>
      <c r="D51" s="614" t="s">
        <v>82</v>
      </c>
      <c r="E51" s="619" t="s">
        <v>1422</v>
      </c>
      <c r="F51" s="604" t="s">
        <v>20</v>
      </c>
      <c r="G51" s="604" t="s">
        <v>25</v>
      </c>
      <c r="H51" s="604" t="s">
        <v>25</v>
      </c>
      <c r="I51" s="604" t="s">
        <v>73</v>
      </c>
      <c r="J51" s="604" t="s">
        <v>22</v>
      </c>
      <c r="K51" s="613"/>
    </row>
    <row r="52" spans="1:11" x14ac:dyDescent="0.5">
      <c r="A52" s="604"/>
      <c r="B52" s="606"/>
      <c r="C52" s="19" t="s">
        <v>1321</v>
      </c>
      <c r="D52" s="614"/>
      <c r="E52" s="619"/>
      <c r="F52" s="604"/>
      <c r="G52" s="604"/>
      <c r="H52" s="604"/>
      <c r="I52" s="604"/>
      <c r="J52" s="604"/>
      <c r="K52" s="613"/>
    </row>
    <row r="53" spans="1:11" x14ac:dyDescent="0.5">
      <c r="A53" s="604"/>
      <c r="B53" s="606"/>
      <c r="C53" s="18" t="s">
        <v>1325</v>
      </c>
      <c r="D53" s="614"/>
      <c r="E53" s="619"/>
      <c r="F53" s="604"/>
      <c r="G53" s="604"/>
      <c r="H53" s="604"/>
      <c r="I53" s="604"/>
      <c r="J53" s="604"/>
      <c r="K53" s="613"/>
    </row>
    <row r="54" spans="1:11" x14ac:dyDescent="0.5">
      <c r="A54" s="604"/>
      <c r="B54" s="606" t="s">
        <v>1329</v>
      </c>
      <c r="C54" s="17" t="s">
        <v>1330</v>
      </c>
      <c r="D54" s="614" t="s">
        <v>82</v>
      </c>
      <c r="E54" s="619" t="s">
        <v>1423</v>
      </c>
      <c r="F54" s="604" t="s">
        <v>20</v>
      </c>
      <c r="G54" s="604" t="s">
        <v>20</v>
      </c>
      <c r="H54" s="604" t="s">
        <v>20</v>
      </c>
      <c r="I54" s="604" t="s">
        <v>73</v>
      </c>
      <c r="J54" s="604" t="s">
        <v>22</v>
      </c>
      <c r="K54" s="613"/>
    </row>
    <row r="55" spans="1:11" x14ac:dyDescent="0.5">
      <c r="A55" s="604"/>
      <c r="B55" s="606"/>
      <c r="C55" s="19" t="s">
        <v>1321</v>
      </c>
      <c r="D55" s="614"/>
      <c r="E55" s="619"/>
      <c r="F55" s="604"/>
      <c r="G55" s="604"/>
      <c r="H55" s="604"/>
      <c r="I55" s="604"/>
      <c r="J55" s="604"/>
      <c r="K55" s="613"/>
    </row>
    <row r="56" spans="1:11" x14ac:dyDescent="0.5">
      <c r="A56" s="604"/>
      <c r="B56" s="606"/>
      <c r="C56" s="18" t="s">
        <v>87</v>
      </c>
      <c r="D56" s="614"/>
      <c r="E56" s="619"/>
      <c r="F56" s="604"/>
      <c r="G56" s="604"/>
      <c r="H56" s="604"/>
      <c r="I56" s="604"/>
      <c r="J56" s="604"/>
      <c r="K56" s="613"/>
    </row>
    <row r="57" spans="1:11" x14ac:dyDescent="0.5">
      <c r="A57" s="604"/>
      <c r="B57" s="606" t="s">
        <v>1331</v>
      </c>
      <c r="C57" s="17" t="s">
        <v>1315</v>
      </c>
      <c r="D57" s="614" t="s">
        <v>1313</v>
      </c>
      <c r="E57" s="618"/>
      <c r="F57" s="604" t="s">
        <v>20</v>
      </c>
      <c r="G57" s="604" t="s">
        <v>20</v>
      </c>
      <c r="H57" s="604" t="s">
        <v>20</v>
      </c>
      <c r="I57" s="604" t="s">
        <v>73</v>
      </c>
      <c r="J57" s="604" t="s">
        <v>22</v>
      </c>
      <c r="K57" s="613"/>
    </row>
    <row r="58" spans="1:11" x14ac:dyDescent="0.5">
      <c r="A58" s="604"/>
      <c r="B58" s="606"/>
      <c r="C58" s="19" t="s">
        <v>1321</v>
      </c>
      <c r="D58" s="614"/>
      <c r="E58" s="618"/>
      <c r="F58" s="604"/>
      <c r="G58" s="604"/>
      <c r="H58" s="604"/>
      <c r="I58" s="604"/>
      <c r="J58" s="604"/>
      <c r="K58" s="613"/>
    </row>
    <row r="59" spans="1:11" x14ac:dyDescent="0.5">
      <c r="A59" s="604"/>
      <c r="B59" s="606"/>
      <c r="C59" s="18" t="s">
        <v>85</v>
      </c>
      <c r="D59" s="614"/>
      <c r="E59" s="618"/>
      <c r="F59" s="604"/>
      <c r="G59" s="604"/>
      <c r="H59" s="604"/>
      <c r="I59" s="604"/>
      <c r="J59" s="604"/>
      <c r="K59" s="613"/>
    </row>
    <row r="60" spans="1:11" x14ac:dyDescent="0.5">
      <c r="A60" s="604"/>
      <c r="B60" s="606" t="s">
        <v>1332</v>
      </c>
      <c r="C60" s="17" t="s">
        <v>1333</v>
      </c>
      <c r="D60" s="614" t="s">
        <v>33</v>
      </c>
      <c r="E60" s="618"/>
      <c r="F60" s="604" t="s">
        <v>20</v>
      </c>
      <c r="G60" s="604" t="s">
        <v>76</v>
      </c>
      <c r="H60" s="604" t="s">
        <v>20</v>
      </c>
      <c r="I60" s="604" t="s">
        <v>81</v>
      </c>
      <c r="J60" s="604" t="s">
        <v>22</v>
      </c>
      <c r="K60" s="613"/>
    </row>
    <row r="61" spans="1:11" x14ac:dyDescent="0.5">
      <c r="A61" s="604"/>
      <c r="B61" s="606"/>
      <c r="C61" s="18" t="s">
        <v>57</v>
      </c>
      <c r="D61" s="614"/>
      <c r="E61" s="618"/>
      <c r="F61" s="604"/>
      <c r="G61" s="604"/>
      <c r="H61" s="604"/>
      <c r="I61" s="604"/>
      <c r="J61" s="604"/>
      <c r="K61" s="613"/>
    </row>
    <row r="62" spans="1:11" x14ac:dyDescent="0.5">
      <c r="A62" s="604"/>
      <c r="B62" s="606"/>
      <c r="C62" s="18" t="s">
        <v>45</v>
      </c>
      <c r="D62" s="614"/>
      <c r="E62" s="618"/>
      <c r="F62" s="604"/>
      <c r="G62" s="604"/>
      <c r="H62" s="604"/>
      <c r="I62" s="604"/>
      <c r="J62" s="604"/>
      <c r="K62" s="613"/>
    </row>
    <row r="63" spans="1:11" x14ac:dyDescent="0.5">
      <c r="A63" s="604"/>
      <c r="B63" s="606"/>
      <c r="C63" s="18" t="s">
        <v>1334</v>
      </c>
      <c r="D63" s="614"/>
      <c r="E63" s="618"/>
      <c r="F63" s="604"/>
      <c r="G63" s="604"/>
      <c r="H63" s="604"/>
      <c r="I63" s="604"/>
      <c r="J63" s="604"/>
      <c r="K63" s="613"/>
    </row>
    <row r="64" spans="1:11" x14ac:dyDescent="0.5">
      <c r="A64" s="604"/>
      <c r="B64" s="606" t="s">
        <v>1335</v>
      </c>
      <c r="C64" s="17" t="s">
        <v>1336</v>
      </c>
      <c r="D64" s="614" t="s">
        <v>1337</v>
      </c>
      <c r="E64" s="618"/>
      <c r="F64" s="604" t="s">
        <v>20</v>
      </c>
      <c r="G64" s="604" t="s">
        <v>76</v>
      </c>
      <c r="H64" s="604" t="s">
        <v>73</v>
      </c>
      <c r="I64" s="604" t="s">
        <v>76</v>
      </c>
      <c r="J64" s="604" t="s">
        <v>22</v>
      </c>
      <c r="K64" s="613"/>
    </row>
    <row r="65" spans="1:11" x14ac:dyDescent="0.5">
      <c r="A65" s="604"/>
      <c r="B65" s="606"/>
      <c r="C65" s="18" t="s">
        <v>45</v>
      </c>
      <c r="D65" s="614"/>
      <c r="E65" s="618"/>
      <c r="F65" s="604"/>
      <c r="G65" s="604"/>
      <c r="H65" s="604"/>
      <c r="I65" s="604"/>
      <c r="J65" s="604"/>
      <c r="K65" s="613"/>
    </row>
    <row r="66" spans="1:11" x14ac:dyDescent="0.5">
      <c r="A66" s="604"/>
      <c r="B66" s="606" t="s">
        <v>1338</v>
      </c>
      <c r="C66" s="17" t="s">
        <v>1339</v>
      </c>
      <c r="D66" s="614" t="s">
        <v>33</v>
      </c>
      <c r="E66" s="618"/>
      <c r="F66" s="604" t="s">
        <v>20</v>
      </c>
      <c r="G66" s="604" t="s">
        <v>20</v>
      </c>
      <c r="H66" s="604" t="s">
        <v>73</v>
      </c>
      <c r="I66" s="604" t="s">
        <v>20</v>
      </c>
      <c r="J66" s="604" t="s">
        <v>22</v>
      </c>
      <c r="K66" s="613"/>
    </row>
    <row r="67" spans="1:11" x14ac:dyDescent="0.5">
      <c r="A67" s="604"/>
      <c r="B67" s="606"/>
      <c r="C67" s="18" t="s">
        <v>1340</v>
      </c>
      <c r="D67" s="614"/>
      <c r="E67" s="618"/>
      <c r="F67" s="604"/>
      <c r="G67" s="604"/>
      <c r="H67" s="604"/>
      <c r="I67" s="604"/>
      <c r="J67" s="604"/>
      <c r="K67" s="613"/>
    </row>
    <row r="68" spans="1:11" x14ac:dyDescent="0.5">
      <c r="A68" s="604"/>
      <c r="B68" s="606" t="s">
        <v>1341</v>
      </c>
      <c r="C68" s="17" t="s">
        <v>1306</v>
      </c>
      <c r="D68" s="614" t="s">
        <v>82</v>
      </c>
      <c r="E68" s="618"/>
      <c r="F68" s="604" t="s">
        <v>20</v>
      </c>
      <c r="G68" s="604" t="s">
        <v>76</v>
      </c>
      <c r="H68" s="604" t="s">
        <v>73</v>
      </c>
      <c r="I68" s="604" t="s">
        <v>76</v>
      </c>
      <c r="J68" s="604" t="s">
        <v>22</v>
      </c>
      <c r="K68" s="613"/>
    </row>
    <row r="69" spans="1:11" x14ac:dyDescent="0.5">
      <c r="A69" s="604"/>
      <c r="B69" s="606"/>
      <c r="C69" s="18" t="s">
        <v>57</v>
      </c>
      <c r="D69" s="614"/>
      <c r="E69" s="618"/>
      <c r="F69" s="604"/>
      <c r="G69" s="604"/>
      <c r="H69" s="604"/>
      <c r="I69" s="604"/>
      <c r="J69" s="604"/>
      <c r="K69" s="613"/>
    </row>
    <row r="70" spans="1:11" x14ac:dyDescent="0.5">
      <c r="A70" s="604"/>
      <c r="B70" s="606" t="s">
        <v>1342</v>
      </c>
      <c r="C70" s="17" t="s">
        <v>1308</v>
      </c>
      <c r="D70" s="614" t="s">
        <v>82</v>
      </c>
      <c r="E70" s="618"/>
      <c r="F70" s="604" t="s">
        <v>20</v>
      </c>
      <c r="G70" s="604" t="s">
        <v>76</v>
      </c>
      <c r="H70" s="604" t="s">
        <v>23</v>
      </c>
      <c r="I70" s="604" t="s">
        <v>47</v>
      </c>
      <c r="J70" s="604" t="s">
        <v>22</v>
      </c>
      <c r="K70" s="613"/>
    </row>
    <row r="71" spans="1:11" x14ac:dyDescent="0.5">
      <c r="A71" s="604"/>
      <c r="B71" s="606"/>
      <c r="C71" s="18" t="s">
        <v>57</v>
      </c>
      <c r="D71" s="614"/>
      <c r="E71" s="618"/>
      <c r="F71" s="604"/>
      <c r="G71" s="604"/>
      <c r="H71" s="604"/>
      <c r="I71" s="604"/>
      <c r="J71" s="604"/>
      <c r="K71" s="613"/>
    </row>
    <row r="72" spans="1:11" x14ac:dyDescent="0.5">
      <c r="A72" s="604"/>
      <c r="B72" s="606" t="s">
        <v>1343</v>
      </c>
      <c r="C72" s="17" t="s">
        <v>1310</v>
      </c>
      <c r="D72" s="614" t="s">
        <v>82</v>
      </c>
      <c r="E72" s="618"/>
      <c r="F72" s="604" t="s">
        <v>20</v>
      </c>
      <c r="G72" s="604" t="s">
        <v>76</v>
      </c>
      <c r="H72" s="604" t="s">
        <v>20</v>
      </c>
      <c r="I72" s="604" t="s">
        <v>81</v>
      </c>
      <c r="J72" s="604" t="s">
        <v>22</v>
      </c>
      <c r="K72" s="613"/>
    </row>
    <row r="73" spans="1:11" x14ac:dyDescent="0.5">
      <c r="A73" s="604"/>
      <c r="B73" s="606"/>
      <c r="C73" s="18" t="s">
        <v>57</v>
      </c>
      <c r="D73" s="614"/>
      <c r="E73" s="618"/>
      <c r="F73" s="604"/>
      <c r="G73" s="604"/>
      <c r="H73" s="604"/>
      <c r="I73" s="604"/>
      <c r="J73" s="604"/>
      <c r="K73" s="613"/>
    </row>
    <row r="74" spans="1:11" x14ac:dyDescent="0.5">
      <c r="A74" s="604"/>
      <c r="B74" s="606" t="s">
        <v>1344</v>
      </c>
      <c r="C74" s="17" t="s">
        <v>1330</v>
      </c>
      <c r="D74" s="614" t="s">
        <v>82</v>
      </c>
      <c r="E74" s="618"/>
      <c r="F74" s="604" t="s">
        <v>20</v>
      </c>
      <c r="G74" s="604" t="s">
        <v>76</v>
      </c>
      <c r="H74" s="604" t="s">
        <v>73</v>
      </c>
      <c r="I74" s="604" t="s">
        <v>76</v>
      </c>
      <c r="J74" s="604" t="s">
        <v>22</v>
      </c>
      <c r="K74" s="613"/>
    </row>
    <row r="75" spans="1:11" x14ac:dyDescent="0.5">
      <c r="A75" s="604"/>
      <c r="B75" s="606"/>
      <c r="C75" s="18" t="s">
        <v>57</v>
      </c>
      <c r="D75" s="614"/>
      <c r="E75" s="618"/>
      <c r="F75" s="604"/>
      <c r="G75" s="604"/>
      <c r="H75" s="604"/>
      <c r="I75" s="604"/>
      <c r="J75" s="604"/>
      <c r="K75" s="613"/>
    </row>
    <row r="76" spans="1:11" x14ac:dyDescent="0.5">
      <c r="A76" s="26"/>
      <c r="B76" s="25" t="s">
        <v>1345</v>
      </c>
      <c r="C76" s="17" t="s">
        <v>1312</v>
      </c>
      <c r="D76" s="16" t="s">
        <v>1313</v>
      </c>
      <c r="E76" s="27"/>
      <c r="F76" s="26" t="s">
        <v>20</v>
      </c>
      <c r="G76" s="26" t="s">
        <v>76</v>
      </c>
      <c r="H76" s="26" t="s">
        <v>20</v>
      </c>
      <c r="I76" s="26" t="s">
        <v>81</v>
      </c>
      <c r="J76" s="26" t="s">
        <v>22</v>
      </c>
      <c r="K76" s="7"/>
    </row>
    <row r="77" spans="1:11" x14ac:dyDescent="0.5">
      <c r="A77" s="26"/>
      <c r="B77" s="25" t="s">
        <v>1346</v>
      </c>
      <c r="C77" s="17" t="s">
        <v>1315</v>
      </c>
      <c r="D77" s="16" t="s">
        <v>1313</v>
      </c>
      <c r="E77" s="27"/>
      <c r="F77" s="26" t="s">
        <v>20</v>
      </c>
      <c r="G77" s="26" t="s">
        <v>76</v>
      </c>
      <c r="H77" s="26" t="s">
        <v>23</v>
      </c>
      <c r="I77" s="26" t="s">
        <v>47</v>
      </c>
      <c r="J77" s="26" t="s">
        <v>22</v>
      </c>
      <c r="K77" s="7"/>
    </row>
    <row r="78" spans="1:11" x14ac:dyDescent="0.5">
      <c r="A78" s="26"/>
      <c r="B78" s="25" t="s">
        <v>1347</v>
      </c>
      <c r="C78" s="17" t="s">
        <v>1317</v>
      </c>
      <c r="D78" s="16" t="s">
        <v>1348</v>
      </c>
      <c r="E78" s="27"/>
      <c r="F78" s="26" t="s">
        <v>20</v>
      </c>
      <c r="G78" s="26" t="s">
        <v>76</v>
      </c>
      <c r="H78" s="26" t="s">
        <v>73</v>
      </c>
      <c r="I78" s="26" t="s">
        <v>76</v>
      </c>
      <c r="J78" s="26" t="s">
        <v>22</v>
      </c>
      <c r="K78" s="7"/>
    </row>
    <row r="79" spans="1:11" x14ac:dyDescent="0.5">
      <c r="A79" s="26"/>
      <c r="B79" s="25" t="s">
        <v>1349</v>
      </c>
      <c r="C79" s="17" t="s">
        <v>1350</v>
      </c>
      <c r="D79" s="16" t="s">
        <v>1318</v>
      </c>
      <c r="E79" s="27"/>
      <c r="F79" s="26" t="s">
        <v>20</v>
      </c>
      <c r="G79" s="26" t="s">
        <v>76</v>
      </c>
      <c r="H79" s="26" t="s">
        <v>73</v>
      </c>
      <c r="I79" s="26" t="s">
        <v>76</v>
      </c>
      <c r="J79" s="26" t="s">
        <v>22</v>
      </c>
      <c r="K79" s="7"/>
    </row>
    <row r="80" spans="1:11" x14ac:dyDescent="0.5">
      <c r="A80" s="604"/>
      <c r="B80" s="606" t="s">
        <v>1351</v>
      </c>
      <c r="C80" s="17" t="s">
        <v>1352</v>
      </c>
      <c r="D80" s="614" t="s">
        <v>33</v>
      </c>
      <c r="E80" s="618"/>
      <c r="F80" s="604" t="s">
        <v>20</v>
      </c>
      <c r="G80" s="604" t="s">
        <v>26</v>
      </c>
      <c r="H80" s="604" t="s">
        <v>20</v>
      </c>
      <c r="I80" s="604" t="s">
        <v>25</v>
      </c>
      <c r="J80" s="604" t="s">
        <v>22</v>
      </c>
      <c r="K80" s="613"/>
    </row>
    <row r="81" spans="1:11" x14ac:dyDescent="0.5">
      <c r="A81" s="604"/>
      <c r="B81" s="606"/>
      <c r="C81" s="18" t="s">
        <v>68</v>
      </c>
      <c r="D81" s="614"/>
      <c r="E81" s="618"/>
      <c r="F81" s="604"/>
      <c r="G81" s="604"/>
      <c r="H81" s="604"/>
      <c r="I81" s="604"/>
      <c r="J81" s="604"/>
      <c r="K81" s="613"/>
    </row>
    <row r="82" spans="1:11" x14ac:dyDescent="0.5">
      <c r="A82" s="604"/>
      <c r="B82" s="606" t="s">
        <v>1353</v>
      </c>
      <c r="C82" s="17" t="s">
        <v>1354</v>
      </c>
      <c r="D82" s="614" t="s">
        <v>33</v>
      </c>
      <c r="E82" s="618"/>
      <c r="F82" s="604" t="s">
        <v>20</v>
      </c>
      <c r="G82" s="604" t="s">
        <v>76</v>
      </c>
      <c r="H82" s="604" t="s">
        <v>26</v>
      </c>
      <c r="I82" s="604" t="s">
        <v>26</v>
      </c>
      <c r="J82" s="604" t="s">
        <v>22</v>
      </c>
      <c r="K82" s="613"/>
    </row>
    <row r="83" spans="1:11" x14ac:dyDescent="0.5">
      <c r="A83" s="604"/>
      <c r="B83" s="606"/>
      <c r="C83" s="18" t="s">
        <v>66</v>
      </c>
      <c r="D83" s="614"/>
      <c r="E83" s="618"/>
      <c r="F83" s="604"/>
      <c r="G83" s="604"/>
      <c r="H83" s="604"/>
      <c r="I83" s="604"/>
      <c r="J83" s="604"/>
      <c r="K83" s="613"/>
    </row>
    <row r="84" spans="1:11" x14ac:dyDescent="0.5">
      <c r="A84" s="604"/>
      <c r="B84" s="606" t="s">
        <v>1355</v>
      </c>
      <c r="C84" s="17" t="s">
        <v>1356</v>
      </c>
      <c r="D84" s="614" t="s">
        <v>33</v>
      </c>
      <c r="E84" s="618"/>
      <c r="F84" s="604" t="s">
        <v>20</v>
      </c>
      <c r="G84" s="604" t="s">
        <v>26</v>
      </c>
      <c r="H84" s="604" t="s">
        <v>20</v>
      </c>
      <c r="I84" s="604" t="s">
        <v>25</v>
      </c>
      <c r="J84" s="604" t="s">
        <v>22</v>
      </c>
      <c r="K84" s="613"/>
    </row>
    <row r="85" spans="1:11" x14ac:dyDescent="0.5">
      <c r="A85" s="604"/>
      <c r="B85" s="606"/>
      <c r="C85" s="18" t="s">
        <v>66</v>
      </c>
      <c r="D85" s="614"/>
      <c r="E85" s="618"/>
      <c r="F85" s="604"/>
      <c r="G85" s="604"/>
      <c r="H85" s="604"/>
      <c r="I85" s="604"/>
      <c r="J85" s="604"/>
      <c r="K85" s="613"/>
    </row>
    <row r="86" spans="1:11" x14ac:dyDescent="0.5">
      <c r="A86" s="604"/>
      <c r="B86" s="606" t="s">
        <v>1357</v>
      </c>
      <c r="C86" s="17" t="s">
        <v>1358</v>
      </c>
      <c r="D86" s="614" t="s">
        <v>33</v>
      </c>
      <c r="E86" s="618"/>
      <c r="F86" s="604" t="s">
        <v>20</v>
      </c>
      <c r="G86" s="604" t="s">
        <v>26</v>
      </c>
      <c r="H86" s="604" t="s">
        <v>20</v>
      </c>
      <c r="I86" s="604" t="s">
        <v>25</v>
      </c>
      <c r="J86" s="604" t="s">
        <v>22</v>
      </c>
      <c r="K86" s="613"/>
    </row>
    <row r="87" spans="1:11" x14ac:dyDescent="0.5">
      <c r="A87" s="604"/>
      <c r="B87" s="606"/>
      <c r="C87" s="18" t="s">
        <v>58</v>
      </c>
      <c r="D87" s="614"/>
      <c r="E87" s="618"/>
      <c r="F87" s="604"/>
      <c r="G87" s="604"/>
      <c r="H87" s="604"/>
      <c r="I87" s="604"/>
      <c r="J87" s="604"/>
      <c r="K87" s="613"/>
    </row>
    <row r="88" spans="1:11" x14ac:dyDescent="0.5">
      <c r="A88" s="604"/>
      <c r="B88" s="606" t="s">
        <v>1359</v>
      </c>
      <c r="C88" s="17" t="s">
        <v>1308</v>
      </c>
      <c r="D88" s="614" t="s">
        <v>82</v>
      </c>
      <c r="E88" s="618"/>
      <c r="F88" s="604" t="s">
        <v>20</v>
      </c>
      <c r="G88" s="604" t="s">
        <v>20</v>
      </c>
      <c r="H88" s="604" t="s">
        <v>20</v>
      </c>
      <c r="I88" s="604" t="s">
        <v>73</v>
      </c>
      <c r="J88" s="604" t="s">
        <v>22</v>
      </c>
      <c r="K88" s="613"/>
    </row>
    <row r="89" spans="1:11" x14ac:dyDescent="0.5">
      <c r="A89" s="604"/>
      <c r="B89" s="606"/>
      <c r="C89" s="18" t="s">
        <v>68</v>
      </c>
      <c r="D89" s="614"/>
      <c r="E89" s="618"/>
      <c r="F89" s="604"/>
      <c r="G89" s="604"/>
      <c r="H89" s="604"/>
      <c r="I89" s="604"/>
      <c r="J89" s="604"/>
      <c r="K89" s="613"/>
    </row>
    <row r="90" spans="1:11" x14ac:dyDescent="0.5">
      <c r="A90" s="604"/>
      <c r="B90" s="606" t="s">
        <v>1360</v>
      </c>
      <c r="C90" s="17" t="s">
        <v>1310</v>
      </c>
      <c r="D90" s="614" t="s">
        <v>82</v>
      </c>
      <c r="E90" s="618"/>
      <c r="F90" s="604" t="s">
        <v>20</v>
      </c>
      <c r="G90" s="604" t="s">
        <v>21</v>
      </c>
      <c r="H90" s="604" t="s">
        <v>21</v>
      </c>
      <c r="I90" s="604" t="s">
        <v>73</v>
      </c>
      <c r="J90" s="604" t="s">
        <v>22</v>
      </c>
      <c r="K90" s="613"/>
    </row>
    <row r="91" spans="1:11" x14ac:dyDescent="0.5">
      <c r="A91" s="604"/>
      <c r="B91" s="606"/>
      <c r="C91" s="18" t="s">
        <v>68</v>
      </c>
      <c r="D91" s="614"/>
      <c r="E91" s="618"/>
      <c r="F91" s="604"/>
      <c r="G91" s="604"/>
      <c r="H91" s="604"/>
      <c r="I91" s="604"/>
      <c r="J91" s="604"/>
      <c r="K91" s="613"/>
    </row>
    <row r="92" spans="1:11" x14ac:dyDescent="0.5">
      <c r="A92" s="604"/>
      <c r="B92" s="606" t="s">
        <v>1361</v>
      </c>
      <c r="C92" s="17" t="s">
        <v>1362</v>
      </c>
      <c r="D92" s="614" t="s">
        <v>82</v>
      </c>
      <c r="E92" s="618"/>
      <c r="F92" s="604" t="s">
        <v>20</v>
      </c>
      <c r="G92" s="604" t="s">
        <v>26</v>
      </c>
      <c r="H92" s="604" t="s">
        <v>23</v>
      </c>
      <c r="I92" s="604" t="s">
        <v>21</v>
      </c>
      <c r="J92" s="604" t="s">
        <v>22</v>
      </c>
      <c r="K92" s="613"/>
    </row>
    <row r="93" spans="1:11" x14ac:dyDescent="0.5">
      <c r="A93" s="604"/>
      <c r="B93" s="606"/>
      <c r="C93" s="18" t="s">
        <v>58</v>
      </c>
      <c r="D93" s="614"/>
      <c r="E93" s="618"/>
      <c r="F93" s="604"/>
      <c r="G93" s="604"/>
      <c r="H93" s="604"/>
      <c r="I93" s="604"/>
      <c r="J93" s="604"/>
      <c r="K93" s="613"/>
    </row>
    <row r="94" spans="1:11" x14ac:dyDescent="0.5">
      <c r="A94" s="604"/>
      <c r="B94" s="606" t="s">
        <v>1363</v>
      </c>
      <c r="C94" s="17" t="s">
        <v>1364</v>
      </c>
      <c r="D94" s="614" t="s">
        <v>33</v>
      </c>
      <c r="E94" s="618"/>
      <c r="F94" s="604" t="s">
        <v>20</v>
      </c>
      <c r="G94" s="604" t="s">
        <v>26</v>
      </c>
      <c r="H94" s="604" t="s">
        <v>25</v>
      </c>
      <c r="I94" s="604" t="s">
        <v>20</v>
      </c>
      <c r="J94" s="604" t="s">
        <v>22</v>
      </c>
      <c r="K94" s="613"/>
    </row>
    <row r="95" spans="1:11" x14ac:dyDescent="0.5">
      <c r="A95" s="604"/>
      <c r="B95" s="606"/>
      <c r="C95" s="18" t="s">
        <v>67</v>
      </c>
      <c r="D95" s="614"/>
      <c r="E95" s="618"/>
      <c r="F95" s="604"/>
      <c r="G95" s="604"/>
      <c r="H95" s="604"/>
      <c r="I95" s="604"/>
      <c r="J95" s="604"/>
      <c r="K95" s="613"/>
    </row>
    <row r="96" spans="1:11" x14ac:dyDescent="0.5">
      <c r="A96" s="604"/>
      <c r="B96" s="606" t="s">
        <v>1365</v>
      </c>
      <c r="C96" s="17" t="s">
        <v>1312</v>
      </c>
      <c r="D96" s="614" t="s">
        <v>1313</v>
      </c>
      <c r="E96" s="618"/>
      <c r="F96" s="604" t="s">
        <v>20</v>
      </c>
      <c r="G96" s="604" t="s">
        <v>21</v>
      </c>
      <c r="H96" s="604" t="s">
        <v>21</v>
      </c>
      <c r="I96" s="604" t="s">
        <v>73</v>
      </c>
      <c r="J96" s="604" t="s">
        <v>22</v>
      </c>
      <c r="K96" s="613"/>
    </row>
    <row r="97" spans="1:11" x14ac:dyDescent="0.5">
      <c r="A97" s="604"/>
      <c r="B97" s="606"/>
      <c r="C97" s="18" t="s">
        <v>58</v>
      </c>
      <c r="D97" s="614"/>
      <c r="E97" s="618"/>
      <c r="F97" s="604"/>
      <c r="G97" s="604"/>
      <c r="H97" s="604"/>
      <c r="I97" s="604"/>
      <c r="J97" s="604"/>
      <c r="K97" s="613"/>
    </row>
    <row r="98" spans="1:11" x14ac:dyDescent="0.5">
      <c r="A98" s="604"/>
      <c r="B98" s="606"/>
      <c r="C98" s="18" t="s">
        <v>67</v>
      </c>
      <c r="D98" s="614"/>
      <c r="E98" s="618"/>
      <c r="F98" s="604"/>
      <c r="G98" s="604"/>
      <c r="H98" s="604"/>
      <c r="I98" s="604"/>
      <c r="J98" s="604"/>
      <c r="K98" s="613"/>
    </row>
    <row r="99" spans="1:11" x14ac:dyDescent="0.5">
      <c r="A99" s="604"/>
      <c r="B99" s="606" t="s">
        <v>1366</v>
      </c>
      <c r="C99" s="17" t="s">
        <v>1315</v>
      </c>
      <c r="D99" s="614" t="s">
        <v>1313</v>
      </c>
      <c r="E99" s="618"/>
      <c r="F99" s="604" t="s">
        <v>20</v>
      </c>
      <c r="G99" s="604" t="s">
        <v>21</v>
      </c>
      <c r="H99" s="604" t="s">
        <v>21</v>
      </c>
      <c r="I99" s="604" t="s">
        <v>73</v>
      </c>
      <c r="J99" s="604" t="s">
        <v>22</v>
      </c>
      <c r="K99" s="613"/>
    </row>
    <row r="100" spans="1:11" x14ac:dyDescent="0.5">
      <c r="A100" s="604"/>
      <c r="B100" s="606"/>
      <c r="C100" s="18" t="s">
        <v>68</v>
      </c>
      <c r="D100" s="614"/>
      <c r="E100" s="618"/>
      <c r="F100" s="604"/>
      <c r="G100" s="604"/>
      <c r="H100" s="604"/>
      <c r="I100" s="604"/>
      <c r="J100" s="604"/>
      <c r="K100" s="613"/>
    </row>
    <row r="101" spans="1:11" x14ac:dyDescent="0.5">
      <c r="A101" s="604"/>
      <c r="B101" s="606" t="s">
        <v>1367</v>
      </c>
      <c r="C101" s="17" t="s">
        <v>1368</v>
      </c>
      <c r="D101" s="614" t="s">
        <v>1318</v>
      </c>
      <c r="E101" s="618"/>
      <c r="F101" s="604" t="s">
        <v>20</v>
      </c>
      <c r="G101" s="604" t="s">
        <v>23</v>
      </c>
      <c r="H101" s="604" t="s">
        <v>23</v>
      </c>
      <c r="I101" s="604" t="s">
        <v>73</v>
      </c>
      <c r="J101" s="604" t="s">
        <v>22</v>
      </c>
      <c r="K101" s="613"/>
    </row>
    <row r="102" spans="1:11" x14ac:dyDescent="0.5">
      <c r="A102" s="604"/>
      <c r="B102" s="606"/>
      <c r="C102" s="18" t="s">
        <v>66</v>
      </c>
      <c r="D102" s="614"/>
      <c r="E102" s="618"/>
      <c r="F102" s="604"/>
      <c r="G102" s="604"/>
      <c r="H102" s="604"/>
      <c r="I102" s="604"/>
      <c r="J102" s="604"/>
      <c r="K102" s="613"/>
    </row>
    <row r="103" spans="1:11" x14ac:dyDescent="0.5">
      <c r="A103" s="604"/>
      <c r="B103" s="606"/>
      <c r="C103" s="18" t="s">
        <v>96</v>
      </c>
      <c r="D103" s="614"/>
      <c r="E103" s="618"/>
      <c r="F103" s="604"/>
      <c r="G103" s="604"/>
      <c r="H103" s="604"/>
      <c r="I103" s="604"/>
      <c r="J103" s="604"/>
      <c r="K103" s="613"/>
    </row>
    <row r="104" spans="1:11" x14ac:dyDescent="0.5">
      <c r="A104" s="26"/>
      <c r="B104" s="25" t="s">
        <v>1369</v>
      </c>
      <c r="C104" s="17" t="s">
        <v>1368</v>
      </c>
      <c r="D104" s="16" t="s">
        <v>1318</v>
      </c>
      <c r="E104" s="27"/>
      <c r="F104" s="26" t="s">
        <v>20</v>
      </c>
      <c r="G104" s="26" t="s">
        <v>23</v>
      </c>
      <c r="H104" s="26" t="s">
        <v>23</v>
      </c>
      <c r="I104" s="26" t="s">
        <v>73</v>
      </c>
      <c r="J104" s="26" t="s">
        <v>22</v>
      </c>
      <c r="K104" s="7"/>
    </row>
    <row r="105" spans="1:11" x14ac:dyDescent="0.5">
      <c r="A105" s="604"/>
      <c r="B105" s="606" t="s">
        <v>1370</v>
      </c>
      <c r="C105" s="17" t="s">
        <v>1315</v>
      </c>
      <c r="D105" s="614" t="s">
        <v>1313</v>
      </c>
      <c r="E105" s="618"/>
      <c r="F105" s="604" t="s">
        <v>20</v>
      </c>
      <c r="G105" s="604" t="s">
        <v>23</v>
      </c>
      <c r="H105" s="604" t="s">
        <v>20</v>
      </c>
      <c r="I105" s="604" t="s">
        <v>20</v>
      </c>
      <c r="J105" s="604" t="s">
        <v>22</v>
      </c>
      <c r="K105" s="613"/>
    </row>
    <row r="106" spans="1:11" x14ac:dyDescent="0.5">
      <c r="A106" s="604"/>
      <c r="B106" s="606"/>
      <c r="C106" s="19" t="s">
        <v>1371</v>
      </c>
      <c r="D106" s="614"/>
      <c r="E106" s="618"/>
      <c r="F106" s="604"/>
      <c r="G106" s="604"/>
      <c r="H106" s="604"/>
      <c r="I106" s="604"/>
      <c r="J106" s="604"/>
      <c r="K106" s="613"/>
    </row>
    <row r="107" spans="1:11" x14ac:dyDescent="0.5">
      <c r="A107" s="604"/>
      <c r="B107" s="606"/>
      <c r="C107" s="18" t="s">
        <v>89</v>
      </c>
      <c r="D107" s="614"/>
      <c r="E107" s="618"/>
      <c r="F107" s="604"/>
      <c r="G107" s="604"/>
      <c r="H107" s="604"/>
      <c r="I107" s="604"/>
      <c r="J107" s="604"/>
      <c r="K107" s="613"/>
    </row>
    <row r="108" spans="1:11" x14ac:dyDescent="0.5">
      <c r="A108" s="604"/>
      <c r="B108" s="606" t="s">
        <v>1372</v>
      </c>
      <c r="C108" s="17" t="s">
        <v>1373</v>
      </c>
      <c r="D108" s="614" t="s">
        <v>86</v>
      </c>
      <c r="E108" s="618"/>
      <c r="F108" s="604" t="s">
        <v>20</v>
      </c>
      <c r="G108" s="604" t="s">
        <v>21</v>
      </c>
      <c r="H108" s="604" t="s">
        <v>20</v>
      </c>
      <c r="I108" s="604" t="s">
        <v>23</v>
      </c>
      <c r="J108" s="604" t="s">
        <v>22</v>
      </c>
      <c r="K108" s="613"/>
    </row>
    <row r="109" spans="1:11" x14ac:dyDescent="0.5">
      <c r="A109" s="604"/>
      <c r="B109" s="606"/>
      <c r="C109" s="18" t="s">
        <v>178</v>
      </c>
      <c r="D109" s="614"/>
      <c r="E109" s="618"/>
      <c r="F109" s="604"/>
      <c r="G109" s="604"/>
      <c r="H109" s="604"/>
      <c r="I109" s="604"/>
      <c r="J109" s="604"/>
      <c r="K109" s="613"/>
    </row>
    <row r="110" spans="1:11" x14ac:dyDescent="0.5">
      <c r="A110" s="604"/>
      <c r="B110" s="606"/>
      <c r="C110" s="18" t="s">
        <v>184</v>
      </c>
      <c r="D110" s="614"/>
      <c r="E110" s="618"/>
      <c r="F110" s="604"/>
      <c r="G110" s="604"/>
      <c r="H110" s="604"/>
      <c r="I110" s="604"/>
      <c r="J110" s="604"/>
      <c r="K110" s="613"/>
    </row>
    <row r="111" spans="1:11" x14ac:dyDescent="0.5">
      <c r="A111" s="604"/>
      <c r="B111" s="606"/>
      <c r="C111" s="18" t="s">
        <v>44</v>
      </c>
      <c r="D111" s="614"/>
      <c r="E111" s="618"/>
      <c r="F111" s="604"/>
      <c r="G111" s="604"/>
      <c r="H111" s="604"/>
      <c r="I111" s="604"/>
      <c r="J111" s="604"/>
      <c r="K111" s="613"/>
    </row>
    <row r="112" spans="1:11" x14ac:dyDescent="0.5">
      <c r="A112" s="604"/>
      <c r="B112" s="606" t="s">
        <v>1374</v>
      </c>
      <c r="C112" s="17" t="s">
        <v>1375</v>
      </c>
      <c r="D112" s="614" t="s">
        <v>33</v>
      </c>
      <c r="E112" s="22" t="s">
        <v>1424</v>
      </c>
      <c r="F112" s="604" t="s">
        <v>20</v>
      </c>
      <c r="G112" s="604" t="s">
        <v>21</v>
      </c>
      <c r="H112" s="604" t="s">
        <v>20</v>
      </c>
      <c r="I112" s="604" t="s">
        <v>23</v>
      </c>
      <c r="J112" s="604" t="s">
        <v>22</v>
      </c>
      <c r="K112" s="613"/>
    </row>
    <row r="113" spans="1:11" x14ac:dyDescent="0.5">
      <c r="A113" s="604"/>
      <c r="B113" s="606"/>
      <c r="C113" s="18" t="s">
        <v>200</v>
      </c>
      <c r="D113" s="614"/>
      <c r="E113" s="22" t="s">
        <v>1425</v>
      </c>
      <c r="F113" s="604"/>
      <c r="G113" s="604"/>
      <c r="H113" s="604"/>
      <c r="I113" s="604"/>
      <c r="J113" s="604"/>
      <c r="K113" s="613"/>
    </row>
    <row r="114" spans="1:11" x14ac:dyDescent="0.5">
      <c r="A114" s="604"/>
      <c r="B114" s="606" t="s">
        <v>1376</v>
      </c>
      <c r="C114" s="17" t="s">
        <v>1377</v>
      </c>
      <c r="D114" s="614" t="s">
        <v>33</v>
      </c>
      <c r="E114" s="22" t="s">
        <v>1424</v>
      </c>
      <c r="F114" s="604" t="s">
        <v>20</v>
      </c>
      <c r="G114" s="604" t="s">
        <v>26</v>
      </c>
      <c r="H114" s="604" t="s">
        <v>21</v>
      </c>
      <c r="I114" s="604" t="s">
        <v>23</v>
      </c>
      <c r="J114" s="604" t="s">
        <v>22</v>
      </c>
      <c r="K114" s="613"/>
    </row>
    <row r="115" spans="1:11" x14ac:dyDescent="0.5">
      <c r="A115" s="604"/>
      <c r="B115" s="606"/>
      <c r="C115" s="20" t="s">
        <v>199</v>
      </c>
      <c r="D115" s="614"/>
      <c r="E115" s="22" t="s">
        <v>1426</v>
      </c>
      <c r="F115" s="604"/>
      <c r="G115" s="604"/>
      <c r="H115" s="604"/>
      <c r="I115" s="604"/>
      <c r="J115" s="604"/>
      <c r="K115" s="613"/>
    </row>
    <row r="116" spans="1:11" x14ac:dyDescent="0.5">
      <c r="A116" s="604"/>
      <c r="B116" s="606" t="s">
        <v>1378</v>
      </c>
      <c r="C116" s="17" t="s">
        <v>1379</v>
      </c>
      <c r="D116" s="614" t="s">
        <v>33</v>
      </c>
      <c r="E116" s="618"/>
      <c r="F116" s="604" t="s">
        <v>20</v>
      </c>
      <c r="G116" s="604" t="s">
        <v>21</v>
      </c>
      <c r="H116" s="604" t="s">
        <v>20</v>
      </c>
      <c r="I116" s="604" t="s">
        <v>23</v>
      </c>
      <c r="J116" s="604" t="s">
        <v>22</v>
      </c>
      <c r="K116" s="613"/>
    </row>
    <row r="117" spans="1:11" x14ac:dyDescent="0.5">
      <c r="A117" s="604"/>
      <c r="B117" s="606"/>
      <c r="C117" s="18" t="s">
        <v>184</v>
      </c>
      <c r="D117" s="614"/>
      <c r="E117" s="618"/>
      <c r="F117" s="604"/>
      <c r="G117" s="604"/>
      <c r="H117" s="604"/>
      <c r="I117" s="604"/>
      <c r="J117" s="604"/>
      <c r="K117" s="613"/>
    </row>
    <row r="118" spans="1:11" x14ac:dyDescent="0.5">
      <c r="A118" s="604"/>
      <c r="B118" s="606" t="s">
        <v>1380</v>
      </c>
      <c r="C118" s="17" t="s">
        <v>1381</v>
      </c>
      <c r="D118" s="614" t="s">
        <v>33</v>
      </c>
      <c r="E118" s="618"/>
      <c r="F118" s="604" t="s">
        <v>20</v>
      </c>
      <c r="G118" s="604" t="s">
        <v>21</v>
      </c>
      <c r="H118" s="604" t="s">
        <v>20</v>
      </c>
      <c r="I118" s="604" t="s">
        <v>23</v>
      </c>
      <c r="J118" s="604" t="s">
        <v>22</v>
      </c>
      <c r="K118" s="613"/>
    </row>
    <row r="119" spans="1:11" x14ac:dyDescent="0.5">
      <c r="A119" s="604"/>
      <c r="B119" s="606"/>
      <c r="C119" s="18" t="s">
        <v>178</v>
      </c>
      <c r="D119" s="614"/>
      <c r="E119" s="618"/>
      <c r="F119" s="604"/>
      <c r="G119" s="604"/>
      <c r="H119" s="604"/>
      <c r="I119" s="604"/>
      <c r="J119" s="604"/>
      <c r="K119" s="613"/>
    </row>
    <row r="120" spans="1:11" x14ac:dyDescent="0.5">
      <c r="A120" s="604"/>
      <c r="B120" s="606" t="s">
        <v>1382</v>
      </c>
      <c r="C120" s="17" t="s">
        <v>1383</v>
      </c>
      <c r="D120" s="614" t="s">
        <v>33</v>
      </c>
      <c r="E120" s="618"/>
      <c r="F120" s="604" t="s">
        <v>20</v>
      </c>
      <c r="G120" s="604" t="s">
        <v>21</v>
      </c>
      <c r="H120" s="604" t="s">
        <v>20</v>
      </c>
      <c r="I120" s="604" t="s">
        <v>23</v>
      </c>
      <c r="J120" s="604" t="s">
        <v>22</v>
      </c>
      <c r="K120" s="613"/>
    </row>
    <row r="121" spans="1:11" x14ac:dyDescent="0.5">
      <c r="A121" s="604"/>
      <c r="B121" s="606"/>
      <c r="C121" s="18" t="s">
        <v>43</v>
      </c>
      <c r="D121" s="614"/>
      <c r="E121" s="618"/>
      <c r="F121" s="604"/>
      <c r="G121" s="604"/>
      <c r="H121" s="604"/>
      <c r="I121" s="604"/>
      <c r="J121" s="604"/>
      <c r="K121" s="613"/>
    </row>
    <row r="122" spans="1:11" x14ac:dyDescent="0.5">
      <c r="A122" s="604"/>
      <c r="B122" s="606" t="s">
        <v>1384</v>
      </c>
      <c r="C122" s="17" t="s">
        <v>1385</v>
      </c>
      <c r="D122" s="614" t="s">
        <v>33</v>
      </c>
      <c r="E122" s="619" t="s">
        <v>1427</v>
      </c>
      <c r="F122" s="604" t="s">
        <v>20</v>
      </c>
      <c r="G122" s="604" t="s">
        <v>21</v>
      </c>
      <c r="H122" s="604" t="s">
        <v>20</v>
      </c>
      <c r="I122" s="604" t="s">
        <v>23</v>
      </c>
      <c r="J122" s="604" t="s">
        <v>22</v>
      </c>
      <c r="K122" s="613"/>
    </row>
    <row r="123" spans="1:11" x14ac:dyDescent="0.5">
      <c r="A123" s="604"/>
      <c r="B123" s="606"/>
      <c r="C123" s="18" t="s">
        <v>201</v>
      </c>
      <c r="D123" s="614"/>
      <c r="E123" s="619"/>
      <c r="F123" s="604"/>
      <c r="G123" s="604"/>
      <c r="H123" s="604"/>
      <c r="I123" s="604"/>
      <c r="J123" s="604"/>
      <c r="K123" s="613"/>
    </row>
    <row r="124" spans="1:11" x14ac:dyDescent="0.5">
      <c r="A124" s="604"/>
      <c r="B124" s="606" t="s">
        <v>1386</v>
      </c>
      <c r="C124" s="17" t="s">
        <v>1306</v>
      </c>
      <c r="D124" s="614" t="s">
        <v>82</v>
      </c>
      <c r="E124" s="618"/>
      <c r="F124" s="604" t="s">
        <v>20</v>
      </c>
      <c r="G124" s="604" t="s">
        <v>21</v>
      </c>
      <c r="H124" s="604" t="s">
        <v>20</v>
      </c>
      <c r="I124" s="604" t="s">
        <v>23</v>
      </c>
      <c r="J124" s="604" t="s">
        <v>22</v>
      </c>
      <c r="K124" s="613"/>
    </row>
    <row r="125" spans="1:11" x14ac:dyDescent="0.5">
      <c r="A125" s="604"/>
      <c r="B125" s="606"/>
      <c r="C125" s="18" t="s">
        <v>43</v>
      </c>
      <c r="D125" s="614"/>
      <c r="E125" s="618"/>
      <c r="F125" s="604"/>
      <c r="G125" s="604"/>
      <c r="H125" s="604"/>
      <c r="I125" s="604"/>
      <c r="J125" s="604"/>
      <c r="K125" s="613"/>
    </row>
    <row r="126" spans="1:11" x14ac:dyDescent="0.5">
      <c r="A126" s="604"/>
      <c r="B126" s="606"/>
      <c r="C126" s="18" t="s">
        <v>178</v>
      </c>
      <c r="D126" s="614"/>
      <c r="E126" s="618"/>
      <c r="F126" s="604"/>
      <c r="G126" s="604"/>
      <c r="H126" s="604"/>
      <c r="I126" s="604"/>
      <c r="J126" s="604"/>
      <c r="K126" s="613"/>
    </row>
    <row r="127" spans="1:11" x14ac:dyDescent="0.5">
      <c r="A127" s="604"/>
      <c r="B127" s="606"/>
      <c r="C127" s="18" t="s">
        <v>184</v>
      </c>
      <c r="D127" s="614"/>
      <c r="E127" s="618"/>
      <c r="F127" s="604"/>
      <c r="G127" s="604"/>
      <c r="H127" s="604"/>
      <c r="I127" s="604"/>
      <c r="J127" s="604"/>
      <c r="K127" s="613"/>
    </row>
    <row r="128" spans="1:11" x14ac:dyDescent="0.5">
      <c r="A128" s="604"/>
      <c r="B128" s="606"/>
      <c r="C128" s="18" t="s">
        <v>44</v>
      </c>
      <c r="D128" s="614"/>
      <c r="E128" s="618"/>
      <c r="F128" s="604"/>
      <c r="G128" s="604"/>
      <c r="H128" s="604"/>
      <c r="I128" s="604"/>
      <c r="J128" s="604"/>
      <c r="K128" s="613"/>
    </row>
    <row r="129" spans="1:11" x14ac:dyDescent="0.5">
      <c r="A129" s="604"/>
      <c r="B129" s="606"/>
      <c r="C129" s="18" t="s">
        <v>200</v>
      </c>
      <c r="D129" s="614"/>
      <c r="E129" s="618"/>
      <c r="F129" s="604"/>
      <c r="G129" s="604"/>
      <c r="H129" s="604"/>
      <c r="I129" s="604"/>
      <c r="J129" s="604"/>
      <c r="K129" s="613"/>
    </row>
    <row r="130" spans="1:11" x14ac:dyDescent="0.5">
      <c r="A130" s="604"/>
      <c r="B130" s="606"/>
      <c r="C130" s="18" t="s">
        <v>201</v>
      </c>
      <c r="D130" s="614"/>
      <c r="E130" s="618"/>
      <c r="F130" s="604"/>
      <c r="G130" s="604"/>
      <c r="H130" s="604"/>
      <c r="I130" s="604"/>
      <c r="J130" s="604"/>
      <c r="K130" s="613"/>
    </row>
    <row r="131" spans="1:11" x14ac:dyDescent="0.5">
      <c r="A131" s="604"/>
      <c r="B131" s="606" t="s">
        <v>1387</v>
      </c>
      <c r="C131" s="17" t="s">
        <v>1308</v>
      </c>
      <c r="D131" s="614" t="s">
        <v>82</v>
      </c>
      <c r="E131" s="618"/>
      <c r="F131" s="604" t="s">
        <v>20</v>
      </c>
      <c r="G131" s="604" t="s">
        <v>21</v>
      </c>
      <c r="H131" s="604" t="s">
        <v>20</v>
      </c>
      <c r="I131" s="604" t="s">
        <v>23</v>
      </c>
      <c r="J131" s="604" t="s">
        <v>22</v>
      </c>
      <c r="K131" s="613"/>
    </row>
    <row r="132" spans="1:11" x14ac:dyDescent="0.5">
      <c r="A132" s="604"/>
      <c r="B132" s="606"/>
      <c r="C132" s="18" t="s">
        <v>43</v>
      </c>
      <c r="D132" s="614"/>
      <c r="E132" s="618"/>
      <c r="F132" s="604"/>
      <c r="G132" s="604"/>
      <c r="H132" s="604"/>
      <c r="I132" s="604"/>
      <c r="J132" s="604"/>
      <c r="K132" s="613"/>
    </row>
    <row r="133" spans="1:11" x14ac:dyDescent="0.5">
      <c r="A133" s="604"/>
      <c r="B133" s="606"/>
      <c r="C133" s="18" t="s">
        <v>178</v>
      </c>
      <c r="D133" s="614"/>
      <c r="E133" s="618"/>
      <c r="F133" s="604"/>
      <c r="G133" s="604"/>
      <c r="H133" s="604"/>
      <c r="I133" s="604"/>
      <c r="J133" s="604"/>
      <c r="K133" s="613"/>
    </row>
    <row r="134" spans="1:11" x14ac:dyDescent="0.5">
      <c r="A134" s="604"/>
      <c r="B134" s="606"/>
      <c r="C134" s="18" t="s">
        <v>184</v>
      </c>
      <c r="D134" s="614"/>
      <c r="E134" s="618"/>
      <c r="F134" s="604"/>
      <c r="G134" s="604"/>
      <c r="H134" s="604"/>
      <c r="I134" s="604"/>
      <c r="J134" s="604"/>
      <c r="K134" s="613"/>
    </row>
    <row r="135" spans="1:11" x14ac:dyDescent="0.5">
      <c r="A135" s="604"/>
      <c r="B135" s="606"/>
      <c r="C135" s="18" t="s">
        <v>44</v>
      </c>
      <c r="D135" s="614"/>
      <c r="E135" s="618"/>
      <c r="F135" s="604"/>
      <c r="G135" s="604"/>
      <c r="H135" s="604"/>
      <c r="I135" s="604"/>
      <c r="J135" s="604"/>
      <c r="K135" s="613"/>
    </row>
    <row r="136" spans="1:11" x14ac:dyDescent="0.5">
      <c r="A136" s="604"/>
      <c r="B136" s="606"/>
      <c r="C136" s="18" t="s">
        <v>200</v>
      </c>
      <c r="D136" s="614"/>
      <c r="E136" s="618"/>
      <c r="F136" s="604"/>
      <c r="G136" s="604"/>
      <c r="H136" s="604"/>
      <c r="I136" s="604"/>
      <c r="J136" s="604"/>
      <c r="K136" s="613"/>
    </row>
    <row r="137" spans="1:11" x14ac:dyDescent="0.5">
      <c r="A137" s="604"/>
      <c r="B137" s="606"/>
      <c r="C137" s="18" t="s">
        <v>201</v>
      </c>
      <c r="D137" s="614"/>
      <c r="E137" s="618"/>
      <c r="F137" s="604"/>
      <c r="G137" s="604"/>
      <c r="H137" s="604"/>
      <c r="I137" s="604"/>
      <c r="J137" s="604"/>
      <c r="K137" s="613"/>
    </row>
    <row r="138" spans="1:11" x14ac:dyDescent="0.5">
      <c r="A138" s="604"/>
      <c r="B138" s="606" t="s">
        <v>1388</v>
      </c>
      <c r="C138" s="17" t="s">
        <v>1310</v>
      </c>
      <c r="D138" s="614" t="s">
        <v>82</v>
      </c>
      <c r="E138" s="618"/>
      <c r="F138" s="604" t="s">
        <v>20</v>
      </c>
      <c r="G138" s="604" t="s">
        <v>21</v>
      </c>
      <c r="H138" s="604" t="s">
        <v>23</v>
      </c>
      <c r="I138" s="604" t="s">
        <v>20</v>
      </c>
      <c r="J138" s="604" t="s">
        <v>22</v>
      </c>
      <c r="K138" s="613"/>
    </row>
    <row r="139" spans="1:11" x14ac:dyDescent="0.5">
      <c r="A139" s="604"/>
      <c r="B139" s="606"/>
      <c r="C139" s="18" t="s">
        <v>43</v>
      </c>
      <c r="D139" s="614"/>
      <c r="E139" s="618"/>
      <c r="F139" s="604"/>
      <c r="G139" s="604"/>
      <c r="H139" s="604"/>
      <c r="I139" s="604"/>
      <c r="J139" s="604"/>
      <c r="K139" s="613"/>
    </row>
    <row r="140" spans="1:11" x14ac:dyDescent="0.5">
      <c r="A140" s="604"/>
      <c r="B140" s="606"/>
      <c r="C140" s="18" t="s">
        <v>178</v>
      </c>
      <c r="D140" s="614"/>
      <c r="E140" s="618"/>
      <c r="F140" s="604"/>
      <c r="G140" s="604"/>
      <c r="H140" s="604"/>
      <c r="I140" s="604"/>
      <c r="J140" s="604"/>
      <c r="K140" s="613"/>
    </row>
    <row r="141" spans="1:11" x14ac:dyDescent="0.5">
      <c r="A141" s="604"/>
      <c r="B141" s="606"/>
      <c r="C141" s="18" t="s">
        <v>184</v>
      </c>
      <c r="D141" s="614"/>
      <c r="E141" s="618"/>
      <c r="F141" s="604"/>
      <c r="G141" s="604"/>
      <c r="H141" s="604"/>
      <c r="I141" s="604"/>
      <c r="J141" s="604"/>
      <c r="K141" s="613"/>
    </row>
    <row r="142" spans="1:11" x14ac:dyDescent="0.5">
      <c r="A142" s="604"/>
      <c r="B142" s="606"/>
      <c r="C142" s="18" t="s">
        <v>44</v>
      </c>
      <c r="D142" s="614"/>
      <c r="E142" s="618"/>
      <c r="F142" s="604"/>
      <c r="G142" s="604"/>
      <c r="H142" s="604"/>
      <c r="I142" s="604"/>
      <c r="J142" s="604"/>
      <c r="K142" s="613"/>
    </row>
    <row r="143" spans="1:11" x14ac:dyDescent="0.5">
      <c r="A143" s="604"/>
      <c r="B143" s="606"/>
      <c r="C143" s="18" t="s">
        <v>200</v>
      </c>
      <c r="D143" s="614"/>
      <c r="E143" s="618"/>
      <c r="F143" s="604"/>
      <c r="G143" s="604"/>
      <c r="H143" s="604"/>
      <c r="I143" s="604"/>
      <c r="J143" s="604"/>
      <c r="K143" s="613"/>
    </row>
    <row r="144" spans="1:11" x14ac:dyDescent="0.5">
      <c r="A144" s="604"/>
      <c r="B144" s="606"/>
      <c r="C144" s="18" t="s">
        <v>201</v>
      </c>
      <c r="D144" s="614"/>
      <c r="E144" s="618"/>
      <c r="F144" s="604"/>
      <c r="G144" s="604"/>
      <c r="H144" s="604"/>
      <c r="I144" s="604"/>
      <c r="J144" s="604"/>
      <c r="K144" s="613"/>
    </row>
    <row r="145" spans="1:11" x14ac:dyDescent="0.5">
      <c r="A145" s="604"/>
      <c r="B145" s="606" t="s">
        <v>1389</v>
      </c>
      <c r="C145" s="17" t="s">
        <v>1330</v>
      </c>
      <c r="D145" s="614" t="s">
        <v>82</v>
      </c>
      <c r="E145" s="618"/>
      <c r="F145" s="604" t="s">
        <v>20</v>
      </c>
      <c r="G145" s="604" t="s">
        <v>21</v>
      </c>
      <c r="H145" s="604" t="s">
        <v>23</v>
      </c>
      <c r="I145" s="604" t="s">
        <v>20</v>
      </c>
      <c r="J145" s="604" t="s">
        <v>22</v>
      </c>
      <c r="K145" s="613"/>
    </row>
    <row r="146" spans="1:11" x14ac:dyDescent="0.5">
      <c r="A146" s="604"/>
      <c r="B146" s="606"/>
      <c r="C146" s="18" t="s">
        <v>43</v>
      </c>
      <c r="D146" s="614"/>
      <c r="E146" s="618"/>
      <c r="F146" s="604"/>
      <c r="G146" s="604"/>
      <c r="H146" s="604"/>
      <c r="I146" s="604"/>
      <c r="J146" s="604"/>
      <c r="K146" s="613"/>
    </row>
    <row r="147" spans="1:11" x14ac:dyDescent="0.5">
      <c r="A147" s="604"/>
      <c r="B147" s="606"/>
      <c r="C147" s="18" t="s">
        <v>178</v>
      </c>
      <c r="D147" s="614"/>
      <c r="E147" s="618"/>
      <c r="F147" s="604"/>
      <c r="G147" s="604"/>
      <c r="H147" s="604"/>
      <c r="I147" s="604"/>
      <c r="J147" s="604"/>
      <c r="K147" s="613"/>
    </row>
    <row r="148" spans="1:11" x14ac:dyDescent="0.5">
      <c r="A148" s="604"/>
      <c r="B148" s="606"/>
      <c r="C148" s="18" t="s">
        <v>184</v>
      </c>
      <c r="D148" s="614"/>
      <c r="E148" s="618"/>
      <c r="F148" s="604"/>
      <c r="G148" s="604"/>
      <c r="H148" s="604"/>
      <c r="I148" s="604"/>
      <c r="J148" s="604"/>
      <c r="K148" s="613"/>
    </row>
    <row r="149" spans="1:11" x14ac:dyDescent="0.5">
      <c r="A149" s="604"/>
      <c r="B149" s="606"/>
      <c r="C149" s="18" t="s">
        <v>44</v>
      </c>
      <c r="D149" s="614"/>
      <c r="E149" s="618"/>
      <c r="F149" s="604"/>
      <c r="G149" s="604"/>
      <c r="H149" s="604"/>
      <c r="I149" s="604"/>
      <c r="J149" s="604"/>
      <c r="K149" s="613"/>
    </row>
    <row r="150" spans="1:11" x14ac:dyDescent="0.5">
      <c r="A150" s="604"/>
      <c r="B150" s="606"/>
      <c r="C150" s="18" t="s">
        <v>200</v>
      </c>
      <c r="D150" s="614"/>
      <c r="E150" s="618"/>
      <c r="F150" s="604"/>
      <c r="G150" s="604"/>
      <c r="H150" s="604"/>
      <c r="I150" s="604"/>
      <c r="J150" s="604"/>
      <c r="K150" s="613"/>
    </row>
    <row r="151" spans="1:11" x14ac:dyDescent="0.5">
      <c r="A151" s="604"/>
      <c r="B151" s="606"/>
      <c r="C151" s="18" t="s">
        <v>201</v>
      </c>
      <c r="D151" s="614"/>
      <c r="E151" s="618"/>
      <c r="F151" s="604"/>
      <c r="G151" s="604"/>
      <c r="H151" s="604"/>
      <c r="I151" s="604"/>
      <c r="J151" s="604"/>
      <c r="K151" s="613"/>
    </row>
    <row r="152" spans="1:11" x14ac:dyDescent="0.5">
      <c r="A152" s="604"/>
      <c r="B152" s="606" t="s">
        <v>1390</v>
      </c>
      <c r="C152" s="17" t="s">
        <v>1312</v>
      </c>
      <c r="D152" s="614" t="s">
        <v>1313</v>
      </c>
      <c r="E152" s="618"/>
      <c r="F152" s="604" t="s">
        <v>20</v>
      </c>
      <c r="G152" s="604" t="s">
        <v>20</v>
      </c>
      <c r="H152" s="604" t="s">
        <v>20</v>
      </c>
      <c r="I152" s="604" t="s">
        <v>73</v>
      </c>
      <c r="J152" s="604" t="s">
        <v>22</v>
      </c>
      <c r="K152" s="613"/>
    </row>
    <row r="153" spans="1:11" x14ac:dyDescent="0.5">
      <c r="A153" s="604"/>
      <c r="B153" s="606"/>
      <c r="C153" s="18" t="s">
        <v>184</v>
      </c>
      <c r="D153" s="614"/>
      <c r="E153" s="618"/>
      <c r="F153" s="604"/>
      <c r="G153" s="604"/>
      <c r="H153" s="604"/>
      <c r="I153" s="604"/>
      <c r="J153" s="604"/>
      <c r="K153" s="613"/>
    </row>
    <row r="154" spans="1:11" x14ac:dyDescent="0.5">
      <c r="A154" s="26"/>
      <c r="B154" s="25" t="s">
        <v>1391</v>
      </c>
      <c r="C154" s="17" t="s">
        <v>1315</v>
      </c>
      <c r="D154" s="16" t="s">
        <v>1313</v>
      </c>
      <c r="E154" s="27"/>
      <c r="F154" s="26" t="s">
        <v>20</v>
      </c>
      <c r="G154" s="26" t="s">
        <v>26</v>
      </c>
      <c r="H154" s="26" t="s">
        <v>23</v>
      </c>
      <c r="I154" s="26" t="s">
        <v>21</v>
      </c>
      <c r="J154" s="26" t="s">
        <v>22</v>
      </c>
      <c r="K154" s="7"/>
    </row>
    <row r="155" spans="1:11" x14ac:dyDescent="0.5">
      <c r="A155" s="604"/>
      <c r="B155" s="606" t="s">
        <v>1392</v>
      </c>
      <c r="C155" s="17" t="s">
        <v>1317</v>
      </c>
      <c r="D155" s="614" t="s">
        <v>1318</v>
      </c>
      <c r="E155" s="618"/>
      <c r="F155" s="604" t="s">
        <v>20</v>
      </c>
      <c r="G155" s="604" t="s">
        <v>20</v>
      </c>
      <c r="H155" s="604" t="s">
        <v>20</v>
      </c>
      <c r="I155" s="604" t="s">
        <v>73</v>
      </c>
      <c r="J155" s="604" t="s">
        <v>22</v>
      </c>
      <c r="K155" s="613"/>
    </row>
    <row r="156" spans="1:11" x14ac:dyDescent="0.5">
      <c r="A156" s="604"/>
      <c r="B156" s="606"/>
      <c r="C156" s="18" t="s">
        <v>184</v>
      </c>
      <c r="D156" s="614"/>
      <c r="E156" s="618"/>
      <c r="F156" s="604"/>
      <c r="G156" s="604"/>
      <c r="H156" s="604"/>
      <c r="I156" s="604"/>
      <c r="J156" s="604"/>
      <c r="K156" s="613"/>
    </row>
    <row r="157" spans="1:11" x14ac:dyDescent="0.5">
      <c r="A157" s="604"/>
      <c r="B157" s="606" t="s">
        <v>1392</v>
      </c>
      <c r="C157" s="17" t="s">
        <v>1317</v>
      </c>
      <c r="D157" s="614" t="s">
        <v>1318</v>
      </c>
      <c r="E157" s="618"/>
      <c r="F157" s="604" t="s">
        <v>23</v>
      </c>
      <c r="G157" s="604" t="s">
        <v>20</v>
      </c>
      <c r="H157" s="604" t="s">
        <v>20</v>
      </c>
      <c r="I157" s="604" t="s">
        <v>73</v>
      </c>
      <c r="J157" s="604" t="s">
        <v>22</v>
      </c>
      <c r="K157" s="613"/>
    </row>
    <row r="158" spans="1:11" x14ac:dyDescent="0.5">
      <c r="A158" s="604"/>
      <c r="B158" s="606"/>
      <c r="C158" s="18" t="s">
        <v>199</v>
      </c>
      <c r="D158" s="614"/>
      <c r="E158" s="618"/>
      <c r="F158" s="604"/>
      <c r="G158" s="604"/>
      <c r="H158" s="604"/>
      <c r="I158" s="604"/>
      <c r="J158" s="604"/>
      <c r="K158" s="613"/>
    </row>
    <row r="159" spans="1:11" x14ac:dyDescent="0.5">
      <c r="A159" s="604"/>
      <c r="B159" s="606" t="s">
        <v>251</v>
      </c>
      <c r="C159" s="17" t="s">
        <v>252</v>
      </c>
      <c r="D159" s="614" t="s">
        <v>33</v>
      </c>
      <c r="E159" s="22" t="s">
        <v>427</v>
      </c>
      <c r="F159" s="604" t="s">
        <v>21</v>
      </c>
      <c r="G159" s="604" t="s">
        <v>20</v>
      </c>
      <c r="H159" s="604" t="s">
        <v>20</v>
      </c>
      <c r="I159" s="604" t="s">
        <v>73</v>
      </c>
      <c r="J159" s="604" t="s">
        <v>22</v>
      </c>
      <c r="K159" s="613"/>
    </row>
    <row r="160" spans="1:11" x14ac:dyDescent="0.5">
      <c r="A160" s="604"/>
      <c r="B160" s="606"/>
      <c r="C160" s="19" t="s">
        <v>1393</v>
      </c>
      <c r="D160" s="614"/>
      <c r="E160" s="22" t="s">
        <v>763</v>
      </c>
      <c r="F160" s="604"/>
      <c r="G160" s="604"/>
      <c r="H160" s="604"/>
      <c r="I160" s="604"/>
      <c r="J160" s="604"/>
      <c r="K160" s="613"/>
    </row>
    <row r="161" spans="1:11" x14ac:dyDescent="0.5">
      <c r="A161" s="604"/>
      <c r="B161" s="606"/>
      <c r="C161" s="18" t="s">
        <v>79</v>
      </c>
      <c r="D161" s="614"/>
      <c r="E161" s="22" t="s">
        <v>764</v>
      </c>
      <c r="F161" s="604"/>
      <c r="G161" s="604"/>
      <c r="H161" s="604"/>
      <c r="I161" s="604"/>
      <c r="J161" s="604"/>
      <c r="K161" s="613"/>
    </row>
    <row r="162" spans="1:11" x14ac:dyDescent="0.5">
      <c r="A162" s="604"/>
      <c r="B162" s="606"/>
      <c r="C162" s="18" t="s">
        <v>57</v>
      </c>
      <c r="D162" s="614"/>
      <c r="E162" s="22"/>
      <c r="F162" s="604"/>
      <c r="G162" s="604"/>
      <c r="H162" s="604"/>
      <c r="I162" s="604"/>
      <c r="J162" s="604"/>
      <c r="K162" s="613"/>
    </row>
    <row r="163" spans="1:11" x14ac:dyDescent="0.5">
      <c r="A163" s="604"/>
      <c r="B163" s="606"/>
      <c r="C163" s="18" t="s">
        <v>13</v>
      </c>
      <c r="D163" s="614"/>
      <c r="E163" s="22"/>
      <c r="F163" s="604"/>
      <c r="G163" s="604"/>
      <c r="H163" s="604"/>
      <c r="I163" s="604"/>
      <c r="J163" s="604"/>
      <c r="K163" s="613"/>
    </row>
    <row r="164" spans="1:11" x14ac:dyDescent="0.5">
      <c r="A164" s="604"/>
      <c r="B164" s="606" t="s">
        <v>290</v>
      </c>
      <c r="C164" s="17" t="s">
        <v>291</v>
      </c>
      <c r="D164" s="614" t="s">
        <v>33</v>
      </c>
      <c r="E164" s="22" t="s">
        <v>443</v>
      </c>
      <c r="F164" s="604" t="s">
        <v>25</v>
      </c>
      <c r="G164" s="604" t="s">
        <v>20</v>
      </c>
      <c r="H164" s="604" t="s">
        <v>73</v>
      </c>
      <c r="I164" s="604" t="s">
        <v>20</v>
      </c>
      <c r="J164" s="604" t="s">
        <v>22</v>
      </c>
      <c r="K164" s="613"/>
    </row>
    <row r="165" spans="1:11" x14ac:dyDescent="0.5">
      <c r="A165" s="604"/>
      <c r="B165" s="606"/>
      <c r="C165" s="19" t="s">
        <v>1393</v>
      </c>
      <c r="D165" s="614"/>
      <c r="E165" s="22" t="s">
        <v>425</v>
      </c>
      <c r="F165" s="604"/>
      <c r="G165" s="604"/>
      <c r="H165" s="604"/>
      <c r="I165" s="604"/>
      <c r="J165" s="604"/>
      <c r="K165" s="613"/>
    </row>
    <row r="166" spans="1:11" x14ac:dyDescent="0.5">
      <c r="A166" s="604"/>
      <c r="B166" s="606"/>
      <c r="C166" s="18" t="s">
        <v>50</v>
      </c>
      <c r="D166" s="614"/>
      <c r="E166" s="22"/>
      <c r="F166" s="604"/>
      <c r="G166" s="604"/>
      <c r="H166" s="604"/>
      <c r="I166" s="604"/>
      <c r="J166" s="604"/>
      <c r="K166" s="613"/>
    </row>
    <row r="167" spans="1:11" x14ac:dyDescent="0.5">
      <c r="A167" s="604"/>
      <c r="B167" s="606" t="s">
        <v>1394</v>
      </c>
      <c r="C167" s="17" t="s">
        <v>1395</v>
      </c>
      <c r="D167" s="614" t="s">
        <v>33</v>
      </c>
      <c r="E167" s="618"/>
      <c r="F167" s="604" t="s">
        <v>20</v>
      </c>
      <c r="G167" s="604" t="s">
        <v>26</v>
      </c>
      <c r="H167" s="604" t="s">
        <v>23</v>
      </c>
      <c r="I167" s="604" t="s">
        <v>21</v>
      </c>
      <c r="J167" s="604" t="s">
        <v>22</v>
      </c>
      <c r="K167" s="613"/>
    </row>
    <row r="168" spans="1:11" x14ac:dyDescent="0.5">
      <c r="A168" s="604"/>
      <c r="B168" s="606"/>
      <c r="C168" s="18" t="s">
        <v>13</v>
      </c>
      <c r="D168" s="614"/>
      <c r="E168" s="618"/>
      <c r="F168" s="604"/>
      <c r="G168" s="604"/>
      <c r="H168" s="604"/>
      <c r="I168" s="604"/>
      <c r="J168" s="604"/>
      <c r="K168" s="613"/>
    </row>
    <row r="169" spans="1:11" x14ac:dyDescent="0.5">
      <c r="A169" s="604"/>
      <c r="B169" s="606" t="s">
        <v>1396</v>
      </c>
      <c r="C169" s="17" t="s">
        <v>1330</v>
      </c>
      <c r="D169" s="614" t="s">
        <v>82</v>
      </c>
      <c r="E169" s="618"/>
      <c r="F169" s="604" t="s">
        <v>20</v>
      </c>
      <c r="G169" s="604" t="s">
        <v>26</v>
      </c>
      <c r="H169" s="604" t="s">
        <v>73</v>
      </c>
      <c r="I169" s="604" t="s">
        <v>26</v>
      </c>
      <c r="J169" s="604" t="s">
        <v>22</v>
      </c>
      <c r="K169" s="613"/>
    </row>
    <row r="170" spans="1:11" x14ac:dyDescent="0.5">
      <c r="A170" s="604"/>
      <c r="B170" s="606"/>
      <c r="C170" s="19" t="s">
        <v>1300</v>
      </c>
      <c r="D170" s="614"/>
      <c r="E170" s="618"/>
      <c r="F170" s="604"/>
      <c r="G170" s="604"/>
      <c r="H170" s="604"/>
      <c r="I170" s="604"/>
      <c r="J170" s="604"/>
      <c r="K170" s="613"/>
    </row>
    <row r="171" spans="1:11" x14ac:dyDescent="0.5">
      <c r="A171" s="604"/>
      <c r="B171" s="606"/>
      <c r="C171" s="18" t="s">
        <v>57</v>
      </c>
      <c r="D171" s="614"/>
      <c r="E171" s="618"/>
      <c r="F171" s="604"/>
      <c r="G171" s="604"/>
      <c r="H171" s="604"/>
      <c r="I171" s="604"/>
      <c r="J171" s="604"/>
      <c r="K171" s="613"/>
    </row>
    <row r="172" spans="1:11" x14ac:dyDescent="0.5">
      <c r="A172" s="604"/>
      <c r="B172" s="606" t="s">
        <v>1397</v>
      </c>
      <c r="C172" s="17" t="s">
        <v>1315</v>
      </c>
      <c r="D172" s="614" t="s">
        <v>1313</v>
      </c>
      <c r="E172" s="618"/>
      <c r="F172" s="604" t="s">
        <v>20</v>
      </c>
      <c r="G172" s="604" t="s">
        <v>76</v>
      </c>
      <c r="H172" s="604" t="s">
        <v>80</v>
      </c>
      <c r="I172" s="604" t="s">
        <v>21</v>
      </c>
      <c r="J172" s="604" t="s">
        <v>22</v>
      </c>
      <c r="K172" s="613"/>
    </row>
    <row r="173" spans="1:11" x14ac:dyDescent="0.5">
      <c r="A173" s="604"/>
      <c r="B173" s="606"/>
      <c r="C173" s="19" t="s">
        <v>1300</v>
      </c>
      <c r="D173" s="614"/>
      <c r="E173" s="618"/>
      <c r="F173" s="604"/>
      <c r="G173" s="604"/>
      <c r="H173" s="604"/>
      <c r="I173" s="604"/>
      <c r="J173" s="604"/>
      <c r="K173" s="613"/>
    </row>
    <row r="174" spans="1:11" x14ac:dyDescent="0.5">
      <c r="A174" s="604"/>
      <c r="B174" s="606"/>
      <c r="C174" s="18" t="s">
        <v>14</v>
      </c>
      <c r="D174" s="614"/>
      <c r="E174" s="618"/>
      <c r="F174" s="604"/>
      <c r="G174" s="604"/>
      <c r="H174" s="604"/>
      <c r="I174" s="604"/>
      <c r="J174" s="604"/>
      <c r="K174" s="613"/>
    </row>
    <row r="175" spans="1:11" x14ac:dyDescent="0.5">
      <c r="A175" s="604"/>
      <c r="B175" s="606" t="s">
        <v>1398</v>
      </c>
      <c r="C175" s="17" t="s">
        <v>1368</v>
      </c>
      <c r="D175" s="614" t="s">
        <v>1318</v>
      </c>
      <c r="E175" s="618"/>
      <c r="F175" s="604" t="s">
        <v>20</v>
      </c>
      <c r="G175" s="604" t="s">
        <v>20</v>
      </c>
      <c r="H175" s="604" t="s">
        <v>20</v>
      </c>
      <c r="I175" s="604" t="s">
        <v>73</v>
      </c>
      <c r="J175" s="604" t="s">
        <v>22</v>
      </c>
      <c r="K175" s="613"/>
    </row>
    <row r="176" spans="1:11" x14ac:dyDescent="0.5">
      <c r="A176" s="604"/>
      <c r="B176" s="606"/>
      <c r="C176" s="18" t="s">
        <v>14</v>
      </c>
      <c r="D176" s="614"/>
      <c r="E176" s="618"/>
      <c r="F176" s="604"/>
      <c r="G176" s="604"/>
      <c r="H176" s="604"/>
      <c r="I176" s="604"/>
      <c r="J176" s="604"/>
      <c r="K176" s="613"/>
    </row>
    <row r="177" spans="1:11" ht="42.75" x14ac:dyDescent="0.5">
      <c r="A177" s="604"/>
      <c r="B177" s="606" t="s">
        <v>1399</v>
      </c>
      <c r="C177" s="17" t="s">
        <v>1400</v>
      </c>
      <c r="D177" s="614" t="s">
        <v>86</v>
      </c>
      <c r="E177" s="22" t="s">
        <v>1428</v>
      </c>
      <c r="F177" s="604" t="s">
        <v>20</v>
      </c>
      <c r="G177" s="604" t="s">
        <v>26</v>
      </c>
      <c r="H177" s="604" t="s">
        <v>25</v>
      </c>
      <c r="I177" s="604" t="s">
        <v>20</v>
      </c>
      <c r="J177" s="604" t="s">
        <v>22</v>
      </c>
      <c r="K177" s="613"/>
    </row>
    <row r="178" spans="1:11" x14ac:dyDescent="0.5">
      <c r="A178" s="604"/>
      <c r="B178" s="606"/>
      <c r="C178" s="19" t="s">
        <v>1401</v>
      </c>
      <c r="D178" s="614"/>
      <c r="E178" s="22" t="s">
        <v>1429</v>
      </c>
      <c r="F178" s="604"/>
      <c r="G178" s="604"/>
      <c r="H178" s="604"/>
      <c r="I178" s="604"/>
      <c r="J178" s="604"/>
      <c r="K178" s="613"/>
    </row>
    <row r="179" spans="1:11" x14ac:dyDescent="0.5">
      <c r="A179" s="604"/>
      <c r="B179" s="606"/>
      <c r="C179" s="18" t="s">
        <v>89</v>
      </c>
      <c r="D179" s="614"/>
      <c r="E179" s="22"/>
      <c r="F179" s="604"/>
      <c r="G179" s="604"/>
      <c r="H179" s="604"/>
      <c r="I179" s="604"/>
      <c r="J179" s="604"/>
      <c r="K179" s="613"/>
    </row>
    <row r="180" spans="1:11" x14ac:dyDescent="0.5">
      <c r="A180" s="604"/>
      <c r="B180" s="606"/>
      <c r="C180" s="18" t="s">
        <v>376</v>
      </c>
      <c r="D180" s="614"/>
      <c r="E180" s="22"/>
      <c r="F180" s="604"/>
      <c r="G180" s="604"/>
      <c r="H180" s="604"/>
      <c r="I180" s="604"/>
      <c r="J180" s="604"/>
      <c r="K180" s="613"/>
    </row>
    <row r="181" spans="1:11" x14ac:dyDescent="0.5">
      <c r="A181" s="604"/>
      <c r="B181" s="606"/>
      <c r="C181" s="18" t="s">
        <v>367</v>
      </c>
      <c r="D181" s="614"/>
      <c r="E181" s="22"/>
      <c r="F181" s="604"/>
      <c r="G181" s="604"/>
      <c r="H181" s="604"/>
      <c r="I181" s="604"/>
      <c r="J181" s="604"/>
      <c r="K181" s="613"/>
    </row>
    <row r="182" spans="1:11" x14ac:dyDescent="0.5">
      <c r="A182" s="604"/>
      <c r="B182" s="606"/>
      <c r="C182" s="18" t="s">
        <v>91</v>
      </c>
      <c r="D182" s="614"/>
      <c r="E182" s="22"/>
      <c r="F182" s="604"/>
      <c r="G182" s="604"/>
      <c r="H182" s="604"/>
      <c r="I182" s="604"/>
      <c r="J182" s="604"/>
      <c r="K182" s="613"/>
    </row>
    <row r="183" spans="1:11" x14ac:dyDescent="0.5">
      <c r="A183" s="604"/>
      <c r="B183" s="606"/>
      <c r="C183" s="18" t="s">
        <v>92</v>
      </c>
      <c r="D183" s="614"/>
      <c r="E183" s="22"/>
      <c r="F183" s="604"/>
      <c r="G183" s="604"/>
      <c r="H183" s="604"/>
      <c r="I183" s="604"/>
      <c r="J183" s="604"/>
      <c r="K183" s="613"/>
    </row>
    <row r="184" spans="1:11" ht="42.75" x14ac:dyDescent="0.5">
      <c r="A184" s="604"/>
      <c r="B184" s="606" t="s">
        <v>1402</v>
      </c>
      <c r="C184" s="17" t="s">
        <v>1403</v>
      </c>
      <c r="D184" s="614" t="s">
        <v>19</v>
      </c>
      <c r="E184" s="619" t="s">
        <v>1430</v>
      </c>
      <c r="F184" s="604" t="s">
        <v>20</v>
      </c>
      <c r="G184" s="604" t="s">
        <v>26</v>
      </c>
      <c r="H184" s="604" t="s">
        <v>25</v>
      </c>
      <c r="I184" s="604" t="s">
        <v>20</v>
      </c>
      <c r="J184" s="604" t="s">
        <v>22</v>
      </c>
      <c r="K184" s="613"/>
    </row>
    <row r="185" spans="1:11" x14ac:dyDescent="0.5">
      <c r="A185" s="604"/>
      <c r="B185" s="606"/>
      <c r="C185" s="19" t="s">
        <v>1401</v>
      </c>
      <c r="D185" s="614"/>
      <c r="E185" s="619"/>
      <c r="F185" s="604"/>
      <c r="G185" s="604"/>
      <c r="H185" s="604"/>
      <c r="I185" s="604"/>
      <c r="J185" s="604"/>
      <c r="K185" s="613"/>
    </row>
    <row r="186" spans="1:11" x14ac:dyDescent="0.5">
      <c r="A186" s="604"/>
      <c r="B186" s="606"/>
      <c r="C186" s="18" t="s">
        <v>91</v>
      </c>
      <c r="D186" s="614"/>
      <c r="E186" s="619"/>
      <c r="F186" s="604"/>
      <c r="G186" s="604"/>
      <c r="H186" s="604"/>
      <c r="I186" s="604"/>
      <c r="J186" s="604"/>
      <c r="K186" s="613"/>
    </row>
    <row r="187" spans="1:11" ht="42.75" x14ac:dyDescent="0.5">
      <c r="A187" s="604"/>
      <c r="B187" s="606" t="s">
        <v>1404</v>
      </c>
      <c r="C187" s="17" t="s">
        <v>1405</v>
      </c>
      <c r="D187" s="614" t="s">
        <v>33</v>
      </c>
      <c r="E187" s="22" t="s">
        <v>1431</v>
      </c>
      <c r="F187" s="604" t="s">
        <v>20</v>
      </c>
      <c r="G187" s="604" t="s">
        <v>76</v>
      </c>
      <c r="H187" s="604" t="s">
        <v>76</v>
      </c>
      <c r="I187" s="604" t="s">
        <v>73</v>
      </c>
      <c r="J187" s="604" t="s">
        <v>22</v>
      </c>
      <c r="K187" s="613"/>
    </row>
    <row r="188" spans="1:11" x14ac:dyDescent="0.5">
      <c r="A188" s="604"/>
      <c r="B188" s="606"/>
      <c r="C188" s="19" t="s">
        <v>1401</v>
      </c>
      <c r="D188" s="614"/>
      <c r="E188" s="22" t="s">
        <v>1432</v>
      </c>
      <c r="F188" s="604"/>
      <c r="G188" s="604"/>
      <c r="H188" s="604"/>
      <c r="I188" s="604"/>
      <c r="J188" s="604"/>
      <c r="K188" s="613"/>
    </row>
    <row r="189" spans="1:11" x14ac:dyDescent="0.5">
      <c r="A189" s="604"/>
      <c r="B189" s="606"/>
      <c r="C189" s="18" t="s">
        <v>89</v>
      </c>
      <c r="D189" s="614"/>
      <c r="E189" s="22"/>
      <c r="F189" s="604"/>
      <c r="G189" s="604"/>
      <c r="H189" s="604"/>
      <c r="I189" s="604"/>
      <c r="J189" s="604"/>
      <c r="K189" s="613"/>
    </row>
    <row r="190" spans="1:11" x14ac:dyDescent="0.5">
      <c r="A190" s="604"/>
      <c r="B190" s="606"/>
      <c r="C190" s="18" t="s">
        <v>376</v>
      </c>
      <c r="D190" s="614"/>
      <c r="E190" s="22"/>
      <c r="F190" s="604"/>
      <c r="G190" s="604"/>
      <c r="H190" s="604"/>
      <c r="I190" s="604"/>
      <c r="J190" s="604"/>
      <c r="K190" s="613"/>
    </row>
    <row r="191" spans="1:11" ht="42.75" x14ac:dyDescent="0.5">
      <c r="A191" s="604"/>
      <c r="B191" s="606" t="s">
        <v>1406</v>
      </c>
      <c r="C191" s="17" t="s">
        <v>1407</v>
      </c>
      <c r="D191" s="614" t="s">
        <v>33</v>
      </c>
      <c r="E191" s="22" t="s">
        <v>1433</v>
      </c>
      <c r="F191" s="604" t="s">
        <v>20</v>
      </c>
      <c r="G191" s="604" t="s">
        <v>26</v>
      </c>
      <c r="H191" s="604" t="s">
        <v>25</v>
      </c>
      <c r="I191" s="604" t="s">
        <v>20</v>
      </c>
      <c r="J191" s="604" t="s">
        <v>22</v>
      </c>
      <c r="K191" s="613"/>
    </row>
    <row r="192" spans="1:11" x14ac:dyDescent="0.5">
      <c r="A192" s="604"/>
      <c r="B192" s="606"/>
      <c r="C192" s="19" t="s">
        <v>1401</v>
      </c>
      <c r="D192" s="614"/>
      <c r="E192" s="22" t="s">
        <v>1434</v>
      </c>
      <c r="F192" s="604"/>
      <c r="G192" s="604"/>
      <c r="H192" s="604"/>
      <c r="I192" s="604"/>
      <c r="J192" s="604"/>
      <c r="K192" s="613"/>
    </row>
    <row r="193" spans="1:11" x14ac:dyDescent="0.5">
      <c r="A193" s="604"/>
      <c r="B193" s="606"/>
      <c r="C193" s="18" t="s">
        <v>90</v>
      </c>
      <c r="D193" s="614"/>
      <c r="E193" s="22"/>
      <c r="F193" s="604"/>
      <c r="G193" s="604"/>
      <c r="H193" s="604"/>
      <c r="I193" s="604"/>
      <c r="J193" s="604"/>
      <c r="K193" s="613"/>
    </row>
    <row r="194" spans="1:11" x14ac:dyDescent="0.5">
      <c r="A194" s="604"/>
      <c r="B194" s="606"/>
      <c r="C194" s="18" t="s">
        <v>89</v>
      </c>
      <c r="D194" s="614"/>
      <c r="E194" s="22"/>
      <c r="F194" s="604"/>
      <c r="G194" s="604"/>
      <c r="H194" s="604"/>
      <c r="I194" s="604"/>
      <c r="J194" s="604"/>
      <c r="K194" s="613"/>
    </row>
    <row r="195" spans="1:11" x14ac:dyDescent="0.5">
      <c r="A195" s="604"/>
      <c r="B195" s="606"/>
      <c r="C195" s="18" t="s">
        <v>92</v>
      </c>
      <c r="D195" s="614"/>
      <c r="E195" s="22"/>
      <c r="F195" s="604"/>
      <c r="G195" s="604"/>
      <c r="H195" s="604"/>
      <c r="I195" s="604"/>
      <c r="J195" s="604"/>
      <c r="K195" s="613"/>
    </row>
    <row r="196" spans="1:11" x14ac:dyDescent="0.5">
      <c r="A196" s="604"/>
      <c r="B196" s="606" t="s">
        <v>1408</v>
      </c>
      <c r="C196" s="17" t="s">
        <v>1306</v>
      </c>
      <c r="D196" s="614" t="s">
        <v>82</v>
      </c>
      <c r="E196" s="619" t="s">
        <v>1435</v>
      </c>
      <c r="F196" s="604" t="s">
        <v>20</v>
      </c>
      <c r="G196" s="604" t="s">
        <v>26</v>
      </c>
      <c r="H196" s="604" t="s">
        <v>25</v>
      </c>
      <c r="I196" s="604" t="s">
        <v>20</v>
      </c>
      <c r="J196" s="604" t="s">
        <v>22</v>
      </c>
      <c r="K196" s="613"/>
    </row>
    <row r="197" spans="1:11" x14ac:dyDescent="0.5">
      <c r="A197" s="604"/>
      <c r="B197" s="606"/>
      <c r="C197" s="19" t="s">
        <v>1401</v>
      </c>
      <c r="D197" s="614"/>
      <c r="E197" s="619"/>
      <c r="F197" s="604"/>
      <c r="G197" s="604"/>
      <c r="H197" s="604"/>
      <c r="I197" s="604"/>
      <c r="J197" s="604"/>
      <c r="K197" s="613"/>
    </row>
    <row r="198" spans="1:11" x14ac:dyDescent="0.5">
      <c r="A198" s="604"/>
      <c r="B198" s="606"/>
      <c r="C198" s="18" t="s">
        <v>92</v>
      </c>
      <c r="D198" s="614"/>
      <c r="E198" s="619"/>
      <c r="F198" s="604"/>
      <c r="G198" s="604"/>
      <c r="H198" s="604"/>
      <c r="I198" s="604"/>
      <c r="J198" s="604"/>
      <c r="K198" s="613"/>
    </row>
    <row r="199" spans="1:11" x14ac:dyDescent="0.5">
      <c r="A199" s="604"/>
      <c r="B199" s="606" t="s">
        <v>1409</v>
      </c>
      <c r="C199" s="17" t="s">
        <v>1310</v>
      </c>
      <c r="D199" s="614" t="s">
        <v>82</v>
      </c>
      <c r="E199" s="619" t="s">
        <v>1436</v>
      </c>
      <c r="F199" s="604" t="s">
        <v>20</v>
      </c>
      <c r="G199" s="604" t="s">
        <v>76</v>
      </c>
      <c r="H199" s="604" t="s">
        <v>76</v>
      </c>
      <c r="I199" s="604" t="s">
        <v>73</v>
      </c>
      <c r="J199" s="604" t="s">
        <v>22</v>
      </c>
      <c r="K199" s="613"/>
    </row>
    <row r="200" spans="1:11" x14ac:dyDescent="0.5">
      <c r="A200" s="604"/>
      <c r="B200" s="606"/>
      <c r="C200" s="19" t="s">
        <v>1401</v>
      </c>
      <c r="D200" s="614"/>
      <c r="E200" s="619"/>
      <c r="F200" s="604"/>
      <c r="G200" s="604"/>
      <c r="H200" s="604"/>
      <c r="I200" s="604"/>
      <c r="J200" s="604"/>
      <c r="K200" s="613"/>
    </row>
    <row r="201" spans="1:11" x14ac:dyDescent="0.5">
      <c r="A201" s="604"/>
      <c r="B201" s="606"/>
      <c r="C201" s="18" t="s">
        <v>90</v>
      </c>
      <c r="D201" s="614"/>
      <c r="E201" s="619"/>
      <c r="F201" s="604"/>
      <c r="G201" s="604"/>
      <c r="H201" s="604"/>
      <c r="I201" s="604"/>
      <c r="J201" s="604"/>
      <c r="K201" s="613"/>
    </row>
    <row r="202" spans="1:11" x14ac:dyDescent="0.5">
      <c r="A202" s="604"/>
      <c r="B202" s="606"/>
      <c r="C202" s="18" t="s">
        <v>368</v>
      </c>
      <c r="D202" s="614"/>
      <c r="E202" s="619"/>
      <c r="F202" s="604"/>
      <c r="G202" s="604"/>
      <c r="H202" s="604"/>
      <c r="I202" s="604"/>
      <c r="J202" s="604"/>
      <c r="K202" s="613"/>
    </row>
    <row r="203" spans="1:11" ht="42.75" x14ac:dyDescent="0.5">
      <c r="A203" s="604"/>
      <c r="B203" s="606" t="s">
        <v>1410</v>
      </c>
      <c r="C203" s="17" t="s">
        <v>1411</v>
      </c>
      <c r="D203" s="614" t="s">
        <v>33</v>
      </c>
      <c r="E203" s="22" t="s">
        <v>1437</v>
      </c>
      <c r="F203" s="604" t="s">
        <v>20</v>
      </c>
      <c r="G203" s="604" t="s">
        <v>76</v>
      </c>
      <c r="H203" s="604" t="s">
        <v>76</v>
      </c>
      <c r="I203" s="604" t="s">
        <v>73</v>
      </c>
      <c r="J203" s="604" t="s">
        <v>22</v>
      </c>
      <c r="K203" s="613"/>
    </row>
    <row r="204" spans="1:11" x14ac:dyDescent="0.5">
      <c r="A204" s="604"/>
      <c r="B204" s="606"/>
      <c r="C204" s="19" t="s">
        <v>1401</v>
      </c>
      <c r="D204" s="614"/>
      <c r="E204" s="22" t="s">
        <v>1438</v>
      </c>
      <c r="F204" s="604"/>
      <c r="G204" s="604"/>
      <c r="H204" s="604"/>
      <c r="I204" s="604"/>
      <c r="J204" s="604"/>
      <c r="K204" s="613"/>
    </row>
    <row r="205" spans="1:11" x14ac:dyDescent="0.5">
      <c r="A205" s="604"/>
      <c r="B205" s="606"/>
      <c r="C205" s="18" t="s">
        <v>367</v>
      </c>
      <c r="D205" s="614"/>
      <c r="E205" s="22"/>
      <c r="F205" s="604"/>
      <c r="G205" s="604"/>
      <c r="H205" s="604"/>
      <c r="I205" s="604"/>
      <c r="J205" s="604"/>
      <c r="K205" s="613"/>
    </row>
    <row r="206" spans="1:11" x14ac:dyDescent="0.5">
      <c r="A206" s="604"/>
      <c r="B206" s="606"/>
      <c r="C206" s="18" t="s">
        <v>368</v>
      </c>
      <c r="D206" s="614"/>
      <c r="E206" s="22"/>
      <c r="F206" s="604"/>
      <c r="G206" s="604"/>
      <c r="H206" s="604"/>
      <c r="I206" s="604"/>
      <c r="J206" s="604"/>
      <c r="K206" s="613"/>
    </row>
    <row r="207" spans="1:11" ht="42.75" x14ac:dyDescent="0.5">
      <c r="A207" s="604"/>
      <c r="B207" s="606" t="s">
        <v>1412</v>
      </c>
      <c r="C207" s="17" t="s">
        <v>1413</v>
      </c>
      <c r="D207" s="614" t="s">
        <v>19</v>
      </c>
      <c r="E207" s="619" t="s">
        <v>1439</v>
      </c>
      <c r="F207" s="604" t="s">
        <v>20</v>
      </c>
      <c r="G207" s="604" t="s">
        <v>76</v>
      </c>
      <c r="H207" s="604" t="s">
        <v>76</v>
      </c>
      <c r="I207" s="604" t="s">
        <v>73</v>
      </c>
      <c r="J207" s="604" t="s">
        <v>22</v>
      </c>
      <c r="K207" s="613"/>
    </row>
    <row r="208" spans="1:11" x14ac:dyDescent="0.5">
      <c r="A208" s="604"/>
      <c r="B208" s="606"/>
      <c r="C208" s="19" t="s">
        <v>1401</v>
      </c>
      <c r="D208" s="614"/>
      <c r="E208" s="619"/>
      <c r="F208" s="604"/>
      <c r="G208" s="604"/>
      <c r="H208" s="604"/>
      <c r="I208" s="604"/>
      <c r="J208" s="604"/>
      <c r="K208" s="613"/>
    </row>
    <row r="209" spans="1:11" x14ac:dyDescent="0.5">
      <c r="A209" s="604"/>
      <c r="B209" s="606"/>
      <c r="C209" s="18" t="s">
        <v>376</v>
      </c>
      <c r="D209" s="614"/>
      <c r="E209" s="619"/>
      <c r="F209" s="604"/>
      <c r="G209" s="604"/>
      <c r="H209" s="604"/>
      <c r="I209" s="604"/>
      <c r="J209" s="604"/>
      <c r="K209" s="613"/>
    </row>
    <row r="210" spans="1:11" x14ac:dyDescent="0.5">
      <c r="A210" s="604"/>
      <c r="B210" s="606" t="s">
        <v>1414</v>
      </c>
      <c r="C210" s="17" t="s">
        <v>1312</v>
      </c>
      <c r="D210" s="614" t="s">
        <v>1313</v>
      </c>
      <c r="E210" s="618"/>
      <c r="F210" s="604" t="s">
        <v>20</v>
      </c>
      <c r="G210" s="604" t="s">
        <v>76</v>
      </c>
      <c r="H210" s="604" t="s">
        <v>76</v>
      </c>
      <c r="I210" s="604" t="s">
        <v>73</v>
      </c>
      <c r="J210" s="604" t="s">
        <v>22</v>
      </c>
      <c r="K210" s="613"/>
    </row>
    <row r="211" spans="1:11" x14ac:dyDescent="0.5">
      <c r="A211" s="604"/>
      <c r="B211" s="606"/>
      <c r="C211" s="19" t="s">
        <v>1401</v>
      </c>
      <c r="D211" s="614"/>
      <c r="E211" s="618"/>
      <c r="F211" s="604"/>
      <c r="G211" s="604"/>
      <c r="H211" s="604"/>
      <c r="I211" s="604"/>
      <c r="J211" s="604"/>
      <c r="K211" s="613"/>
    </row>
    <row r="212" spans="1:11" x14ac:dyDescent="0.5">
      <c r="A212" s="604"/>
      <c r="B212" s="606"/>
      <c r="C212" s="18" t="s">
        <v>91</v>
      </c>
      <c r="D212" s="614"/>
      <c r="E212" s="618"/>
      <c r="F212" s="604"/>
      <c r="G212" s="604"/>
      <c r="H212" s="604"/>
      <c r="I212" s="604"/>
      <c r="J212" s="604"/>
      <c r="K212" s="613"/>
    </row>
    <row r="213" spans="1:11" x14ac:dyDescent="0.5">
      <c r="A213" s="604"/>
      <c r="B213" s="606" t="s">
        <v>1415</v>
      </c>
      <c r="C213" s="17" t="s">
        <v>1315</v>
      </c>
      <c r="D213" s="614" t="s">
        <v>1313</v>
      </c>
      <c r="E213" s="618"/>
      <c r="F213" s="604" t="s">
        <v>20</v>
      </c>
      <c r="G213" s="604" t="s">
        <v>25</v>
      </c>
      <c r="H213" s="604" t="s">
        <v>25</v>
      </c>
      <c r="I213" s="604" t="s">
        <v>73</v>
      </c>
      <c r="J213" s="604" t="s">
        <v>22</v>
      </c>
      <c r="K213" s="6"/>
    </row>
    <row r="214" spans="1:11" x14ac:dyDescent="0.5">
      <c r="A214" s="604"/>
      <c r="B214" s="606"/>
      <c r="C214" s="19" t="s">
        <v>1401</v>
      </c>
      <c r="D214" s="614"/>
      <c r="E214" s="618"/>
      <c r="F214" s="604"/>
      <c r="G214" s="604"/>
      <c r="H214" s="604"/>
      <c r="I214" s="604"/>
      <c r="J214" s="604"/>
      <c r="K214" s="6"/>
    </row>
    <row r="215" spans="1:11" x14ac:dyDescent="0.5">
      <c r="A215" s="604"/>
      <c r="B215" s="606"/>
      <c r="C215" s="18" t="s">
        <v>91</v>
      </c>
      <c r="D215" s="614"/>
      <c r="E215" s="618"/>
      <c r="F215" s="604"/>
      <c r="G215" s="604"/>
      <c r="H215" s="604"/>
      <c r="I215" s="604"/>
      <c r="J215" s="604"/>
      <c r="K215" s="6"/>
    </row>
    <row r="216" spans="1:11" s="1" customFormat="1" x14ac:dyDescent="0.15">
      <c r="A216" s="615" t="s">
        <v>1785</v>
      </c>
      <c r="B216" s="615"/>
      <c r="C216" s="615"/>
      <c r="D216" s="615"/>
      <c r="E216" s="615"/>
      <c r="F216" s="615"/>
      <c r="G216" s="615"/>
      <c r="H216" s="615"/>
      <c r="I216" s="615"/>
      <c r="J216" s="615"/>
      <c r="K216" s="615"/>
    </row>
    <row r="217" spans="1:11" x14ac:dyDescent="0.5">
      <c r="A217" s="604"/>
      <c r="B217" s="606" t="s">
        <v>1440</v>
      </c>
      <c r="C217" s="17" t="s">
        <v>1308</v>
      </c>
      <c r="D217" s="614" t="s">
        <v>82</v>
      </c>
      <c r="E217" s="618"/>
      <c r="F217" s="604" t="s">
        <v>20</v>
      </c>
      <c r="G217" s="604" t="s">
        <v>76</v>
      </c>
      <c r="H217" s="604" t="s">
        <v>76</v>
      </c>
      <c r="I217" s="604" t="s">
        <v>73</v>
      </c>
      <c r="J217" s="604" t="s">
        <v>22</v>
      </c>
      <c r="K217" s="613"/>
    </row>
    <row r="218" spans="1:11" ht="42.75" x14ac:dyDescent="0.5">
      <c r="A218" s="604"/>
      <c r="B218" s="606"/>
      <c r="C218" s="19" t="s">
        <v>1441</v>
      </c>
      <c r="D218" s="614"/>
      <c r="E218" s="618"/>
      <c r="F218" s="604"/>
      <c r="G218" s="604"/>
      <c r="H218" s="604"/>
      <c r="I218" s="604"/>
      <c r="J218" s="604"/>
      <c r="K218" s="613"/>
    </row>
    <row r="219" spans="1:11" x14ac:dyDescent="0.5">
      <c r="A219" s="604"/>
      <c r="B219" s="606"/>
      <c r="C219" s="18" t="s">
        <v>1442</v>
      </c>
      <c r="D219" s="614"/>
      <c r="E219" s="618"/>
      <c r="F219" s="604"/>
      <c r="G219" s="604"/>
      <c r="H219" s="604"/>
      <c r="I219" s="604"/>
      <c r="J219" s="604"/>
      <c r="K219" s="613"/>
    </row>
    <row r="220" spans="1:11" x14ac:dyDescent="0.5">
      <c r="A220" s="604"/>
      <c r="B220" s="606"/>
      <c r="C220" s="18" t="s">
        <v>1443</v>
      </c>
      <c r="D220" s="614"/>
      <c r="E220" s="618"/>
      <c r="F220" s="604"/>
      <c r="G220" s="604"/>
      <c r="H220" s="604"/>
      <c r="I220" s="604"/>
      <c r="J220" s="604"/>
      <c r="K220" s="613"/>
    </row>
    <row r="221" spans="1:11" x14ac:dyDescent="0.5">
      <c r="A221" s="604"/>
      <c r="B221" s="606"/>
      <c r="C221" s="18" t="s">
        <v>9</v>
      </c>
      <c r="D221" s="614"/>
      <c r="E221" s="618"/>
      <c r="F221" s="604"/>
      <c r="G221" s="604"/>
      <c r="H221" s="604"/>
      <c r="I221" s="604"/>
      <c r="J221" s="604"/>
      <c r="K221" s="613"/>
    </row>
    <row r="222" spans="1:11" x14ac:dyDescent="0.5">
      <c r="A222" s="604"/>
      <c r="B222" s="606" t="s">
        <v>1444</v>
      </c>
      <c r="C222" s="17" t="s">
        <v>1310</v>
      </c>
      <c r="D222" s="614" t="s">
        <v>82</v>
      </c>
      <c r="E222" s="618"/>
      <c r="F222" s="604" t="s">
        <v>20</v>
      </c>
      <c r="G222" s="604" t="s">
        <v>20</v>
      </c>
      <c r="H222" s="604" t="s">
        <v>20</v>
      </c>
      <c r="I222" s="604" t="s">
        <v>73</v>
      </c>
      <c r="J222" s="604" t="s">
        <v>22</v>
      </c>
      <c r="K222" s="613"/>
    </row>
    <row r="223" spans="1:11" ht="42.75" x14ac:dyDescent="0.5">
      <c r="A223" s="604"/>
      <c r="B223" s="606"/>
      <c r="C223" s="19" t="s">
        <v>1445</v>
      </c>
      <c r="D223" s="614"/>
      <c r="E223" s="618"/>
      <c r="F223" s="604"/>
      <c r="G223" s="604"/>
      <c r="H223" s="604"/>
      <c r="I223" s="604"/>
      <c r="J223" s="604"/>
      <c r="K223" s="613"/>
    </row>
    <row r="224" spans="1:11" x14ac:dyDescent="0.5">
      <c r="A224" s="604"/>
      <c r="B224" s="606"/>
      <c r="C224" s="18" t="s">
        <v>7</v>
      </c>
      <c r="D224" s="614"/>
      <c r="E224" s="618"/>
      <c r="F224" s="604"/>
      <c r="G224" s="604"/>
      <c r="H224" s="604"/>
      <c r="I224" s="604"/>
      <c r="J224" s="604"/>
      <c r="K224" s="613"/>
    </row>
    <row r="225" spans="1:11" x14ac:dyDescent="0.5">
      <c r="A225" s="604"/>
      <c r="B225" s="606"/>
      <c r="C225" s="18" t="s">
        <v>8</v>
      </c>
      <c r="D225" s="614"/>
      <c r="E225" s="618"/>
      <c r="F225" s="604"/>
      <c r="G225" s="604"/>
      <c r="H225" s="604"/>
      <c r="I225" s="604"/>
      <c r="J225" s="604"/>
      <c r="K225" s="613"/>
    </row>
    <row r="226" spans="1:11" x14ac:dyDescent="0.5">
      <c r="A226" s="604"/>
      <c r="B226" s="606"/>
      <c r="C226" s="18" t="s">
        <v>9</v>
      </c>
      <c r="D226" s="614"/>
      <c r="E226" s="618"/>
      <c r="F226" s="604"/>
      <c r="G226" s="604"/>
      <c r="H226" s="604"/>
      <c r="I226" s="604"/>
      <c r="J226" s="604"/>
      <c r="K226" s="613"/>
    </row>
    <row r="227" spans="1:11" x14ac:dyDescent="0.5">
      <c r="A227" s="604"/>
      <c r="B227" s="606" t="s">
        <v>1446</v>
      </c>
      <c r="C227" s="17" t="s">
        <v>1447</v>
      </c>
      <c r="D227" s="614" t="s">
        <v>19</v>
      </c>
      <c r="E227" s="618"/>
      <c r="F227" s="604" t="s">
        <v>20</v>
      </c>
      <c r="G227" s="604" t="s">
        <v>84</v>
      </c>
      <c r="H227" s="604" t="s">
        <v>76</v>
      </c>
      <c r="I227" s="604" t="s">
        <v>23</v>
      </c>
      <c r="J227" s="604" t="s">
        <v>22</v>
      </c>
      <c r="K227" s="613"/>
    </row>
    <row r="228" spans="1:11" ht="63.75" x14ac:dyDescent="0.5">
      <c r="A228" s="604"/>
      <c r="B228" s="606"/>
      <c r="C228" s="19" t="s">
        <v>1448</v>
      </c>
      <c r="D228" s="614"/>
      <c r="E228" s="618"/>
      <c r="F228" s="604"/>
      <c r="G228" s="604"/>
      <c r="H228" s="604"/>
      <c r="I228" s="604"/>
      <c r="J228" s="604"/>
      <c r="K228" s="613"/>
    </row>
    <row r="229" spans="1:11" x14ac:dyDescent="0.5">
      <c r="A229" s="604"/>
      <c r="B229" s="606"/>
      <c r="C229" s="18" t="s">
        <v>9</v>
      </c>
      <c r="D229" s="614"/>
      <c r="E229" s="618"/>
      <c r="F229" s="604"/>
      <c r="G229" s="604"/>
      <c r="H229" s="604"/>
      <c r="I229" s="604"/>
      <c r="J229" s="604"/>
      <c r="K229" s="613"/>
    </row>
    <row r="230" spans="1:11" x14ac:dyDescent="0.5">
      <c r="A230" s="604"/>
      <c r="B230" s="606"/>
      <c r="C230" s="18" t="s">
        <v>8</v>
      </c>
      <c r="D230" s="614"/>
      <c r="E230" s="618"/>
      <c r="F230" s="604"/>
      <c r="G230" s="604"/>
      <c r="H230" s="604"/>
      <c r="I230" s="604"/>
      <c r="J230" s="604"/>
      <c r="K230" s="613"/>
    </row>
    <row r="231" spans="1:11" x14ac:dyDescent="0.5">
      <c r="A231" s="604"/>
      <c r="B231" s="606" t="s">
        <v>1449</v>
      </c>
      <c r="C231" s="17" t="s">
        <v>1450</v>
      </c>
      <c r="D231" s="614" t="s">
        <v>19</v>
      </c>
      <c r="E231" s="618"/>
      <c r="F231" s="604" t="s">
        <v>20</v>
      </c>
      <c r="G231" s="604" t="s">
        <v>84</v>
      </c>
      <c r="H231" s="604" t="s">
        <v>94</v>
      </c>
      <c r="I231" s="604" t="s">
        <v>20</v>
      </c>
      <c r="J231" s="604" t="s">
        <v>22</v>
      </c>
      <c r="K231" s="613"/>
    </row>
    <row r="232" spans="1:11" ht="42.75" x14ac:dyDescent="0.5">
      <c r="A232" s="604"/>
      <c r="B232" s="606"/>
      <c r="C232" s="19" t="s">
        <v>1451</v>
      </c>
      <c r="D232" s="614"/>
      <c r="E232" s="618"/>
      <c r="F232" s="604"/>
      <c r="G232" s="604"/>
      <c r="H232" s="604"/>
      <c r="I232" s="604"/>
      <c r="J232" s="604"/>
      <c r="K232" s="613"/>
    </row>
    <row r="233" spans="1:11" x14ac:dyDescent="0.5">
      <c r="A233" s="604"/>
      <c r="B233" s="606"/>
      <c r="C233" s="18" t="s">
        <v>9</v>
      </c>
      <c r="D233" s="614"/>
      <c r="E233" s="618"/>
      <c r="F233" s="604"/>
      <c r="G233" s="604"/>
      <c r="H233" s="604"/>
      <c r="I233" s="604"/>
      <c r="J233" s="604"/>
      <c r="K233" s="613"/>
    </row>
    <row r="234" spans="1:11" x14ac:dyDescent="0.5">
      <c r="A234" s="604"/>
      <c r="B234" s="606"/>
      <c r="C234" s="18" t="s">
        <v>7</v>
      </c>
      <c r="D234" s="614"/>
      <c r="E234" s="618"/>
      <c r="F234" s="604"/>
      <c r="G234" s="604"/>
      <c r="H234" s="604"/>
      <c r="I234" s="604"/>
      <c r="J234" s="604"/>
      <c r="K234" s="613"/>
    </row>
    <row r="235" spans="1:11" x14ac:dyDescent="0.5">
      <c r="A235" s="604"/>
      <c r="B235" s="606" t="s">
        <v>1452</v>
      </c>
      <c r="C235" s="17" t="s">
        <v>1453</v>
      </c>
      <c r="D235" s="614" t="s">
        <v>19</v>
      </c>
      <c r="E235" s="618"/>
      <c r="F235" s="604" t="s">
        <v>20</v>
      </c>
      <c r="G235" s="604" t="s">
        <v>84</v>
      </c>
      <c r="H235" s="604" t="s">
        <v>94</v>
      </c>
      <c r="I235" s="604" t="s">
        <v>20</v>
      </c>
      <c r="J235" s="604" t="s">
        <v>22</v>
      </c>
      <c r="K235" s="613"/>
    </row>
    <row r="236" spans="1:11" ht="63.75" x14ac:dyDescent="0.5">
      <c r="A236" s="604"/>
      <c r="B236" s="606"/>
      <c r="C236" s="19" t="s">
        <v>1454</v>
      </c>
      <c r="D236" s="614"/>
      <c r="E236" s="618"/>
      <c r="F236" s="604"/>
      <c r="G236" s="604"/>
      <c r="H236" s="604"/>
      <c r="I236" s="604"/>
      <c r="J236" s="604"/>
      <c r="K236" s="613"/>
    </row>
    <row r="237" spans="1:11" x14ac:dyDescent="0.5">
      <c r="A237" s="604"/>
      <c r="B237" s="606"/>
      <c r="C237" s="18" t="s">
        <v>8</v>
      </c>
      <c r="D237" s="614"/>
      <c r="E237" s="618"/>
      <c r="F237" s="604"/>
      <c r="G237" s="604"/>
      <c r="H237" s="604"/>
      <c r="I237" s="604"/>
      <c r="J237" s="604"/>
      <c r="K237" s="613"/>
    </row>
    <row r="238" spans="1:11" x14ac:dyDescent="0.5">
      <c r="A238" s="604"/>
      <c r="B238" s="606"/>
      <c r="C238" s="18" t="s">
        <v>1442</v>
      </c>
      <c r="D238" s="614"/>
      <c r="E238" s="618"/>
      <c r="F238" s="604"/>
      <c r="G238" s="604"/>
      <c r="H238" s="604"/>
      <c r="I238" s="604"/>
      <c r="J238" s="604"/>
      <c r="K238" s="613"/>
    </row>
    <row r="239" spans="1:11" x14ac:dyDescent="0.5">
      <c r="A239" s="604"/>
      <c r="B239" s="606"/>
      <c r="C239" s="18" t="s">
        <v>1455</v>
      </c>
      <c r="D239" s="614"/>
      <c r="E239" s="618"/>
      <c r="F239" s="604"/>
      <c r="G239" s="604"/>
      <c r="H239" s="604"/>
      <c r="I239" s="604"/>
      <c r="J239" s="604"/>
      <c r="K239" s="613"/>
    </row>
    <row r="240" spans="1:11" x14ac:dyDescent="0.5">
      <c r="A240" s="604"/>
      <c r="B240" s="606" t="s">
        <v>1456</v>
      </c>
      <c r="C240" s="17" t="s">
        <v>1457</v>
      </c>
      <c r="D240" s="614" t="s">
        <v>19</v>
      </c>
      <c r="E240" s="618"/>
      <c r="F240" s="604" t="s">
        <v>20</v>
      </c>
      <c r="G240" s="604" t="s">
        <v>84</v>
      </c>
      <c r="H240" s="604" t="s">
        <v>94</v>
      </c>
      <c r="I240" s="604" t="s">
        <v>20</v>
      </c>
      <c r="J240" s="604" t="s">
        <v>22</v>
      </c>
      <c r="K240" s="613"/>
    </row>
    <row r="241" spans="1:11" ht="63.75" x14ac:dyDescent="0.5">
      <c r="A241" s="604"/>
      <c r="B241" s="606"/>
      <c r="C241" s="19" t="s">
        <v>1458</v>
      </c>
      <c r="D241" s="614"/>
      <c r="E241" s="618"/>
      <c r="F241" s="604"/>
      <c r="G241" s="604"/>
      <c r="H241" s="604"/>
      <c r="I241" s="604"/>
      <c r="J241" s="604"/>
      <c r="K241" s="613"/>
    </row>
    <row r="242" spans="1:11" x14ac:dyDescent="0.5">
      <c r="A242" s="604"/>
      <c r="B242" s="606"/>
      <c r="C242" s="18" t="s">
        <v>8</v>
      </c>
      <c r="D242" s="614"/>
      <c r="E242" s="618"/>
      <c r="F242" s="604"/>
      <c r="G242" s="604"/>
      <c r="H242" s="604"/>
      <c r="I242" s="604"/>
      <c r="J242" s="604"/>
      <c r="K242" s="613"/>
    </row>
    <row r="243" spans="1:11" x14ac:dyDescent="0.5">
      <c r="A243" s="604"/>
      <c r="B243" s="606"/>
      <c r="C243" s="18" t="s">
        <v>7</v>
      </c>
      <c r="D243" s="614"/>
      <c r="E243" s="618"/>
      <c r="F243" s="604"/>
      <c r="G243" s="604"/>
      <c r="H243" s="604"/>
      <c r="I243" s="604"/>
      <c r="J243" s="604"/>
      <c r="K243" s="613"/>
    </row>
    <row r="244" spans="1:11" x14ac:dyDescent="0.5">
      <c r="A244" s="604"/>
      <c r="B244" s="606" t="s">
        <v>1459</v>
      </c>
      <c r="C244" s="17" t="s">
        <v>1460</v>
      </c>
      <c r="D244" s="614" t="s">
        <v>19</v>
      </c>
      <c r="E244" s="618"/>
      <c r="F244" s="604" t="s">
        <v>20</v>
      </c>
      <c r="G244" s="604" t="s">
        <v>80</v>
      </c>
      <c r="H244" s="604" t="s">
        <v>80</v>
      </c>
      <c r="I244" s="604" t="s">
        <v>73</v>
      </c>
      <c r="J244" s="604" t="s">
        <v>22</v>
      </c>
      <c r="K244" s="613"/>
    </row>
    <row r="245" spans="1:11" ht="63.75" x14ac:dyDescent="0.5">
      <c r="A245" s="604"/>
      <c r="B245" s="606"/>
      <c r="C245" s="19" t="s">
        <v>1461</v>
      </c>
      <c r="D245" s="614"/>
      <c r="E245" s="618"/>
      <c r="F245" s="604"/>
      <c r="G245" s="604"/>
      <c r="H245" s="604"/>
      <c r="I245" s="604"/>
      <c r="J245" s="604"/>
      <c r="K245" s="613"/>
    </row>
    <row r="246" spans="1:11" x14ac:dyDescent="0.5">
      <c r="A246" s="604"/>
      <c r="B246" s="606"/>
      <c r="C246" s="18" t="s">
        <v>178</v>
      </c>
      <c r="D246" s="614"/>
      <c r="E246" s="618"/>
      <c r="F246" s="604"/>
      <c r="G246" s="604"/>
      <c r="H246" s="604"/>
      <c r="I246" s="604"/>
      <c r="J246" s="604"/>
      <c r="K246" s="613"/>
    </row>
    <row r="247" spans="1:11" x14ac:dyDescent="0.5">
      <c r="A247" s="604"/>
      <c r="B247" s="606"/>
      <c r="C247" s="18" t="s">
        <v>44</v>
      </c>
      <c r="D247" s="614"/>
      <c r="E247" s="618"/>
      <c r="F247" s="604"/>
      <c r="G247" s="604"/>
      <c r="H247" s="604"/>
      <c r="I247" s="604"/>
      <c r="J247" s="604"/>
      <c r="K247" s="613"/>
    </row>
    <row r="248" spans="1:11" x14ac:dyDescent="0.5">
      <c r="A248" s="604"/>
      <c r="B248" s="606"/>
      <c r="C248" s="18" t="s">
        <v>67</v>
      </c>
      <c r="D248" s="614"/>
      <c r="E248" s="618"/>
      <c r="F248" s="604"/>
      <c r="G248" s="604"/>
      <c r="H248" s="604"/>
      <c r="I248" s="604"/>
      <c r="J248" s="604"/>
      <c r="K248" s="613"/>
    </row>
    <row r="249" spans="1:11" x14ac:dyDescent="0.5">
      <c r="A249" s="604"/>
      <c r="B249" s="606"/>
      <c r="C249" s="18" t="s">
        <v>43</v>
      </c>
      <c r="D249" s="614"/>
      <c r="E249" s="618"/>
      <c r="F249" s="604"/>
      <c r="G249" s="604"/>
      <c r="H249" s="604"/>
      <c r="I249" s="604"/>
      <c r="J249" s="604"/>
      <c r="K249" s="613"/>
    </row>
    <row r="250" spans="1:11" x14ac:dyDescent="0.5">
      <c r="A250" s="604"/>
      <c r="B250" s="606"/>
      <c r="C250" s="18" t="s">
        <v>68</v>
      </c>
      <c r="D250" s="614"/>
      <c r="E250" s="618"/>
      <c r="F250" s="604"/>
      <c r="G250" s="604"/>
      <c r="H250" s="604"/>
      <c r="I250" s="604"/>
      <c r="J250" s="604"/>
      <c r="K250" s="613"/>
    </row>
    <row r="251" spans="1:11" x14ac:dyDescent="0.5">
      <c r="A251" s="604"/>
      <c r="B251" s="606" t="s">
        <v>1462</v>
      </c>
      <c r="C251" s="17" t="s">
        <v>1463</v>
      </c>
      <c r="D251" s="614" t="s">
        <v>19</v>
      </c>
      <c r="E251" s="618"/>
      <c r="F251" s="604" t="s">
        <v>20</v>
      </c>
      <c r="G251" s="604" t="s">
        <v>80</v>
      </c>
      <c r="H251" s="604" t="s">
        <v>80</v>
      </c>
      <c r="I251" s="604" t="s">
        <v>73</v>
      </c>
      <c r="J251" s="604" t="s">
        <v>22</v>
      </c>
      <c r="K251" s="613"/>
    </row>
    <row r="252" spans="1:11" ht="63.75" x14ac:dyDescent="0.5">
      <c r="A252" s="604"/>
      <c r="B252" s="606"/>
      <c r="C252" s="19" t="s">
        <v>1464</v>
      </c>
      <c r="D252" s="614"/>
      <c r="E252" s="618"/>
      <c r="F252" s="604"/>
      <c r="G252" s="604"/>
      <c r="H252" s="604"/>
      <c r="I252" s="604"/>
      <c r="J252" s="604"/>
      <c r="K252" s="613"/>
    </row>
    <row r="253" spans="1:11" x14ac:dyDescent="0.5">
      <c r="A253" s="604"/>
      <c r="B253" s="606"/>
      <c r="C253" s="18" t="s">
        <v>68</v>
      </c>
      <c r="D253" s="614"/>
      <c r="E253" s="618"/>
      <c r="F253" s="604"/>
      <c r="G253" s="604"/>
      <c r="H253" s="604"/>
      <c r="I253" s="604"/>
      <c r="J253" s="604"/>
      <c r="K253" s="613"/>
    </row>
    <row r="254" spans="1:11" x14ac:dyDescent="0.5">
      <c r="A254" s="604"/>
      <c r="B254" s="606"/>
      <c r="C254" s="18" t="s">
        <v>1465</v>
      </c>
      <c r="D254" s="614"/>
      <c r="E254" s="618"/>
      <c r="F254" s="604"/>
      <c r="G254" s="604"/>
      <c r="H254" s="604"/>
      <c r="I254" s="604"/>
      <c r="J254" s="604"/>
      <c r="K254" s="613"/>
    </row>
    <row r="255" spans="1:11" x14ac:dyDescent="0.5">
      <c r="A255" s="604"/>
      <c r="B255" s="606" t="s">
        <v>1466</v>
      </c>
      <c r="C255" s="17" t="s">
        <v>1467</v>
      </c>
      <c r="D255" s="614" t="s">
        <v>1313</v>
      </c>
      <c r="E255" s="618"/>
      <c r="F255" s="604" t="s">
        <v>20</v>
      </c>
      <c r="G255" s="604" t="s">
        <v>25</v>
      </c>
      <c r="H255" s="604" t="s">
        <v>25</v>
      </c>
      <c r="I255" s="604" t="s">
        <v>73</v>
      </c>
      <c r="J255" s="604" t="s">
        <v>22</v>
      </c>
      <c r="K255" s="613"/>
    </row>
    <row r="256" spans="1:11" ht="63.75" x14ac:dyDescent="0.5">
      <c r="A256" s="604"/>
      <c r="B256" s="606"/>
      <c r="C256" s="19" t="s">
        <v>1468</v>
      </c>
      <c r="D256" s="614"/>
      <c r="E256" s="618"/>
      <c r="F256" s="604"/>
      <c r="G256" s="604"/>
      <c r="H256" s="604"/>
      <c r="I256" s="604"/>
      <c r="J256" s="604"/>
      <c r="K256" s="613"/>
    </row>
    <row r="257" spans="1:11" x14ac:dyDescent="0.5">
      <c r="A257" s="604"/>
      <c r="B257" s="606"/>
      <c r="C257" s="18" t="s">
        <v>9</v>
      </c>
      <c r="D257" s="614"/>
      <c r="E257" s="618"/>
      <c r="F257" s="604"/>
      <c r="G257" s="604"/>
      <c r="H257" s="604"/>
      <c r="I257" s="604"/>
      <c r="J257" s="604"/>
      <c r="K257" s="613"/>
    </row>
    <row r="258" spans="1:11" x14ac:dyDescent="0.5">
      <c r="A258" s="604"/>
      <c r="B258" s="606"/>
      <c r="C258" s="18" t="s">
        <v>8</v>
      </c>
      <c r="D258" s="614"/>
      <c r="E258" s="618"/>
      <c r="F258" s="604"/>
      <c r="G258" s="604"/>
      <c r="H258" s="604"/>
      <c r="I258" s="604"/>
      <c r="J258" s="604"/>
      <c r="K258" s="613"/>
    </row>
    <row r="259" spans="1:11" x14ac:dyDescent="0.5">
      <c r="A259" s="604"/>
      <c r="B259" s="606" t="s">
        <v>1469</v>
      </c>
      <c r="C259" s="17" t="s">
        <v>1470</v>
      </c>
      <c r="D259" s="614" t="s">
        <v>86</v>
      </c>
      <c r="E259" s="23" t="s">
        <v>1497</v>
      </c>
      <c r="F259" s="604" t="s">
        <v>20</v>
      </c>
      <c r="G259" s="604" t="s">
        <v>81</v>
      </c>
      <c r="H259" s="604" t="s">
        <v>47</v>
      </c>
      <c r="I259" s="604" t="s">
        <v>20</v>
      </c>
      <c r="J259" s="604" t="s">
        <v>22</v>
      </c>
      <c r="K259" s="613"/>
    </row>
    <row r="260" spans="1:11" x14ac:dyDescent="0.5">
      <c r="A260" s="604"/>
      <c r="B260" s="606"/>
      <c r="C260" s="18" t="s">
        <v>85</v>
      </c>
      <c r="D260" s="614"/>
      <c r="E260" s="23" t="s">
        <v>1498</v>
      </c>
      <c r="F260" s="604"/>
      <c r="G260" s="604"/>
      <c r="H260" s="604"/>
      <c r="I260" s="604"/>
      <c r="J260" s="604"/>
      <c r="K260" s="613"/>
    </row>
    <row r="261" spans="1:11" x14ac:dyDescent="0.5">
      <c r="A261" s="604"/>
      <c r="B261" s="606" t="s">
        <v>1471</v>
      </c>
      <c r="C261" s="17" t="s">
        <v>1472</v>
      </c>
      <c r="D261" s="614" t="s">
        <v>86</v>
      </c>
      <c r="E261" s="23" t="s">
        <v>1499</v>
      </c>
      <c r="F261" s="604" t="s">
        <v>20</v>
      </c>
      <c r="G261" s="604" t="s">
        <v>81</v>
      </c>
      <c r="H261" s="604" t="s">
        <v>47</v>
      </c>
      <c r="I261" s="604" t="s">
        <v>20</v>
      </c>
      <c r="J261" s="604" t="s">
        <v>22</v>
      </c>
      <c r="K261" s="613"/>
    </row>
    <row r="262" spans="1:11" x14ac:dyDescent="0.5">
      <c r="A262" s="604"/>
      <c r="B262" s="606"/>
      <c r="C262" s="18" t="s">
        <v>1473</v>
      </c>
      <c r="D262" s="614"/>
      <c r="E262" s="23" t="s">
        <v>1500</v>
      </c>
      <c r="F262" s="604"/>
      <c r="G262" s="604"/>
      <c r="H262" s="604"/>
      <c r="I262" s="604"/>
      <c r="J262" s="604"/>
      <c r="K262" s="613"/>
    </row>
    <row r="263" spans="1:11" x14ac:dyDescent="0.5">
      <c r="A263" s="604"/>
      <c r="B263" s="606" t="s">
        <v>1474</v>
      </c>
      <c r="C263" s="17" t="s">
        <v>1475</v>
      </c>
      <c r="D263" s="614" t="s">
        <v>86</v>
      </c>
      <c r="E263" s="23" t="s">
        <v>1501</v>
      </c>
      <c r="F263" s="604" t="s">
        <v>20</v>
      </c>
      <c r="G263" s="604" t="s">
        <v>47</v>
      </c>
      <c r="H263" s="604" t="s">
        <v>80</v>
      </c>
      <c r="I263" s="604" t="s">
        <v>20</v>
      </c>
      <c r="J263" s="604" t="s">
        <v>22</v>
      </c>
      <c r="K263" s="613"/>
    </row>
    <row r="264" spans="1:11" x14ac:dyDescent="0.5">
      <c r="A264" s="604"/>
      <c r="B264" s="606"/>
      <c r="C264" s="18" t="s">
        <v>1476</v>
      </c>
      <c r="D264" s="614"/>
      <c r="E264" s="23" t="s">
        <v>1502</v>
      </c>
      <c r="F264" s="604"/>
      <c r="G264" s="604"/>
      <c r="H264" s="604"/>
      <c r="I264" s="604"/>
      <c r="J264" s="604"/>
      <c r="K264" s="613"/>
    </row>
    <row r="265" spans="1:11" x14ac:dyDescent="0.5">
      <c r="A265" s="604"/>
      <c r="B265" s="606" t="s">
        <v>1319</v>
      </c>
      <c r="C265" s="17" t="s">
        <v>1320</v>
      </c>
      <c r="D265" s="614" t="s">
        <v>86</v>
      </c>
      <c r="E265" s="23" t="s">
        <v>1503</v>
      </c>
      <c r="F265" s="604" t="s">
        <v>23</v>
      </c>
      <c r="G265" s="604" t="s">
        <v>23</v>
      </c>
      <c r="H265" s="604" t="s">
        <v>23</v>
      </c>
      <c r="I265" s="604" t="s">
        <v>73</v>
      </c>
      <c r="J265" s="604" t="s">
        <v>22</v>
      </c>
      <c r="K265" s="613"/>
    </row>
    <row r="266" spans="1:11" x14ac:dyDescent="0.5">
      <c r="A266" s="604"/>
      <c r="B266" s="606"/>
      <c r="C266" s="19" t="s">
        <v>1477</v>
      </c>
      <c r="D266" s="614"/>
      <c r="E266" s="23" t="s">
        <v>1504</v>
      </c>
      <c r="F266" s="604"/>
      <c r="G266" s="604"/>
      <c r="H266" s="604"/>
      <c r="I266" s="604"/>
      <c r="J266" s="604"/>
      <c r="K266" s="613"/>
    </row>
    <row r="267" spans="1:11" x14ac:dyDescent="0.5">
      <c r="A267" s="604"/>
      <c r="B267" s="606"/>
      <c r="C267" s="18" t="s">
        <v>1322</v>
      </c>
      <c r="D267" s="614"/>
      <c r="E267" s="23"/>
      <c r="F267" s="604"/>
      <c r="G267" s="604"/>
      <c r="H267" s="604"/>
      <c r="I267" s="604"/>
      <c r="J267" s="604"/>
      <c r="K267" s="613"/>
    </row>
    <row r="268" spans="1:11" x14ac:dyDescent="0.5">
      <c r="A268" s="604"/>
      <c r="B268" s="606" t="s">
        <v>1323</v>
      </c>
      <c r="C268" s="17" t="s">
        <v>1324</v>
      </c>
      <c r="D268" s="614" t="s">
        <v>86</v>
      </c>
      <c r="E268" s="23" t="s">
        <v>1505</v>
      </c>
      <c r="F268" s="604" t="s">
        <v>23</v>
      </c>
      <c r="G268" s="604" t="s">
        <v>23</v>
      </c>
      <c r="H268" s="604" t="s">
        <v>23</v>
      </c>
      <c r="I268" s="604" t="s">
        <v>73</v>
      </c>
      <c r="J268" s="604" t="s">
        <v>22</v>
      </c>
      <c r="K268" s="613"/>
    </row>
    <row r="269" spans="1:11" x14ac:dyDescent="0.5">
      <c r="A269" s="604"/>
      <c r="B269" s="606"/>
      <c r="C269" s="19" t="s">
        <v>1477</v>
      </c>
      <c r="D269" s="614"/>
      <c r="E269" s="23" t="s">
        <v>1506</v>
      </c>
      <c r="F269" s="604"/>
      <c r="G269" s="604"/>
      <c r="H269" s="604"/>
      <c r="I269" s="604"/>
      <c r="J269" s="604"/>
      <c r="K269" s="613"/>
    </row>
    <row r="270" spans="1:11" x14ac:dyDescent="0.5">
      <c r="A270" s="604"/>
      <c r="B270" s="606"/>
      <c r="C270" s="18" t="s">
        <v>1473</v>
      </c>
      <c r="D270" s="614"/>
      <c r="E270" s="23"/>
      <c r="F270" s="604"/>
      <c r="G270" s="604"/>
      <c r="H270" s="604"/>
      <c r="I270" s="604"/>
      <c r="J270" s="604"/>
      <c r="K270" s="613"/>
    </row>
    <row r="271" spans="1:11" x14ac:dyDescent="0.5">
      <c r="A271" s="604"/>
      <c r="B271" s="606" t="s">
        <v>1478</v>
      </c>
      <c r="C271" s="17" t="s">
        <v>1479</v>
      </c>
      <c r="D271" s="614" t="s">
        <v>86</v>
      </c>
      <c r="E271" s="23" t="s">
        <v>1507</v>
      </c>
      <c r="F271" s="604" t="s">
        <v>20</v>
      </c>
      <c r="G271" s="604" t="s">
        <v>81</v>
      </c>
      <c r="H271" s="604" t="s">
        <v>47</v>
      </c>
      <c r="I271" s="604" t="s">
        <v>20</v>
      </c>
      <c r="J271" s="604" t="s">
        <v>22</v>
      </c>
      <c r="K271" s="613"/>
    </row>
    <row r="272" spans="1:11" x14ac:dyDescent="0.5">
      <c r="A272" s="604"/>
      <c r="B272" s="606"/>
      <c r="C272" s="18" t="s">
        <v>87</v>
      </c>
      <c r="D272" s="614"/>
      <c r="E272" s="23" t="s">
        <v>1508</v>
      </c>
      <c r="F272" s="604"/>
      <c r="G272" s="604"/>
      <c r="H272" s="604"/>
      <c r="I272" s="604"/>
      <c r="J272" s="604"/>
      <c r="K272" s="613"/>
    </row>
    <row r="273" spans="1:11" ht="42.75" x14ac:dyDescent="0.5">
      <c r="A273" s="604"/>
      <c r="B273" s="606" t="s">
        <v>1480</v>
      </c>
      <c r="C273" s="17" t="s">
        <v>1481</v>
      </c>
      <c r="D273" s="614" t="s">
        <v>86</v>
      </c>
      <c r="E273" s="23" t="s">
        <v>1509</v>
      </c>
      <c r="F273" s="604" t="s">
        <v>23</v>
      </c>
      <c r="G273" s="604" t="s">
        <v>23</v>
      </c>
      <c r="H273" s="604" t="s">
        <v>23</v>
      </c>
      <c r="I273" s="604" t="s">
        <v>73</v>
      </c>
      <c r="J273" s="604" t="s">
        <v>22</v>
      </c>
      <c r="K273" s="613"/>
    </row>
    <row r="274" spans="1:11" x14ac:dyDescent="0.5">
      <c r="A274" s="604"/>
      <c r="B274" s="606"/>
      <c r="C274" s="19" t="s">
        <v>1477</v>
      </c>
      <c r="D274" s="614"/>
      <c r="E274" s="23" t="s">
        <v>1510</v>
      </c>
      <c r="F274" s="604"/>
      <c r="G274" s="604"/>
      <c r="H274" s="604"/>
      <c r="I274" s="604"/>
      <c r="J274" s="604"/>
      <c r="K274" s="613"/>
    </row>
    <row r="275" spans="1:11" x14ac:dyDescent="0.5">
      <c r="A275" s="604"/>
      <c r="B275" s="606"/>
      <c r="C275" s="18" t="s">
        <v>88</v>
      </c>
      <c r="D275" s="614"/>
      <c r="E275" s="23"/>
      <c r="F275" s="604"/>
      <c r="G275" s="604"/>
      <c r="H275" s="604"/>
      <c r="I275" s="604"/>
      <c r="J275" s="604"/>
      <c r="K275" s="613"/>
    </row>
    <row r="276" spans="1:11" x14ac:dyDescent="0.5">
      <c r="A276" s="604"/>
      <c r="B276" s="606" t="s">
        <v>1482</v>
      </c>
      <c r="C276" s="17" t="s">
        <v>1483</v>
      </c>
      <c r="D276" s="614" t="s">
        <v>86</v>
      </c>
      <c r="E276" s="23" t="s">
        <v>1511</v>
      </c>
      <c r="F276" s="604" t="s">
        <v>23</v>
      </c>
      <c r="G276" s="604" t="s">
        <v>23</v>
      </c>
      <c r="H276" s="604" t="s">
        <v>23</v>
      </c>
      <c r="I276" s="604" t="s">
        <v>73</v>
      </c>
      <c r="J276" s="604" t="s">
        <v>22</v>
      </c>
      <c r="K276" s="613"/>
    </row>
    <row r="277" spans="1:11" x14ac:dyDescent="0.5">
      <c r="A277" s="604"/>
      <c r="B277" s="606"/>
      <c r="C277" s="19" t="s">
        <v>1477</v>
      </c>
      <c r="D277" s="614"/>
      <c r="E277" s="23" t="s">
        <v>1512</v>
      </c>
      <c r="F277" s="604"/>
      <c r="G277" s="604"/>
      <c r="H277" s="604"/>
      <c r="I277" s="604"/>
      <c r="J277" s="604"/>
      <c r="K277" s="613"/>
    </row>
    <row r="278" spans="1:11" x14ac:dyDescent="0.5">
      <c r="A278" s="604"/>
      <c r="B278" s="606"/>
      <c r="C278" s="18" t="s">
        <v>1322</v>
      </c>
      <c r="D278" s="614"/>
      <c r="E278" s="23"/>
      <c r="F278" s="604"/>
      <c r="G278" s="604"/>
      <c r="H278" s="604"/>
      <c r="I278" s="604"/>
      <c r="J278" s="604"/>
      <c r="K278" s="613"/>
    </row>
    <row r="279" spans="1:11" x14ac:dyDescent="0.5">
      <c r="A279" s="604"/>
      <c r="B279" s="606" t="s">
        <v>1326</v>
      </c>
      <c r="C279" s="17" t="s">
        <v>1327</v>
      </c>
      <c r="D279" s="614" t="s">
        <v>86</v>
      </c>
      <c r="E279" s="23" t="s">
        <v>1513</v>
      </c>
      <c r="F279" s="604" t="s">
        <v>23</v>
      </c>
      <c r="G279" s="604" t="s">
        <v>23</v>
      </c>
      <c r="H279" s="604" t="s">
        <v>23</v>
      </c>
      <c r="I279" s="604" t="s">
        <v>73</v>
      </c>
      <c r="J279" s="604" t="s">
        <v>22</v>
      </c>
      <c r="K279" s="613"/>
    </row>
    <row r="280" spans="1:11" x14ac:dyDescent="0.5">
      <c r="A280" s="604"/>
      <c r="B280" s="606"/>
      <c r="C280" s="19" t="s">
        <v>1477</v>
      </c>
      <c r="D280" s="614"/>
      <c r="E280" s="23" t="s">
        <v>1514</v>
      </c>
      <c r="F280" s="604"/>
      <c r="G280" s="604"/>
      <c r="H280" s="604"/>
      <c r="I280" s="604"/>
      <c r="J280" s="604"/>
      <c r="K280" s="613"/>
    </row>
    <row r="281" spans="1:11" x14ac:dyDescent="0.5">
      <c r="A281" s="604"/>
      <c r="B281" s="606"/>
      <c r="C281" s="18" t="s">
        <v>85</v>
      </c>
      <c r="D281" s="614"/>
      <c r="E281" s="23"/>
      <c r="F281" s="604"/>
      <c r="G281" s="604"/>
      <c r="H281" s="604"/>
      <c r="I281" s="604"/>
      <c r="J281" s="604"/>
      <c r="K281" s="613"/>
    </row>
    <row r="282" spans="1:11" x14ac:dyDescent="0.5">
      <c r="A282" s="604"/>
      <c r="B282" s="606" t="s">
        <v>1484</v>
      </c>
      <c r="C282" s="17" t="s">
        <v>1306</v>
      </c>
      <c r="D282" s="614" t="s">
        <v>82</v>
      </c>
      <c r="E282" s="620" t="s">
        <v>1515</v>
      </c>
      <c r="F282" s="604" t="s">
        <v>20</v>
      </c>
      <c r="G282" s="604" t="s">
        <v>81</v>
      </c>
      <c r="H282" s="604" t="s">
        <v>47</v>
      </c>
      <c r="I282" s="604" t="s">
        <v>20</v>
      </c>
      <c r="J282" s="604" t="s">
        <v>22</v>
      </c>
      <c r="K282" s="613"/>
    </row>
    <row r="283" spans="1:11" x14ac:dyDescent="0.5">
      <c r="A283" s="604"/>
      <c r="B283" s="606"/>
      <c r="C283" s="18" t="s">
        <v>88</v>
      </c>
      <c r="D283" s="614"/>
      <c r="E283" s="620"/>
      <c r="F283" s="604"/>
      <c r="G283" s="604"/>
      <c r="H283" s="604"/>
      <c r="I283" s="604"/>
      <c r="J283" s="604"/>
      <c r="K283" s="613"/>
    </row>
    <row r="284" spans="1:11" x14ac:dyDescent="0.5">
      <c r="A284" s="604"/>
      <c r="B284" s="606" t="s">
        <v>1328</v>
      </c>
      <c r="C284" s="17" t="s">
        <v>1310</v>
      </c>
      <c r="D284" s="614" t="s">
        <v>82</v>
      </c>
      <c r="E284" s="620" t="s">
        <v>1516</v>
      </c>
      <c r="F284" s="604" t="s">
        <v>23</v>
      </c>
      <c r="G284" s="604" t="s">
        <v>23</v>
      </c>
      <c r="H284" s="604" t="s">
        <v>23</v>
      </c>
      <c r="I284" s="604" t="s">
        <v>73</v>
      </c>
      <c r="J284" s="604" t="s">
        <v>22</v>
      </c>
      <c r="K284" s="613"/>
    </row>
    <row r="285" spans="1:11" x14ac:dyDescent="0.5">
      <c r="A285" s="604"/>
      <c r="B285" s="606"/>
      <c r="C285" s="19" t="s">
        <v>1477</v>
      </c>
      <c r="D285" s="614"/>
      <c r="E285" s="620"/>
      <c r="F285" s="604"/>
      <c r="G285" s="604"/>
      <c r="H285" s="604"/>
      <c r="I285" s="604"/>
      <c r="J285" s="604"/>
      <c r="K285" s="613"/>
    </row>
    <row r="286" spans="1:11" x14ac:dyDescent="0.5">
      <c r="A286" s="604"/>
      <c r="B286" s="606"/>
      <c r="C286" s="18" t="s">
        <v>1485</v>
      </c>
      <c r="D286" s="614"/>
      <c r="E286" s="620"/>
      <c r="F286" s="604"/>
      <c r="G286" s="604"/>
      <c r="H286" s="604"/>
      <c r="I286" s="604"/>
      <c r="J286" s="604"/>
      <c r="K286" s="613"/>
    </row>
    <row r="287" spans="1:11" x14ac:dyDescent="0.5">
      <c r="A287" s="604"/>
      <c r="B287" s="606" t="s">
        <v>1486</v>
      </c>
      <c r="C287" s="17" t="s">
        <v>1487</v>
      </c>
      <c r="D287" s="614" t="s">
        <v>1313</v>
      </c>
      <c r="E287" s="618"/>
      <c r="F287" s="604" t="s">
        <v>23</v>
      </c>
      <c r="G287" s="604" t="s">
        <v>47</v>
      </c>
      <c r="H287" s="604" t="s">
        <v>80</v>
      </c>
      <c r="I287" s="604" t="s">
        <v>20</v>
      </c>
      <c r="J287" s="604" t="s">
        <v>22</v>
      </c>
      <c r="K287" s="613"/>
    </row>
    <row r="288" spans="1:11" x14ac:dyDescent="0.5">
      <c r="A288" s="604"/>
      <c r="B288" s="606"/>
      <c r="C288" s="19" t="s">
        <v>1488</v>
      </c>
      <c r="D288" s="614"/>
      <c r="E288" s="618"/>
      <c r="F288" s="604"/>
      <c r="G288" s="604"/>
      <c r="H288" s="604"/>
      <c r="I288" s="604"/>
      <c r="J288" s="604"/>
      <c r="K288" s="613"/>
    </row>
    <row r="289" spans="1:11" x14ac:dyDescent="0.5">
      <c r="A289" s="604"/>
      <c r="B289" s="606"/>
      <c r="C289" s="18" t="s">
        <v>85</v>
      </c>
      <c r="D289" s="614"/>
      <c r="E289" s="618"/>
      <c r="F289" s="604"/>
      <c r="G289" s="604"/>
      <c r="H289" s="604"/>
      <c r="I289" s="604"/>
      <c r="J289" s="604"/>
      <c r="K289" s="613"/>
    </row>
    <row r="290" spans="1:11" x14ac:dyDescent="0.5">
      <c r="A290" s="604"/>
      <c r="B290" s="606" t="s">
        <v>1370</v>
      </c>
      <c r="C290" s="17" t="s">
        <v>1315</v>
      </c>
      <c r="D290" s="614" t="s">
        <v>1313</v>
      </c>
      <c r="E290" s="618"/>
      <c r="F290" s="604" t="s">
        <v>20</v>
      </c>
      <c r="G290" s="604" t="s">
        <v>20</v>
      </c>
      <c r="H290" s="604" t="s">
        <v>20</v>
      </c>
      <c r="I290" s="604" t="s">
        <v>73</v>
      </c>
      <c r="J290" s="604" t="s">
        <v>22</v>
      </c>
      <c r="K290" s="613"/>
    </row>
    <row r="291" spans="1:11" x14ac:dyDescent="0.5">
      <c r="A291" s="604"/>
      <c r="B291" s="606"/>
      <c r="C291" s="19" t="s">
        <v>1371</v>
      </c>
      <c r="D291" s="614"/>
      <c r="E291" s="618"/>
      <c r="F291" s="604"/>
      <c r="G291" s="604"/>
      <c r="H291" s="604"/>
      <c r="I291" s="604"/>
      <c r="J291" s="604"/>
      <c r="K291" s="613"/>
    </row>
    <row r="292" spans="1:11" x14ac:dyDescent="0.5">
      <c r="A292" s="604"/>
      <c r="B292" s="606"/>
      <c r="C292" s="18" t="s">
        <v>91</v>
      </c>
      <c r="D292" s="614"/>
      <c r="E292" s="618"/>
      <c r="F292" s="604"/>
      <c r="G292" s="604"/>
      <c r="H292" s="604"/>
      <c r="I292" s="604"/>
      <c r="J292" s="604"/>
      <c r="K292" s="613"/>
    </row>
    <row r="293" spans="1:11" x14ac:dyDescent="0.5">
      <c r="A293" s="604"/>
      <c r="B293" s="606" t="s">
        <v>1489</v>
      </c>
      <c r="C293" s="17" t="s">
        <v>1330</v>
      </c>
      <c r="D293" s="614" t="s">
        <v>82</v>
      </c>
      <c r="E293" s="618"/>
      <c r="F293" s="604" t="s">
        <v>20</v>
      </c>
      <c r="G293" s="604" t="s">
        <v>83</v>
      </c>
      <c r="H293" s="604" t="s">
        <v>83</v>
      </c>
      <c r="I293" s="604" t="s">
        <v>73</v>
      </c>
      <c r="J293" s="604" t="s">
        <v>22</v>
      </c>
      <c r="K293" s="613"/>
    </row>
    <row r="294" spans="1:11" ht="42.75" x14ac:dyDescent="0.5">
      <c r="A294" s="604"/>
      <c r="B294" s="606"/>
      <c r="C294" s="19" t="s">
        <v>1490</v>
      </c>
      <c r="D294" s="614"/>
      <c r="E294" s="618"/>
      <c r="F294" s="604"/>
      <c r="G294" s="604"/>
      <c r="H294" s="604"/>
      <c r="I294" s="604"/>
      <c r="J294" s="604"/>
      <c r="K294" s="613"/>
    </row>
    <row r="295" spans="1:11" x14ac:dyDescent="0.5">
      <c r="A295" s="604"/>
      <c r="B295" s="606"/>
      <c r="C295" s="18" t="s">
        <v>44</v>
      </c>
      <c r="D295" s="614"/>
      <c r="E295" s="618"/>
      <c r="F295" s="604"/>
      <c r="G295" s="604"/>
      <c r="H295" s="604"/>
      <c r="I295" s="604"/>
      <c r="J295" s="604"/>
      <c r="K295" s="613"/>
    </row>
    <row r="296" spans="1:11" x14ac:dyDescent="0.5">
      <c r="A296" s="604"/>
      <c r="B296" s="606"/>
      <c r="C296" s="18" t="s">
        <v>1442</v>
      </c>
      <c r="D296" s="614"/>
      <c r="E296" s="618"/>
      <c r="F296" s="604"/>
      <c r="G296" s="604"/>
      <c r="H296" s="604"/>
      <c r="I296" s="604"/>
      <c r="J296" s="604"/>
      <c r="K296" s="613"/>
    </row>
    <row r="297" spans="1:11" x14ac:dyDescent="0.5">
      <c r="A297" s="604"/>
      <c r="B297" s="606"/>
      <c r="C297" s="18" t="s">
        <v>9</v>
      </c>
      <c r="D297" s="614"/>
      <c r="E297" s="618"/>
      <c r="F297" s="604"/>
      <c r="G297" s="604"/>
      <c r="H297" s="604"/>
      <c r="I297" s="604"/>
      <c r="J297" s="604"/>
      <c r="K297" s="613"/>
    </row>
    <row r="298" spans="1:11" x14ac:dyDescent="0.5">
      <c r="A298" s="604"/>
      <c r="B298" s="606" t="s">
        <v>1491</v>
      </c>
      <c r="C298" s="17" t="s">
        <v>1487</v>
      </c>
      <c r="D298" s="614" t="s">
        <v>1313</v>
      </c>
      <c r="E298" s="618"/>
      <c r="F298" s="604" t="s">
        <v>20</v>
      </c>
      <c r="G298" s="604" t="s">
        <v>39</v>
      </c>
      <c r="H298" s="604" t="s">
        <v>39</v>
      </c>
      <c r="I298" s="604" t="s">
        <v>73</v>
      </c>
      <c r="J298" s="604" t="s">
        <v>22</v>
      </c>
      <c r="K298" s="613"/>
    </row>
    <row r="299" spans="1:11" ht="63.75" x14ac:dyDescent="0.5">
      <c r="A299" s="604"/>
      <c r="B299" s="606"/>
      <c r="C299" s="19" t="s">
        <v>1492</v>
      </c>
      <c r="D299" s="614"/>
      <c r="E299" s="618"/>
      <c r="F299" s="604"/>
      <c r="G299" s="604"/>
      <c r="H299" s="604"/>
      <c r="I299" s="604"/>
      <c r="J299" s="604"/>
      <c r="K299" s="613"/>
    </row>
    <row r="300" spans="1:11" x14ac:dyDescent="0.5">
      <c r="A300" s="604"/>
      <c r="B300" s="606"/>
      <c r="C300" s="18" t="s">
        <v>7</v>
      </c>
      <c r="D300" s="614"/>
      <c r="E300" s="618"/>
      <c r="F300" s="604"/>
      <c r="G300" s="604"/>
      <c r="H300" s="604"/>
      <c r="I300" s="604"/>
      <c r="J300" s="604"/>
      <c r="K300" s="613"/>
    </row>
    <row r="301" spans="1:11" x14ac:dyDescent="0.5">
      <c r="A301" s="604"/>
      <c r="B301" s="606"/>
      <c r="C301" s="18" t="s">
        <v>8</v>
      </c>
      <c r="D301" s="614"/>
      <c r="E301" s="618"/>
      <c r="F301" s="604"/>
      <c r="G301" s="604"/>
      <c r="H301" s="604"/>
      <c r="I301" s="604"/>
      <c r="J301" s="604"/>
      <c r="K301" s="613"/>
    </row>
    <row r="302" spans="1:11" x14ac:dyDescent="0.5">
      <c r="A302" s="604"/>
      <c r="B302" s="606" t="s">
        <v>1491</v>
      </c>
      <c r="C302" s="17" t="s">
        <v>1487</v>
      </c>
      <c r="D302" s="614" t="s">
        <v>1313</v>
      </c>
      <c r="E302" s="618"/>
      <c r="F302" s="604" t="s">
        <v>23</v>
      </c>
      <c r="G302" s="604" t="s">
        <v>84</v>
      </c>
      <c r="H302" s="604" t="s">
        <v>84</v>
      </c>
      <c r="I302" s="604" t="s">
        <v>73</v>
      </c>
      <c r="J302" s="604" t="s">
        <v>22</v>
      </c>
      <c r="K302" s="613"/>
    </row>
    <row r="303" spans="1:11" ht="63.75" x14ac:dyDescent="0.5">
      <c r="A303" s="604"/>
      <c r="B303" s="606"/>
      <c r="C303" s="19" t="s">
        <v>1493</v>
      </c>
      <c r="D303" s="614"/>
      <c r="E303" s="618"/>
      <c r="F303" s="604"/>
      <c r="G303" s="604"/>
      <c r="H303" s="604"/>
      <c r="I303" s="604"/>
      <c r="J303" s="604"/>
      <c r="K303" s="613"/>
    </row>
    <row r="304" spans="1:11" x14ac:dyDescent="0.5">
      <c r="A304" s="604"/>
      <c r="B304" s="606"/>
      <c r="C304" s="18" t="s">
        <v>9</v>
      </c>
      <c r="D304" s="614"/>
      <c r="E304" s="618"/>
      <c r="F304" s="604"/>
      <c r="G304" s="604"/>
      <c r="H304" s="604"/>
      <c r="I304" s="604"/>
      <c r="J304" s="604"/>
      <c r="K304" s="613"/>
    </row>
    <row r="305" spans="1:11" x14ac:dyDescent="0.5">
      <c r="A305" s="604"/>
      <c r="B305" s="606"/>
      <c r="C305" s="18" t="s">
        <v>8</v>
      </c>
      <c r="D305" s="614"/>
      <c r="E305" s="618"/>
      <c r="F305" s="604"/>
      <c r="G305" s="604"/>
      <c r="H305" s="604"/>
      <c r="I305" s="604"/>
      <c r="J305" s="604"/>
      <c r="K305" s="613"/>
    </row>
    <row r="306" spans="1:11" x14ac:dyDescent="0.5">
      <c r="A306" s="604"/>
      <c r="B306" s="606" t="s">
        <v>1494</v>
      </c>
      <c r="C306" s="17" t="s">
        <v>1495</v>
      </c>
      <c r="D306" s="614" t="s">
        <v>1313</v>
      </c>
      <c r="E306" s="618"/>
      <c r="F306" s="604" t="s">
        <v>20</v>
      </c>
      <c r="G306" s="604" t="s">
        <v>84</v>
      </c>
      <c r="H306" s="604" t="s">
        <v>94</v>
      </c>
      <c r="I306" s="604" t="s">
        <v>20</v>
      </c>
      <c r="J306" s="604" t="s">
        <v>22</v>
      </c>
      <c r="K306" s="613"/>
    </row>
    <row r="307" spans="1:11" ht="63.75" x14ac:dyDescent="0.5">
      <c r="A307" s="604"/>
      <c r="B307" s="606"/>
      <c r="C307" s="19" t="s">
        <v>1496</v>
      </c>
      <c r="D307" s="614"/>
      <c r="E307" s="618"/>
      <c r="F307" s="604"/>
      <c r="G307" s="604"/>
      <c r="H307" s="604"/>
      <c r="I307" s="604"/>
      <c r="J307" s="604"/>
      <c r="K307" s="613"/>
    </row>
    <row r="308" spans="1:11" x14ac:dyDescent="0.5">
      <c r="A308" s="604"/>
      <c r="B308" s="606"/>
      <c r="C308" s="18" t="s">
        <v>8</v>
      </c>
      <c r="D308" s="614"/>
      <c r="E308" s="618"/>
      <c r="F308" s="604"/>
      <c r="G308" s="604"/>
      <c r="H308" s="604"/>
      <c r="I308" s="604"/>
      <c r="J308" s="604"/>
      <c r="K308" s="613"/>
    </row>
    <row r="309" spans="1:11" x14ac:dyDescent="0.5">
      <c r="A309" s="604"/>
      <c r="B309" s="606"/>
      <c r="C309" s="18" t="s">
        <v>7</v>
      </c>
      <c r="D309" s="614"/>
      <c r="E309" s="618"/>
      <c r="F309" s="604"/>
      <c r="G309" s="604"/>
      <c r="H309" s="604"/>
      <c r="I309" s="604"/>
      <c r="J309" s="604"/>
      <c r="K309" s="613"/>
    </row>
    <row r="310" spans="1:11" ht="42.75" x14ac:dyDescent="0.5">
      <c r="A310" s="604"/>
      <c r="B310" s="606" t="s">
        <v>1399</v>
      </c>
      <c r="C310" s="17" t="s">
        <v>1400</v>
      </c>
      <c r="D310" s="614" t="s">
        <v>86</v>
      </c>
      <c r="E310" s="23" t="s">
        <v>1517</v>
      </c>
      <c r="F310" s="604" t="s">
        <v>20</v>
      </c>
      <c r="G310" s="604" t="s">
        <v>26</v>
      </c>
      <c r="H310" s="604" t="s">
        <v>25</v>
      </c>
      <c r="I310" s="604" t="s">
        <v>20</v>
      </c>
      <c r="J310" s="604" t="s">
        <v>22</v>
      </c>
      <c r="K310" s="613"/>
    </row>
    <row r="311" spans="1:11" x14ac:dyDescent="0.5">
      <c r="A311" s="604"/>
      <c r="B311" s="606"/>
      <c r="C311" s="19" t="s">
        <v>1401</v>
      </c>
      <c r="D311" s="614"/>
      <c r="E311" s="23" t="s">
        <v>1518</v>
      </c>
      <c r="F311" s="604"/>
      <c r="G311" s="604"/>
      <c r="H311" s="604"/>
      <c r="I311" s="604"/>
      <c r="J311" s="604"/>
      <c r="K311" s="613"/>
    </row>
    <row r="312" spans="1:11" x14ac:dyDescent="0.5">
      <c r="A312" s="604"/>
      <c r="B312" s="606"/>
      <c r="C312" s="18" t="s">
        <v>89</v>
      </c>
      <c r="D312" s="614"/>
      <c r="E312" s="23"/>
      <c r="F312" s="604"/>
      <c r="G312" s="604"/>
      <c r="H312" s="604"/>
      <c r="I312" s="604"/>
      <c r="J312" s="604"/>
      <c r="K312" s="613"/>
    </row>
    <row r="313" spans="1:11" x14ac:dyDescent="0.5">
      <c r="A313" s="604"/>
      <c r="B313" s="606"/>
      <c r="C313" s="18" t="s">
        <v>376</v>
      </c>
      <c r="D313" s="614"/>
      <c r="E313" s="23"/>
      <c r="F313" s="604"/>
      <c r="G313" s="604"/>
      <c r="H313" s="604"/>
      <c r="I313" s="604"/>
      <c r="J313" s="604"/>
      <c r="K313" s="613"/>
    </row>
    <row r="314" spans="1:11" x14ac:dyDescent="0.5">
      <c r="A314" s="604"/>
      <c r="B314" s="606"/>
      <c r="C314" s="18" t="s">
        <v>367</v>
      </c>
      <c r="D314" s="614"/>
      <c r="E314" s="23"/>
      <c r="F314" s="604"/>
      <c r="G314" s="604"/>
      <c r="H314" s="604"/>
      <c r="I314" s="604"/>
      <c r="J314" s="604"/>
      <c r="K314" s="613"/>
    </row>
    <row r="315" spans="1:11" x14ac:dyDescent="0.5">
      <c r="A315" s="604"/>
      <c r="B315" s="606"/>
      <c r="C315" s="18" t="s">
        <v>91</v>
      </c>
      <c r="D315" s="614"/>
      <c r="E315" s="23"/>
      <c r="F315" s="604"/>
      <c r="G315" s="604"/>
      <c r="H315" s="604"/>
      <c r="I315" s="604"/>
      <c r="J315" s="604"/>
      <c r="K315" s="613"/>
    </row>
    <row r="316" spans="1:11" x14ac:dyDescent="0.5">
      <c r="A316" s="604"/>
      <c r="B316" s="606"/>
      <c r="C316" s="18" t="s">
        <v>92</v>
      </c>
      <c r="D316" s="614"/>
      <c r="E316" s="23"/>
      <c r="F316" s="604"/>
      <c r="G316" s="604"/>
      <c r="H316" s="604"/>
      <c r="I316" s="604"/>
      <c r="J316" s="604"/>
      <c r="K316" s="613"/>
    </row>
    <row r="317" spans="1:11" ht="42.75" x14ac:dyDescent="0.5">
      <c r="A317" s="604"/>
      <c r="B317" s="606" t="s">
        <v>1402</v>
      </c>
      <c r="C317" s="17" t="s">
        <v>1403</v>
      </c>
      <c r="D317" s="614" t="s">
        <v>19</v>
      </c>
      <c r="E317" s="620" t="s">
        <v>1519</v>
      </c>
      <c r="F317" s="604" t="s">
        <v>20</v>
      </c>
      <c r="G317" s="604" t="s">
        <v>26</v>
      </c>
      <c r="H317" s="604" t="s">
        <v>25</v>
      </c>
      <c r="I317" s="604" t="s">
        <v>20</v>
      </c>
      <c r="J317" s="604" t="s">
        <v>22</v>
      </c>
      <c r="K317" s="613"/>
    </row>
    <row r="318" spans="1:11" x14ac:dyDescent="0.5">
      <c r="A318" s="604"/>
      <c r="B318" s="606"/>
      <c r="C318" s="19" t="s">
        <v>1401</v>
      </c>
      <c r="D318" s="614"/>
      <c r="E318" s="620"/>
      <c r="F318" s="604"/>
      <c r="G318" s="604"/>
      <c r="H318" s="604"/>
      <c r="I318" s="604"/>
      <c r="J318" s="604"/>
      <c r="K318" s="613"/>
    </row>
    <row r="319" spans="1:11" x14ac:dyDescent="0.5">
      <c r="A319" s="604"/>
      <c r="B319" s="606"/>
      <c r="C319" s="18" t="s">
        <v>91</v>
      </c>
      <c r="D319" s="614"/>
      <c r="E319" s="620"/>
      <c r="F319" s="604"/>
      <c r="G319" s="604"/>
      <c r="H319" s="604"/>
      <c r="I319" s="604"/>
      <c r="J319" s="604"/>
      <c r="K319" s="613"/>
    </row>
    <row r="320" spans="1:11" ht="42.75" x14ac:dyDescent="0.5">
      <c r="A320" s="604"/>
      <c r="B320" s="606" t="s">
        <v>1406</v>
      </c>
      <c r="C320" s="17" t="s">
        <v>1407</v>
      </c>
      <c r="D320" s="614" t="s">
        <v>33</v>
      </c>
      <c r="E320" s="23" t="s">
        <v>1520</v>
      </c>
      <c r="F320" s="604" t="s">
        <v>20</v>
      </c>
      <c r="G320" s="604" t="s">
        <v>26</v>
      </c>
      <c r="H320" s="604" t="s">
        <v>25</v>
      </c>
      <c r="I320" s="604" t="s">
        <v>20</v>
      </c>
      <c r="J320" s="604" t="s">
        <v>22</v>
      </c>
      <c r="K320" s="613"/>
    </row>
    <row r="321" spans="1:11" x14ac:dyDescent="0.5">
      <c r="A321" s="604"/>
      <c r="B321" s="606"/>
      <c r="C321" s="19" t="s">
        <v>1401</v>
      </c>
      <c r="D321" s="614"/>
      <c r="E321" s="23" t="s">
        <v>1521</v>
      </c>
      <c r="F321" s="604"/>
      <c r="G321" s="604"/>
      <c r="H321" s="604"/>
      <c r="I321" s="604"/>
      <c r="J321" s="604"/>
      <c r="K321" s="613"/>
    </row>
    <row r="322" spans="1:11" x14ac:dyDescent="0.5">
      <c r="A322" s="604"/>
      <c r="B322" s="606"/>
      <c r="C322" s="18" t="s">
        <v>89</v>
      </c>
      <c r="D322" s="614"/>
      <c r="E322" s="23"/>
      <c r="F322" s="604"/>
      <c r="G322" s="604"/>
      <c r="H322" s="604"/>
      <c r="I322" s="604"/>
      <c r="J322" s="604"/>
      <c r="K322" s="613"/>
    </row>
    <row r="323" spans="1:11" x14ac:dyDescent="0.5">
      <c r="A323" s="604"/>
      <c r="B323" s="606"/>
      <c r="C323" s="18" t="s">
        <v>90</v>
      </c>
      <c r="D323" s="614"/>
      <c r="E323" s="23"/>
      <c r="F323" s="604"/>
      <c r="G323" s="604"/>
      <c r="H323" s="604"/>
      <c r="I323" s="604"/>
      <c r="J323" s="604"/>
      <c r="K323" s="613"/>
    </row>
    <row r="324" spans="1:11" x14ac:dyDescent="0.5">
      <c r="A324" s="604"/>
      <c r="B324" s="606"/>
      <c r="C324" s="18" t="s">
        <v>92</v>
      </c>
      <c r="D324" s="614"/>
      <c r="E324" s="23"/>
      <c r="F324" s="604"/>
      <c r="G324" s="604"/>
      <c r="H324" s="604"/>
      <c r="I324" s="604"/>
      <c r="J324" s="604"/>
      <c r="K324" s="613"/>
    </row>
    <row r="325" spans="1:11" x14ac:dyDescent="0.5">
      <c r="A325" s="604"/>
      <c r="B325" s="606" t="s">
        <v>1408</v>
      </c>
      <c r="C325" s="17" t="s">
        <v>1306</v>
      </c>
      <c r="D325" s="614" t="s">
        <v>82</v>
      </c>
      <c r="E325" s="620" t="s">
        <v>1522</v>
      </c>
      <c r="F325" s="604" t="s">
        <v>20</v>
      </c>
      <c r="G325" s="604" t="s">
        <v>26</v>
      </c>
      <c r="H325" s="604" t="s">
        <v>25</v>
      </c>
      <c r="I325" s="604" t="s">
        <v>20</v>
      </c>
      <c r="J325" s="604" t="s">
        <v>22</v>
      </c>
      <c r="K325" s="613"/>
    </row>
    <row r="326" spans="1:11" x14ac:dyDescent="0.5">
      <c r="A326" s="604"/>
      <c r="B326" s="606"/>
      <c r="C326" s="19" t="s">
        <v>1401</v>
      </c>
      <c r="D326" s="614"/>
      <c r="E326" s="620"/>
      <c r="F326" s="604"/>
      <c r="G326" s="604"/>
      <c r="H326" s="604"/>
      <c r="I326" s="604"/>
      <c r="J326" s="604"/>
      <c r="K326" s="613"/>
    </row>
    <row r="327" spans="1:11" x14ac:dyDescent="0.5">
      <c r="A327" s="604"/>
      <c r="B327" s="606"/>
      <c r="C327" s="18" t="s">
        <v>92</v>
      </c>
      <c r="D327" s="614"/>
      <c r="E327" s="620"/>
      <c r="F327" s="604"/>
      <c r="G327" s="604"/>
      <c r="H327" s="604"/>
      <c r="I327" s="604"/>
      <c r="J327" s="604"/>
      <c r="K327" s="613"/>
    </row>
    <row r="328" spans="1:11" x14ac:dyDescent="0.5">
      <c r="A328" s="604"/>
      <c r="B328" s="606" t="s">
        <v>1415</v>
      </c>
      <c r="C328" s="17" t="s">
        <v>1315</v>
      </c>
      <c r="D328" s="614" t="s">
        <v>1313</v>
      </c>
      <c r="E328" s="618"/>
      <c r="F328" s="604" t="s">
        <v>20</v>
      </c>
      <c r="G328" s="604" t="s">
        <v>28</v>
      </c>
      <c r="H328" s="604" t="s">
        <v>28</v>
      </c>
      <c r="I328" s="604" t="s">
        <v>73</v>
      </c>
      <c r="J328" s="604" t="s">
        <v>22</v>
      </c>
      <c r="K328" s="6"/>
    </row>
    <row r="329" spans="1:11" x14ac:dyDescent="0.5">
      <c r="A329" s="604"/>
      <c r="B329" s="606"/>
      <c r="C329" s="19" t="s">
        <v>1401</v>
      </c>
      <c r="D329" s="614"/>
      <c r="E329" s="618"/>
      <c r="F329" s="604"/>
      <c r="G329" s="604"/>
      <c r="H329" s="604"/>
      <c r="I329" s="604"/>
      <c r="J329" s="604"/>
      <c r="K329" s="6"/>
    </row>
    <row r="330" spans="1:11" x14ac:dyDescent="0.5">
      <c r="A330" s="604"/>
      <c r="B330" s="606"/>
      <c r="C330" s="18" t="s">
        <v>91</v>
      </c>
      <c r="D330" s="614"/>
      <c r="E330" s="618"/>
      <c r="F330" s="604"/>
      <c r="G330" s="604"/>
      <c r="H330" s="604"/>
      <c r="I330" s="604"/>
      <c r="J330" s="604"/>
      <c r="K330" s="6"/>
    </row>
  </sheetData>
  <mergeCells count="987">
    <mergeCell ref="K325:K327"/>
    <mergeCell ref="A328:A330"/>
    <mergeCell ref="B328:B330"/>
    <mergeCell ref="D328:D330"/>
    <mergeCell ref="E328:E330"/>
    <mergeCell ref="F328:F330"/>
    <mergeCell ref="G320:G324"/>
    <mergeCell ref="H320:H324"/>
    <mergeCell ref="I320:I324"/>
    <mergeCell ref="J320:J324"/>
    <mergeCell ref="G328:G330"/>
    <mergeCell ref="H328:H330"/>
    <mergeCell ref="I328:I330"/>
    <mergeCell ref="J328:J330"/>
    <mergeCell ref="G325:G327"/>
    <mergeCell ref="H325:H327"/>
    <mergeCell ref="I325:I327"/>
    <mergeCell ref="J325:J327"/>
    <mergeCell ref="K320:K324"/>
    <mergeCell ref="A325:A327"/>
    <mergeCell ref="B325:B327"/>
    <mergeCell ref="D325:D327"/>
    <mergeCell ref="E325:E327"/>
    <mergeCell ref="F325:F327"/>
    <mergeCell ref="A310:A316"/>
    <mergeCell ref="B310:B316"/>
    <mergeCell ref="D310:D316"/>
    <mergeCell ref="F310:F316"/>
    <mergeCell ref="G310:G316"/>
    <mergeCell ref="H310:H316"/>
    <mergeCell ref="I310:I316"/>
    <mergeCell ref="J310:J316"/>
    <mergeCell ref="K310:K316"/>
    <mergeCell ref="A320:A324"/>
    <mergeCell ref="B320:B324"/>
    <mergeCell ref="D320:D324"/>
    <mergeCell ref="F320:F324"/>
    <mergeCell ref="K317:K319"/>
    <mergeCell ref="A317:A319"/>
    <mergeCell ref="B317:B319"/>
    <mergeCell ref="D317:D319"/>
    <mergeCell ref="A306:A309"/>
    <mergeCell ref="B306:B309"/>
    <mergeCell ref="D306:D309"/>
    <mergeCell ref="E306:E309"/>
    <mergeCell ref="F306:F309"/>
    <mergeCell ref="G306:G309"/>
    <mergeCell ref="H306:H309"/>
    <mergeCell ref="I306:I309"/>
    <mergeCell ref="J306:J309"/>
    <mergeCell ref="E317:E319"/>
    <mergeCell ref="F317:F319"/>
    <mergeCell ref="G317:G319"/>
    <mergeCell ref="H317:H319"/>
    <mergeCell ref="I317:I319"/>
    <mergeCell ref="J317:J319"/>
    <mergeCell ref="K306:K309"/>
    <mergeCell ref="K298:K301"/>
    <mergeCell ref="A302:A305"/>
    <mergeCell ref="B302:B305"/>
    <mergeCell ref="D302:D305"/>
    <mergeCell ref="E302:E305"/>
    <mergeCell ref="F302:F305"/>
    <mergeCell ref="G302:G305"/>
    <mergeCell ref="H302:H305"/>
    <mergeCell ref="I302:I305"/>
    <mergeCell ref="J302:J305"/>
    <mergeCell ref="K302:K305"/>
    <mergeCell ref="A298:A301"/>
    <mergeCell ref="B298:B301"/>
    <mergeCell ref="D298:D301"/>
    <mergeCell ref="E298:E301"/>
    <mergeCell ref="F298:F301"/>
    <mergeCell ref="G298:G301"/>
    <mergeCell ref="H298:H301"/>
    <mergeCell ref="I298:I301"/>
    <mergeCell ref="J298:J301"/>
    <mergeCell ref="K290:K292"/>
    <mergeCell ref="A293:A297"/>
    <mergeCell ref="B293:B297"/>
    <mergeCell ref="D293:D297"/>
    <mergeCell ref="E293:E297"/>
    <mergeCell ref="F293:F297"/>
    <mergeCell ref="G293:G297"/>
    <mergeCell ref="H293:H297"/>
    <mergeCell ref="I293:I297"/>
    <mergeCell ref="J293:J297"/>
    <mergeCell ref="K293:K297"/>
    <mergeCell ref="A290:A292"/>
    <mergeCell ref="B290:B292"/>
    <mergeCell ref="D290:D292"/>
    <mergeCell ref="E290:E292"/>
    <mergeCell ref="F290:F292"/>
    <mergeCell ref="G290:G292"/>
    <mergeCell ref="H290:H292"/>
    <mergeCell ref="I290:I292"/>
    <mergeCell ref="J290:J292"/>
    <mergeCell ref="K284:K286"/>
    <mergeCell ref="A287:A289"/>
    <mergeCell ref="B287:B289"/>
    <mergeCell ref="D287:D289"/>
    <mergeCell ref="E287:E289"/>
    <mergeCell ref="F287:F289"/>
    <mergeCell ref="G287:G289"/>
    <mergeCell ref="H287:H289"/>
    <mergeCell ref="I287:I289"/>
    <mergeCell ref="J287:J289"/>
    <mergeCell ref="K287:K289"/>
    <mergeCell ref="A284:A286"/>
    <mergeCell ref="B284:B286"/>
    <mergeCell ref="D284:D286"/>
    <mergeCell ref="E284:E286"/>
    <mergeCell ref="F284:F286"/>
    <mergeCell ref="G284:G286"/>
    <mergeCell ref="H284:H286"/>
    <mergeCell ref="I284:I286"/>
    <mergeCell ref="J284:J286"/>
    <mergeCell ref="D279:D281"/>
    <mergeCell ref="F279:F281"/>
    <mergeCell ref="G279:G281"/>
    <mergeCell ref="H279:H281"/>
    <mergeCell ref="I279:I281"/>
    <mergeCell ref="J279:J281"/>
    <mergeCell ref="K279:K281"/>
    <mergeCell ref="A282:A283"/>
    <mergeCell ref="B282:B283"/>
    <mergeCell ref="D282:D283"/>
    <mergeCell ref="E282:E283"/>
    <mergeCell ref="F282:F283"/>
    <mergeCell ref="G282:G283"/>
    <mergeCell ref="H282:H283"/>
    <mergeCell ref="I282:I283"/>
    <mergeCell ref="J282:J283"/>
    <mergeCell ref="K282:K283"/>
    <mergeCell ref="A279:A281"/>
    <mergeCell ref="B279:B281"/>
    <mergeCell ref="K273:K275"/>
    <mergeCell ref="A276:A278"/>
    <mergeCell ref="B276:B278"/>
    <mergeCell ref="D276:D278"/>
    <mergeCell ref="F276:F278"/>
    <mergeCell ref="G276:G278"/>
    <mergeCell ref="H276:H278"/>
    <mergeCell ref="I276:I278"/>
    <mergeCell ref="J276:J278"/>
    <mergeCell ref="K276:K278"/>
    <mergeCell ref="A273:A275"/>
    <mergeCell ref="B273:B275"/>
    <mergeCell ref="D273:D275"/>
    <mergeCell ref="F273:F275"/>
    <mergeCell ref="G273:G275"/>
    <mergeCell ref="H273:H275"/>
    <mergeCell ref="I273:I275"/>
    <mergeCell ref="J273:J275"/>
    <mergeCell ref="K268:K270"/>
    <mergeCell ref="A271:A272"/>
    <mergeCell ref="B271:B272"/>
    <mergeCell ref="D271:D272"/>
    <mergeCell ref="F271:F272"/>
    <mergeCell ref="G271:G272"/>
    <mergeCell ref="H271:H272"/>
    <mergeCell ref="I271:I272"/>
    <mergeCell ref="J271:J272"/>
    <mergeCell ref="K271:K272"/>
    <mergeCell ref="A268:A270"/>
    <mergeCell ref="B268:B270"/>
    <mergeCell ref="D268:D270"/>
    <mergeCell ref="F268:F270"/>
    <mergeCell ref="G268:G270"/>
    <mergeCell ref="H268:H270"/>
    <mergeCell ref="I268:I270"/>
    <mergeCell ref="J268:J270"/>
    <mergeCell ref="A265:A267"/>
    <mergeCell ref="B265:B267"/>
    <mergeCell ref="D265:D267"/>
    <mergeCell ref="F265:F267"/>
    <mergeCell ref="G265:G267"/>
    <mergeCell ref="H265:H267"/>
    <mergeCell ref="I265:I267"/>
    <mergeCell ref="J265:J267"/>
    <mergeCell ref="K265:K267"/>
    <mergeCell ref="A263:A264"/>
    <mergeCell ref="B263:B264"/>
    <mergeCell ref="D263:D264"/>
    <mergeCell ref="F263:F264"/>
    <mergeCell ref="G263:G264"/>
    <mergeCell ref="H263:H264"/>
    <mergeCell ref="I263:I264"/>
    <mergeCell ref="J263:J264"/>
    <mergeCell ref="K263:K264"/>
    <mergeCell ref="K255:K258"/>
    <mergeCell ref="A261:A262"/>
    <mergeCell ref="B261:B262"/>
    <mergeCell ref="D261:D262"/>
    <mergeCell ref="F261:F262"/>
    <mergeCell ref="G261:G262"/>
    <mergeCell ref="H261:H262"/>
    <mergeCell ref="I261:I262"/>
    <mergeCell ref="K259:K260"/>
    <mergeCell ref="A259:A260"/>
    <mergeCell ref="B259:B260"/>
    <mergeCell ref="D259:D260"/>
    <mergeCell ref="F259:F260"/>
    <mergeCell ref="G259:G260"/>
    <mergeCell ref="H259:H260"/>
    <mergeCell ref="I259:I260"/>
    <mergeCell ref="J259:J260"/>
    <mergeCell ref="J261:J262"/>
    <mergeCell ref="K261:K262"/>
    <mergeCell ref="A255:A258"/>
    <mergeCell ref="B255:B258"/>
    <mergeCell ref="D255:D258"/>
    <mergeCell ref="E255:E258"/>
    <mergeCell ref="F255:F258"/>
    <mergeCell ref="G255:G258"/>
    <mergeCell ref="H255:H258"/>
    <mergeCell ref="I255:I258"/>
    <mergeCell ref="J255:J258"/>
    <mergeCell ref="K244:K250"/>
    <mergeCell ref="A251:A254"/>
    <mergeCell ref="B251:B254"/>
    <mergeCell ref="D251:D254"/>
    <mergeCell ref="E251:E254"/>
    <mergeCell ref="F251:F254"/>
    <mergeCell ref="G251:G254"/>
    <mergeCell ref="H251:H254"/>
    <mergeCell ref="I251:I254"/>
    <mergeCell ref="J251:J254"/>
    <mergeCell ref="K251:K254"/>
    <mergeCell ref="A244:A250"/>
    <mergeCell ref="B244:B250"/>
    <mergeCell ref="D244:D250"/>
    <mergeCell ref="E244:E250"/>
    <mergeCell ref="F244:F250"/>
    <mergeCell ref="G244:G250"/>
    <mergeCell ref="H244:H250"/>
    <mergeCell ref="I244:I250"/>
    <mergeCell ref="J244:J250"/>
    <mergeCell ref="K235:K239"/>
    <mergeCell ref="A240:A243"/>
    <mergeCell ref="B240:B243"/>
    <mergeCell ref="D240:D243"/>
    <mergeCell ref="E240:E243"/>
    <mergeCell ref="F240:F243"/>
    <mergeCell ref="G240:G243"/>
    <mergeCell ref="H240:H243"/>
    <mergeCell ref="I240:I243"/>
    <mergeCell ref="J240:J243"/>
    <mergeCell ref="K240:K243"/>
    <mergeCell ref="A235:A239"/>
    <mergeCell ref="B235:B239"/>
    <mergeCell ref="D235:D239"/>
    <mergeCell ref="E235:E239"/>
    <mergeCell ref="F235:F239"/>
    <mergeCell ref="G235:G239"/>
    <mergeCell ref="H235:H239"/>
    <mergeCell ref="I235:I239"/>
    <mergeCell ref="J235:J239"/>
    <mergeCell ref="K227:K230"/>
    <mergeCell ref="A231:A234"/>
    <mergeCell ref="B231:B234"/>
    <mergeCell ref="D231:D234"/>
    <mergeCell ref="E231:E234"/>
    <mergeCell ref="F231:F234"/>
    <mergeCell ref="G231:G234"/>
    <mergeCell ref="H231:H234"/>
    <mergeCell ref="I231:I234"/>
    <mergeCell ref="J231:J234"/>
    <mergeCell ref="K231:K234"/>
    <mergeCell ref="A227:A230"/>
    <mergeCell ref="B227:B230"/>
    <mergeCell ref="D227:D230"/>
    <mergeCell ref="E227:E230"/>
    <mergeCell ref="F227:F230"/>
    <mergeCell ref="G227:G230"/>
    <mergeCell ref="H227:H230"/>
    <mergeCell ref="I227:I230"/>
    <mergeCell ref="J227:J230"/>
    <mergeCell ref="H217:H221"/>
    <mergeCell ref="I217:I221"/>
    <mergeCell ref="J217:J221"/>
    <mergeCell ref="K217:K221"/>
    <mergeCell ref="A222:A226"/>
    <mergeCell ref="B222:B226"/>
    <mergeCell ref="D222:D226"/>
    <mergeCell ref="E222:E226"/>
    <mergeCell ref="F222:F226"/>
    <mergeCell ref="G222:G226"/>
    <mergeCell ref="A217:A221"/>
    <mergeCell ref="B217:B221"/>
    <mergeCell ref="D217:D221"/>
    <mergeCell ref="E217:E221"/>
    <mergeCell ref="F217:F221"/>
    <mergeCell ref="G217:G221"/>
    <mergeCell ref="H222:H226"/>
    <mergeCell ref="I222:I226"/>
    <mergeCell ref="J222:J226"/>
    <mergeCell ref="K222:K226"/>
    <mergeCell ref="A216:K216"/>
    <mergeCell ref="J203:J206"/>
    <mergeCell ref="K203:K206"/>
    <mergeCell ref="E207:E209"/>
    <mergeCell ref="E210:E212"/>
    <mergeCell ref="A213:A215"/>
    <mergeCell ref="B213:B215"/>
    <mergeCell ref="D213:D215"/>
    <mergeCell ref="E213:E215"/>
    <mergeCell ref="F213:F215"/>
    <mergeCell ref="G213:G215"/>
    <mergeCell ref="I210:I212"/>
    <mergeCell ref="J210:J212"/>
    <mergeCell ref="K210:K212"/>
    <mergeCell ref="A210:A212"/>
    <mergeCell ref="B210:B212"/>
    <mergeCell ref="D210:D212"/>
    <mergeCell ref="F210:F212"/>
    <mergeCell ref="G210:G212"/>
    <mergeCell ref="H210:H212"/>
    <mergeCell ref="A207:A209"/>
    <mergeCell ref="H207:H209"/>
    <mergeCell ref="I207:I209"/>
    <mergeCell ref="J207:J209"/>
    <mergeCell ref="J213:J215"/>
    <mergeCell ref="A199:A202"/>
    <mergeCell ref="B199:B202"/>
    <mergeCell ref="D199:D202"/>
    <mergeCell ref="E199:E202"/>
    <mergeCell ref="F199:F202"/>
    <mergeCell ref="G199:G202"/>
    <mergeCell ref="H199:H202"/>
    <mergeCell ref="I199:I202"/>
    <mergeCell ref="J199:J202"/>
    <mergeCell ref="B207:B209"/>
    <mergeCell ref="D207:D209"/>
    <mergeCell ref="F207:F209"/>
    <mergeCell ref="G207:G209"/>
    <mergeCell ref="A203:A206"/>
    <mergeCell ref="B203:B206"/>
    <mergeCell ref="D203:D206"/>
    <mergeCell ref="F203:F206"/>
    <mergeCell ref="G203:G206"/>
    <mergeCell ref="H203:H206"/>
    <mergeCell ref="I203:I206"/>
    <mergeCell ref="H213:H215"/>
    <mergeCell ref="I213:I215"/>
    <mergeCell ref="A196:A198"/>
    <mergeCell ref="B196:B198"/>
    <mergeCell ref="D196:D198"/>
    <mergeCell ref="E196:E198"/>
    <mergeCell ref="F196:F198"/>
    <mergeCell ref="G196:G198"/>
    <mergeCell ref="H196:H198"/>
    <mergeCell ref="A191:A195"/>
    <mergeCell ref="B191:B195"/>
    <mergeCell ref="D191:D195"/>
    <mergeCell ref="F191:F195"/>
    <mergeCell ref="G191:G195"/>
    <mergeCell ref="H191:H195"/>
    <mergeCell ref="A187:A190"/>
    <mergeCell ref="B187:B190"/>
    <mergeCell ref="D187:D190"/>
    <mergeCell ref="F187:F190"/>
    <mergeCell ref="G187:G190"/>
    <mergeCell ref="H187:H190"/>
    <mergeCell ref="I187:I190"/>
    <mergeCell ref="J187:J190"/>
    <mergeCell ref="K187:K190"/>
    <mergeCell ref="A184:A186"/>
    <mergeCell ref="B184:B186"/>
    <mergeCell ref="D184:D186"/>
    <mergeCell ref="E184:E186"/>
    <mergeCell ref="F184:F186"/>
    <mergeCell ref="G184:G186"/>
    <mergeCell ref="H184:H186"/>
    <mergeCell ref="I184:I186"/>
    <mergeCell ref="J184:J186"/>
    <mergeCell ref="A177:A183"/>
    <mergeCell ref="B177:B183"/>
    <mergeCell ref="D177:D183"/>
    <mergeCell ref="F177:F183"/>
    <mergeCell ref="G177:G183"/>
    <mergeCell ref="H177:H183"/>
    <mergeCell ref="I177:I183"/>
    <mergeCell ref="J177:J183"/>
    <mergeCell ref="K177:K183"/>
    <mergeCell ref="A175:A176"/>
    <mergeCell ref="B175:B176"/>
    <mergeCell ref="D175:D176"/>
    <mergeCell ref="E175:E176"/>
    <mergeCell ref="F175:F176"/>
    <mergeCell ref="G175:G176"/>
    <mergeCell ref="H175:H176"/>
    <mergeCell ref="I175:I176"/>
    <mergeCell ref="J175:J176"/>
    <mergeCell ref="K167:K168"/>
    <mergeCell ref="E169:E171"/>
    <mergeCell ref="A172:A174"/>
    <mergeCell ref="B172:B174"/>
    <mergeCell ref="D172:D174"/>
    <mergeCell ref="E172:E174"/>
    <mergeCell ref="F172:F174"/>
    <mergeCell ref="G172:G174"/>
    <mergeCell ref="H172:H174"/>
    <mergeCell ref="I172:I174"/>
    <mergeCell ref="A169:A171"/>
    <mergeCell ref="J172:J174"/>
    <mergeCell ref="K172:K174"/>
    <mergeCell ref="A167:A168"/>
    <mergeCell ref="B167:B168"/>
    <mergeCell ref="D167:D168"/>
    <mergeCell ref="E167:E168"/>
    <mergeCell ref="F167:F168"/>
    <mergeCell ref="G167:G168"/>
    <mergeCell ref="H167:H168"/>
    <mergeCell ref="I167:I168"/>
    <mergeCell ref="J167:J168"/>
    <mergeCell ref="A164:A166"/>
    <mergeCell ref="B164:B166"/>
    <mergeCell ref="D164:D166"/>
    <mergeCell ref="F164:F166"/>
    <mergeCell ref="G164:G166"/>
    <mergeCell ref="H164:H166"/>
    <mergeCell ref="I164:I166"/>
    <mergeCell ref="J164:J166"/>
    <mergeCell ref="K164:K166"/>
    <mergeCell ref="A159:A163"/>
    <mergeCell ref="B159:B163"/>
    <mergeCell ref="D159:D163"/>
    <mergeCell ref="F159:F163"/>
    <mergeCell ref="G159:G163"/>
    <mergeCell ref="H159:H163"/>
    <mergeCell ref="I159:I163"/>
    <mergeCell ref="J159:J163"/>
    <mergeCell ref="K159:K163"/>
    <mergeCell ref="K155:K156"/>
    <mergeCell ref="A157:A158"/>
    <mergeCell ref="B157:B158"/>
    <mergeCell ref="D157:D158"/>
    <mergeCell ref="E157:E158"/>
    <mergeCell ref="F157:F158"/>
    <mergeCell ref="G157:G158"/>
    <mergeCell ref="H157:H158"/>
    <mergeCell ref="I157:I158"/>
    <mergeCell ref="J157:J158"/>
    <mergeCell ref="K157:K158"/>
    <mergeCell ref="A155:A156"/>
    <mergeCell ref="B155:B156"/>
    <mergeCell ref="D155:D156"/>
    <mergeCell ref="E155:E156"/>
    <mergeCell ref="F155:F156"/>
    <mergeCell ref="G155:G156"/>
    <mergeCell ref="H155:H156"/>
    <mergeCell ref="I155:I156"/>
    <mergeCell ref="J155:J156"/>
    <mergeCell ref="K145:K151"/>
    <mergeCell ref="A152:A153"/>
    <mergeCell ref="B152:B153"/>
    <mergeCell ref="D152:D153"/>
    <mergeCell ref="E152:E153"/>
    <mergeCell ref="F152:F153"/>
    <mergeCell ref="G152:G153"/>
    <mergeCell ref="H152:H153"/>
    <mergeCell ref="I152:I153"/>
    <mergeCell ref="J152:J153"/>
    <mergeCell ref="K152:K153"/>
    <mergeCell ref="A145:A151"/>
    <mergeCell ref="B145:B151"/>
    <mergeCell ref="D145:D151"/>
    <mergeCell ref="E145:E151"/>
    <mergeCell ref="F145:F151"/>
    <mergeCell ref="G145:G151"/>
    <mergeCell ref="H145:H151"/>
    <mergeCell ref="I145:I151"/>
    <mergeCell ref="J145:J151"/>
    <mergeCell ref="K131:K137"/>
    <mergeCell ref="A138:A144"/>
    <mergeCell ref="B138:B144"/>
    <mergeCell ref="D138:D144"/>
    <mergeCell ref="E138:E144"/>
    <mergeCell ref="F138:F144"/>
    <mergeCell ref="G138:G144"/>
    <mergeCell ref="H138:H144"/>
    <mergeCell ref="I138:I144"/>
    <mergeCell ref="J138:J144"/>
    <mergeCell ref="K138:K144"/>
    <mergeCell ref="A131:A137"/>
    <mergeCell ref="B131:B137"/>
    <mergeCell ref="D131:D137"/>
    <mergeCell ref="E131:E137"/>
    <mergeCell ref="F131:F137"/>
    <mergeCell ref="G131:G137"/>
    <mergeCell ref="H131:H137"/>
    <mergeCell ref="I131:I137"/>
    <mergeCell ref="J131:J137"/>
    <mergeCell ref="K122:K123"/>
    <mergeCell ref="A124:A130"/>
    <mergeCell ref="B124:B130"/>
    <mergeCell ref="D124:D130"/>
    <mergeCell ref="E124:E130"/>
    <mergeCell ref="F124:F130"/>
    <mergeCell ref="G124:G130"/>
    <mergeCell ref="H124:H130"/>
    <mergeCell ref="I124:I130"/>
    <mergeCell ref="J124:J130"/>
    <mergeCell ref="K124:K130"/>
    <mergeCell ref="A122:A123"/>
    <mergeCell ref="B122:B123"/>
    <mergeCell ref="D122:D123"/>
    <mergeCell ref="E122:E123"/>
    <mergeCell ref="F122:F123"/>
    <mergeCell ref="G122:G123"/>
    <mergeCell ref="H122:H123"/>
    <mergeCell ref="I122:I123"/>
    <mergeCell ref="J122:J123"/>
    <mergeCell ref="K118:K119"/>
    <mergeCell ref="A120:A121"/>
    <mergeCell ref="B120:B121"/>
    <mergeCell ref="D120:D121"/>
    <mergeCell ref="E120:E121"/>
    <mergeCell ref="F120:F121"/>
    <mergeCell ref="G120:G121"/>
    <mergeCell ref="H120:H121"/>
    <mergeCell ref="I120:I121"/>
    <mergeCell ref="J120:J121"/>
    <mergeCell ref="K120:K121"/>
    <mergeCell ref="A118:A119"/>
    <mergeCell ref="B118:B119"/>
    <mergeCell ref="D118:D119"/>
    <mergeCell ref="E118:E119"/>
    <mergeCell ref="F118:F119"/>
    <mergeCell ref="G118:G119"/>
    <mergeCell ref="H118:H119"/>
    <mergeCell ref="I118:I119"/>
    <mergeCell ref="J118:J119"/>
    <mergeCell ref="I114:I115"/>
    <mergeCell ref="J114:J115"/>
    <mergeCell ref="K114:K115"/>
    <mergeCell ref="A116:A117"/>
    <mergeCell ref="B116:B117"/>
    <mergeCell ref="D116:D117"/>
    <mergeCell ref="E116:E117"/>
    <mergeCell ref="F116:F117"/>
    <mergeCell ref="G116:G117"/>
    <mergeCell ref="H116:H117"/>
    <mergeCell ref="A114:A115"/>
    <mergeCell ref="B114:B115"/>
    <mergeCell ref="D114:D115"/>
    <mergeCell ref="F114:F115"/>
    <mergeCell ref="G114:G115"/>
    <mergeCell ref="H114:H115"/>
    <mergeCell ref="I116:I117"/>
    <mergeCell ref="J116:J117"/>
    <mergeCell ref="K116:K117"/>
    <mergeCell ref="K108:K111"/>
    <mergeCell ref="A112:A113"/>
    <mergeCell ref="B112:B113"/>
    <mergeCell ref="D112:D113"/>
    <mergeCell ref="F112:F113"/>
    <mergeCell ref="G112:G113"/>
    <mergeCell ref="H112:H113"/>
    <mergeCell ref="I112:I113"/>
    <mergeCell ref="J112:J113"/>
    <mergeCell ref="K112:K113"/>
    <mergeCell ref="A108:A111"/>
    <mergeCell ref="B108:B111"/>
    <mergeCell ref="D108:D111"/>
    <mergeCell ref="E108:E111"/>
    <mergeCell ref="F108:F111"/>
    <mergeCell ref="G108:G111"/>
    <mergeCell ref="H108:H111"/>
    <mergeCell ref="I108:I111"/>
    <mergeCell ref="J108:J111"/>
    <mergeCell ref="K101:K103"/>
    <mergeCell ref="A105:A107"/>
    <mergeCell ref="B105:B107"/>
    <mergeCell ref="D105:D107"/>
    <mergeCell ref="E105:E107"/>
    <mergeCell ref="F105:F107"/>
    <mergeCell ref="G105:G107"/>
    <mergeCell ref="H105:H107"/>
    <mergeCell ref="I105:I107"/>
    <mergeCell ref="J105:J107"/>
    <mergeCell ref="K105:K107"/>
    <mergeCell ref="A101:A103"/>
    <mergeCell ref="B101:B103"/>
    <mergeCell ref="D101:D103"/>
    <mergeCell ref="E101:E103"/>
    <mergeCell ref="F101:F103"/>
    <mergeCell ref="G101:G103"/>
    <mergeCell ref="H101:H103"/>
    <mergeCell ref="I101:I103"/>
    <mergeCell ref="J101:J103"/>
    <mergeCell ref="K96:K98"/>
    <mergeCell ref="A99:A100"/>
    <mergeCell ref="B99:B100"/>
    <mergeCell ref="D99:D100"/>
    <mergeCell ref="E99:E100"/>
    <mergeCell ref="F99:F100"/>
    <mergeCell ref="G99:G100"/>
    <mergeCell ref="H99:H100"/>
    <mergeCell ref="I99:I100"/>
    <mergeCell ref="J99:J100"/>
    <mergeCell ref="K99:K100"/>
    <mergeCell ref="A96:A98"/>
    <mergeCell ref="B96:B98"/>
    <mergeCell ref="D96:D98"/>
    <mergeCell ref="E96:E98"/>
    <mergeCell ref="F96:F98"/>
    <mergeCell ref="G96:G98"/>
    <mergeCell ref="H96:H98"/>
    <mergeCell ref="I96:I98"/>
    <mergeCell ref="J96:J98"/>
    <mergeCell ref="K92:K93"/>
    <mergeCell ref="A94:A95"/>
    <mergeCell ref="B94:B95"/>
    <mergeCell ref="D94:D95"/>
    <mergeCell ref="E94:E95"/>
    <mergeCell ref="F94:F95"/>
    <mergeCell ref="G94:G95"/>
    <mergeCell ref="H94:H95"/>
    <mergeCell ref="I94:I95"/>
    <mergeCell ref="J94:J95"/>
    <mergeCell ref="K94:K95"/>
    <mergeCell ref="A92:A93"/>
    <mergeCell ref="B92:B93"/>
    <mergeCell ref="D92:D93"/>
    <mergeCell ref="E92:E93"/>
    <mergeCell ref="F92:F93"/>
    <mergeCell ref="G92:G93"/>
    <mergeCell ref="H92:H93"/>
    <mergeCell ref="I92:I93"/>
    <mergeCell ref="J92:J93"/>
    <mergeCell ref="K88:K89"/>
    <mergeCell ref="A90:A91"/>
    <mergeCell ref="B90:B91"/>
    <mergeCell ref="D90:D91"/>
    <mergeCell ref="E90:E91"/>
    <mergeCell ref="F90:F91"/>
    <mergeCell ref="G90:G91"/>
    <mergeCell ref="H90:H91"/>
    <mergeCell ref="I90:I91"/>
    <mergeCell ref="J90:J91"/>
    <mergeCell ref="K90:K91"/>
    <mergeCell ref="A88:A89"/>
    <mergeCell ref="B88:B89"/>
    <mergeCell ref="D88:D89"/>
    <mergeCell ref="E88:E89"/>
    <mergeCell ref="F88:F89"/>
    <mergeCell ref="G88:G89"/>
    <mergeCell ref="H88:H89"/>
    <mergeCell ref="I88:I89"/>
    <mergeCell ref="J88:J89"/>
    <mergeCell ref="K84:K85"/>
    <mergeCell ref="A86:A87"/>
    <mergeCell ref="B86:B87"/>
    <mergeCell ref="D86:D87"/>
    <mergeCell ref="E86:E87"/>
    <mergeCell ref="F86:F87"/>
    <mergeCell ref="G86:G87"/>
    <mergeCell ref="H86:H87"/>
    <mergeCell ref="I86:I87"/>
    <mergeCell ref="J86:J87"/>
    <mergeCell ref="K86:K87"/>
    <mergeCell ref="A84:A85"/>
    <mergeCell ref="B84:B85"/>
    <mergeCell ref="D84:D85"/>
    <mergeCell ref="E84:E85"/>
    <mergeCell ref="F84:F85"/>
    <mergeCell ref="G84:G85"/>
    <mergeCell ref="H84:H85"/>
    <mergeCell ref="I84:I85"/>
    <mergeCell ref="J84:J85"/>
    <mergeCell ref="K80:K81"/>
    <mergeCell ref="A82:A83"/>
    <mergeCell ref="B82:B83"/>
    <mergeCell ref="D82:D83"/>
    <mergeCell ref="E82:E83"/>
    <mergeCell ref="F82:F83"/>
    <mergeCell ref="G82:G83"/>
    <mergeCell ref="H82:H83"/>
    <mergeCell ref="I82:I83"/>
    <mergeCell ref="J82:J83"/>
    <mergeCell ref="K82:K83"/>
    <mergeCell ref="A80:A81"/>
    <mergeCell ref="B80:B81"/>
    <mergeCell ref="D80:D81"/>
    <mergeCell ref="E80:E81"/>
    <mergeCell ref="F80:F81"/>
    <mergeCell ref="G80:G81"/>
    <mergeCell ref="H80:H81"/>
    <mergeCell ref="I80:I81"/>
    <mergeCell ref="J80:J81"/>
    <mergeCell ref="K72:K73"/>
    <mergeCell ref="A74:A75"/>
    <mergeCell ref="B74:B75"/>
    <mergeCell ref="D74:D75"/>
    <mergeCell ref="E74:E75"/>
    <mergeCell ref="F74:F75"/>
    <mergeCell ref="G74:G75"/>
    <mergeCell ref="H74:H75"/>
    <mergeCell ref="I74:I75"/>
    <mergeCell ref="J74:J75"/>
    <mergeCell ref="K74:K75"/>
    <mergeCell ref="A72:A73"/>
    <mergeCell ref="B72:B73"/>
    <mergeCell ref="D72:D73"/>
    <mergeCell ref="E72:E73"/>
    <mergeCell ref="F72:F73"/>
    <mergeCell ref="G72:G73"/>
    <mergeCell ref="H72:H73"/>
    <mergeCell ref="I72:I73"/>
    <mergeCell ref="J72:J73"/>
    <mergeCell ref="K68:K69"/>
    <mergeCell ref="A70:A71"/>
    <mergeCell ref="B70:B71"/>
    <mergeCell ref="D70:D71"/>
    <mergeCell ref="E70:E71"/>
    <mergeCell ref="F70:F71"/>
    <mergeCell ref="G70:G71"/>
    <mergeCell ref="H70:H71"/>
    <mergeCell ref="I70:I71"/>
    <mergeCell ref="J70:J71"/>
    <mergeCell ref="K70:K71"/>
    <mergeCell ref="A68:A69"/>
    <mergeCell ref="B68:B69"/>
    <mergeCell ref="D68:D69"/>
    <mergeCell ref="E68:E69"/>
    <mergeCell ref="F68:F69"/>
    <mergeCell ref="G68:G69"/>
    <mergeCell ref="H68:H69"/>
    <mergeCell ref="I68:I69"/>
    <mergeCell ref="J68:J69"/>
    <mergeCell ref="K64:K65"/>
    <mergeCell ref="A66:A67"/>
    <mergeCell ref="B66:B67"/>
    <mergeCell ref="D66:D67"/>
    <mergeCell ref="E66:E67"/>
    <mergeCell ref="F66:F67"/>
    <mergeCell ref="G66:G67"/>
    <mergeCell ref="H66:H67"/>
    <mergeCell ref="I66:I67"/>
    <mergeCell ref="J66:J67"/>
    <mergeCell ref="K66:K67"/>
    <mergeCell ref="A64:A65"/>
    <mergeCell ref="B64:B65"/>
    <mergeCell ref="D64:D65"/>
    <mergeCell ref="E64:E65"/>
    <mergeCell ref="F64:F65"/>
    <mergeCell ref="G64:G65"/>
    <mergeCell ref="H64:H65"/>
    <mergeCell ref="I64:I65"/>
    <mergeCell ref="J64:J65"/>
    <mergeCell ref="K57:K59"/>
    <mergeCell ref="A60:A63"/>
    <mergeCell ref="B60:B63"/>
    <mergeCell ref="D60:D63"/>
    <mergeCell ref="E60:E63"/>
    <mergeCell ref="F60:F63"/>
    <mergeCell ref="G60:G63"/>
    <mergeCell ref="H60:H63"/>
    <mergeCell ref="I60:I63"/>
    <mergeCell ref="J60:J63"/>
    <mergeCell ref="K60:K63"/>
    <mergeCell ref="A57:A59"/>
    <mergeCell ref="B57:B59"/>
    <mergeCell ref="D57:D59"/>
    <mergeCell ref="E57:E59"/>
    <mergeCell ref="F57:F59"/>
    <mergeCell ref="G57:G59"/>
    <mergeCell ref="H57:H59"/>
    <mergeCell ref="I57:I59"/>
    <mergeCell ref="J57:J59"/>
    <mergeCell ref="K51:K53"/>
    <mergeCell ref="A54:A56"/>
    <mergeCell ref="B54:B56"/>
    <mergeCell ref="D54:D56"/>
    <mergeCell ref="E54:E56"/>
    <mergeCell ref="F54:F56"/>
    <mergeCell ref="G54:G56"/>
    <mergeCell ref="H54:H56"/>
    <mergeCell ref="I54:I56"/>
    <mergeCell ref="J54:J56"/>
    <mergeCell ref="K54:K56"/>
    <mergeCell ref="A51:A53"/>
    <mergeCell ref="B51:B53"/>
    <mergeCell ref="D51:D53"/>
    <mergeCell ref="E51:E53"/>
    <mergeCell ref="F51:F53"/>
    <mergeCell ref="G51:G53"/>
    <mergeCell ref="H51:H53"/>
    <mergeCell ref="I51:I53"/>
    <mergeCell ref="J51:J53"/>
    <mergeCell ref="A48:A50"/>
    <mergeCell ref="B48:B50"/>
    <mergeCell ref="D48:D50"/>
    <mergeCell ref="F48:F50"/>
    <mergeCell ref="G48:G50"/>
    <mergeCell ref="H48:H50"/>
    <mergeCell ref="I48:I50"/>
    <mergeCell ref="J48:J50"/>
    <mergeCell ref="K48:K50"/>
    <mergeCell ref="A45:A47"/>
    <mergeCell ref="B45:B47"/>
    <mergeCell ref="D45:D47"/>
    <mergeCell ref="F45:F47"/>
    <mergeCell ref="G45:G47"/>
    <mergeCell ref="H45:H47"/>
    <mergeCell ref="I45:I47"/>
    <mergeCell ref="J45:J47"/>
    <mergeCell ref="K45:K47"/>
    <mergeCell ref="K39:K41"/>
    <mergeCell ref="A42:A44"/>
    <mergeCell ref="B42:B44"/>
    <mergeCell ref="D42:D44"/>
    <mergeCell ref="F42:F44"/>
    <mergeCell ref="G42:G44"/>
    <mergeCell ref="H42:H44"/>
    <mergeCell ref="I42:I44"/>
    <mergeCell ref="J42:J44"/>
    <mergeCell ref="K42:K44"/>
    <mergeCell ref="A39:A41"/>
    <mergeCell ref="B39:B41"/>
    <mergeCell ref="D39:D41"/>
    <mergeCell ref="E39:E41"/>
    <mergeCell ref="F39:F41"/>
    <mergeCell ref="G39:G41"/>
    <mergeCell ref="H39:H41"/>
    <mergeCell ref="I39:I41"/>
    <mergeCell ref="J39:J41"/>
    <mergeCell ref="K34:K36"/>
    <mergeCell ref="A37:A38"/>
    <mergeCell ref="B37:B38"/>
    <mergeCell ref="D37:D38"/>
    <mergeCell ref="E37:E38"/>
    <mergeCell ref="F37:F38"/>
    <mergeCell ref="G37:G38"/>
    <mergeCell ref="H37:H38"/>
    <mergeCell ref="I37:I38"/>
    <mergeCell ref="J37:J38"/>
    <mergeCell ref="K37:K38"/>
    <mergeCell ref="A34:A36"/>
    <mergeCell ref="B34:B36"/>
    <mergeCell ref="D34:D36"/>
    <mergeCell ref="E34:E36"/>
    <mergeCell ref="F34:F36"/>
    <mergeCell ref="G34:G36"/>
    <mergeCell ref="H34:H36"/>
    <mergeCell ref="I34:I36"/>
    <mergeCell ref="J34:J36"/>
    <mergeCell ref="K29:K30"/>
    <mergeCell ref="A31:A33"/>
    <mergeCell ref="B31:B33"/>
    <mergeCell ref="D31:D33"/>
    <mergeCell ref="E31:E33"/>
    <mergeCell ref="F31:F33"/>
    <mergeCell ref="G31:G33"/>
    <mergeCell ref="H31:H33"/>
    <mergeCell ref="I31:I33"/>
    <mergeCell ref="J31:J33"/>
    <mergeCell ref="K31:K33"/>
    <mergeCell ref="A29:A30"/>
    <mergeCell ref="B29:B30"/>
    <mergeCell ref="D29:D30"/>
    <mergeCell ref="E29:E30"/>
    <mergeCell ref="F29:F30"/>
    <mergeCell ref="G29:G30"/>
    <mergeCell ref="H29:H30"/>
    <mergeCell ref="I29:I30"/>
    <mergeCell ref="J29:J30"/>
    <mergeCell ref="K25:K26"/>
    <mergeCell ref="A27:A28"/>
    <mergeCell ref="B27:B28"/>
    <mergeCell ref="D27:D28"/>
    <mergeCell ref="E27:E28"/>
    <mergeCell ref="F27:F28"/>
    <mergeCell ref="G27:G28"/>
    <mergeCell ref="H27:H28"/>
    <mergeCell ref="I27:I28"/>
    <mergeCell ref="J27:J28"/>
    <mergeCell ref="K27:K28"/>
    <mergeCell ref="A25:A26"/>
    <mergeCell ref="B25:B26"/>
    <mergeCell ref="D25:D26"/>
    <mergeCell ref="E25:E26"/>
    <mergeCell ref="F25:F26"/>
    <mergeCell ref="G25:G26"/>
    <mergeCell ref="H25:H26"/>
    <mergeCell ref="I25:I26"/>
    <mergeCell ref="J25:J26"/>
    <mergeCell ref="K19:K22"/>
    <mergeCell ref="A23:A24"/>
    <mergeCell ref="B23:B24"/>
    <mergeCell ref="D23:D24"/>
    <mergeCell ref="E23:E24"/>
    <mergeCell ref="F23:F24"/>
    <mergeCell ref="G23:G24"/>
    <mergeCell ref="H23:H24"/>
    <mergeCell ref="I23:I24"/>
    <mergeCell ref="J23:J24"/>
    <mergeCell ref="K23:K24"/>
    <mergeCell ref="A19:A22"/>
    <mergeCell ref="B19:B22"/>
    <mergeCell ref="D19:D22"/>
    <mergeCell ref="E19:E22"/>
    <mergeCell ref="F19:F22"/>
    <mergeCell ref="G19:G22"/>
    <mergeCell ref="H19:H22"/>
    <mergeCell ref="I19:I22"/>
    <mergeCell ref="J19:J22"/>
    <mergeCell ref="K14:K15"/>
    <mergeCell ref="A16:A18"/>
    <mergeCell ref="B16:B18"/>
    <mergeCell ref="D16:D18"/>
    <mergeCell ref="E16:E18"/>
    <mergeCell ref="F16:F18"/>
    <mergeCell ref="G16:G18"/>
    <mergeCell ref="H16:H18"/>
    <mergeCell ref="I16:I18"/>
    <mergeCell ref="J16:J18"/>
    <mergeCell ref="K16:K18"/>
    <mergeCell ref="A14:A15"/>
    <mergeCell ref="B14:B15"/>
    <mergeCell ref="D14:D15"/>
    <mergeCell ref="E14:E15"/>
    <mergeCell ref="F14:F15"/>
    <mergeCell ref="G14:G15"/>
    <mergeCell ref="H14:H15"/>
    <mergeCell ref="I14:I15"/>
    <mergeCell ref="J14:J15"/>
    <mergeCell ref="H10:H11"/>
    <mergeCell ref="I10:I11"/>
    <mergeCell ref="J10:J11"/>
    <mergeCell ref="K10:K11"/>
    <mergeCell ref="A12:A13"/>
    <mergeCell ref="B12:B13"/>
    <mergeCell ref="D12:D13"/>
    <mergeCell ref="E12:E13"/>
    <mergeCell ref="F12:F13"/>
    <mergeCell ref="G12:G13"/>
    <mergeCell ref="A10:A11"/>
    <mergeCell ref="B10:B11"/>
    <mergeCell ref="D10:D11"/>
    <mergeCell ref="E10:E11"/>
    <mergeCell ref="F10:F11"/>
    <mergeCell ref="G10:G11"/>
    <mergeCell ref="H12:H13"/>
    <mergeCell ref="I12:I13"/>
    <mergeCell ref="J12:J13"/>
    <mergeCell ref="K12:K13"/>
    <mergeCell ref="F8:F9"/>
    <mergeCell ref="G8:G9"/>
    <mergeCell ref="H8:H9"/>
    <mergeCell ref="I8:I9"/>
    <mergeCell ref="J8:J9"/>
    <mergeCell ref="K8:K9"/>
    <mergeCell ref="A8:A9"/>
    <mergeCell ref="B8:B9"/>
    <mergeCell ref="D8:D9"/>
    <mergeCell ref="E8:E9"/>
    <mergeCell ref="K207:K209"/>
    <mergeCell ref="I169:I171"/>
    <mergeCell ref="J169:J171"/>
    <mergeCell ref="K169:K171"/>
    <mergeCell ref="B169:B171"/>
    <mergeCell ref="D169:D171"/>
    <mergeCell ref="F169:F171"/>
    <mergeCell ref="G169:G171"/>
    <mergeCell ref="H169:H171"/>
    <mergeCell ref="K175:K176"/>
    <mergeCell ref="K184:K186"/>
    <mergeCell ref="I191:I195"/>
    <mergeCell ref="J191:J195"/>
    <mergeCell ref="K191:K195"/>
    <mergeCell ref="I196:I198"/>
    <mergeCell ref="J196:J198"/>
    <mergeCell ref="K196:K198"/>
    <mergeCell ref="K199:K202"/>
    <mergeCell ref="A7:K7"/>
    <mergeCell ref="I1:K1"/>
    <mergeCell ref="A2:K2"/>
    <mergeCell ref="A3:K3"/>
    <mergeCell ref="A5:A6"/>
    <mergeCell ref="B5:B6"/>
    <mergeCell ref="C5:C6"/>
    <mergeCell ref="E5:E6"/>
    <mergeCell ref="F5:J5"/>
    <mergeCell ref="K5:K6"/>
  </mergeCells>
  <hyperlinks>
    <hyperlink ref="B8" r:id="rId1" display="https://reg.mju.ac.th/registrar/class_info_2.asp?backto=home&amp;option=0&amp;courseid=8897385&amp;acadyear=2566&amp;semester=1&amp;avs421071358=5" xr:uid="{0A5989D3-DCD0-4E21-BF53-7747BB6CA231}"/>
    <hyperlink ref="B10" r:id="rId2" display="https://reg.mju.ac.th/registrar/class_info_2.asp?backto=home&amp;option=0&amp;courseid=8897389&amp;acadyear=2566&amp;semester=1&amp;avs421071358=6" xr:uid="{8D08496E-42D1-4E81-8673-4DC60D3E7D55}"/>
    <hyperlink ref="B12" r:id="rId3" display="https://reg.mju.ac.th/registrar/class_info_2.asp?backto=home&amp;option=0&amp;courseid=8897575&amp;acadyear=2566&amp;semester=1&amp;avs421071358=7" xr:uid="{93038301-F4E8-48A1-97A7-3C47E4806F90}"/>
    <hyperlink ref="B14" r:id="rId4" display="https://reg.mju.ac.th/registrar/class_info_2.asp?backto=home&amp;option=0&amp;courseid=8897553&amp;acadyear=2566&amp;semester=1&amp;avs421071358=8" xr:uid="{BB7E7F4C-69F4-41AC-A71C-62EDFAF07DBA}"/>
    <hyperlink ref="B16" r:id="rId5" display="https://reg.mju.ac.th/registrar/class_info_2.asp?backto=home&amp;option=0&amp;courseid=8897646&amp;acadyear=2566&amp;semester=1&amp;avs421071358=9" xr:uid="{AE1038EC-646F-4775-AB78-5CBFC9C603CE}"/>
    <hyperlink ref="B19" r:id="rId6" display="https://reg.mju.ac.th/registrar/class_info_2.asp?backto=home&amp;option=0&amp;courseid=8897516&amp;acadyear=2566&amp;semester=1&amp;avs421071358=10" xr:uid="{92C98392-0900-4633-814C-21343ED35D6E}"/>
    <hyperlink ref="B23" r:id="rId7" display="https://reg.mju.ac.th/registrar/class_info_2.asp?backto=home&amp;option=0&amp;courseid=8897517&amp;acadyear=2566&amp;semester=1&amp;avs421071358=11" xr:uid="{5938FD05-F81E-448E-9F84-F66E89484710}"/>
    <hyperlink ref="B25" r:id="rId8" display="https://reg.mju.ac.th/registrar/class_info_2.asp?backto=home&amp;option=0&amp;courseid=8897390&amp;acadyear=2566&amp;semester=1&amp;avs421071358=12" xr:uid="{BB9802B6-5907-4F6A-B60D-5C3B0E8892FB}"/>
    <hyperlink ref="B27" r:id="rId9" display="https://reg.mju.ac.th/registrar/class_info_2.asp?backto=home&amp;option=0&amp;courseid=8897386&amp;acadyear=2566&amp;semester=1&amp;avs421071358=13" xr:uid="{1AA4C478-A8E8-4A7D-B0BE-29AE0AC30083}"/>
    <hyperlink ref="B29" r:id="rId10" display="https://reg.mju.ac.th/registrar/class_info_2.asp?backto=home&amp;option=0&amp;courseid=8897574&amp;acadyear=2566&amp;semester=1&amp;avs421071358=14" xr:uid="{5E3E07BC-1C95-4AEB-A23D-2DD46711504C}"/>
    <hyperlink ref="B31" r:id="rId11" display="https://reg.mju.ac.th/registrar/class_info_2.asp?backto=home&amp;option=0&amp;courseid=8897552&amp;acadyear=2566&amp;semester=1&amp;avs421071358=15" xr:uid="{15033C99-7360-435D-9157-909FBAAA3EB2}"/>
    <hyperlink ref="B34" r:id="rId12" display="https://reg.mju.ac.th/registrar/class_info_2.asp?backto=home&amp;option=0&amp;courseid=8897387&amp;acadyear=2566&amp;semester=1&amp;avs421071358=16" xr:uid="{56ECBA6C-1DCD-4EA5-996D-B28ABF242718}"/>
    <hyperlink ref="B37" r:id="rId13" display="https://reg.mju.ac.th/registrar/class_info_2.asp?backto=home&amp;option=0&amp;courseid=8897641&amp;acadyear=2566&amp;semester=1&amp;avs421071358=17" xr:uid="{DAD61C1F-5AD4-4BE3-8FA8-6F050A532E67}"/>
    <hyperlink ref="B39" r:id="rId14" display="https://reg.mju.ac.th/registrar/class_info_2.asp?backto=home&amp;option=0&amp;courseid=8897642&amp;acadyear=2566&amp;semester=1&amp;avs421071358=18" xr:uid="{24F0CE6E-30FA-49BE-9C9C-D0BBF921CDE0}"/>
    <hyperlink ref="B42" r:id="rId15" display="https://reg.mju.ac.th/registrar/class_info_2.asp?backto=home&amp;option=0&amp;courseid=8895951&amp;acadyear=2566&amp;semester=1&amp;avs421071358=19" xr:uid="{74DD0E39-3B28-4411-A1BB-B82C1E5F2AAB}"/>
    <hyperlink ref="B45" r:id="rId16" display="https://reg.mju.ac.th/registrar/class_info_2.asp?backto=home&amp;option=0&amp;courseid=8895986&amp;acadyear=2566&amp;semester=1&amp;avs421071358=20" xr:uid="{2EC17EBA-B41E-4C0D-B33A-855D861567BF}"/>
    <hyperlink ref="B48" r:id="rId17" display="https://reg.mju.ac.th/registrar/class_info_2.asp?backto=home&amp;option=0&amp;courseid=8896003&amp;acadyear=2566&amp;semester=1&amp;avs421071358=21" xr:uid="{1BD86BF6-D9B4-4586-8DCC-7B826EFD8F59}"/>
    <hyperlink ref="B51" r:id="rId18" display="https://reg.mju.ac.th/registrar/class_info_2.asp?backto=home&amp;option=0&amp;courseid=8895979&amp;acadyear=2566&amp;semester=1&amp;avs421071358=22" xr:uid="{7E906B45-2E5D-4712-923F-B432D8D1A4EC}"/>
    <hyperlink ref="B54" r:id="rId19" display="https://reg.mju.ac.th/registrar/class_info_2.asp?backto=home&amp;option=0&amp;courseid=8895980&amp;acadyear=2566&amp;semester=1&amp;avs421071358=23" xr:uid="{58AD227B-0C78-4626-A599-DEEAA9CE8AAB}"/>
    <hyperlink ref="B57" r:id="rId20" display="https://reg.mju.ac.th/registrar/class_info_2.asp?backto=home&amp;option=0&amp;courseid=8895982&amp;acadyear=2566&amp;semester=1&amp;avs421071358=24" xr:uid="{DE0B65E1-DCAA-4C0E-BCB2-0D3AACD5F904}"/>
    <hyperlink ref="B60" r:id="rId21" display="https://reg.mju.ac.th/registrar/class_info_2.asp?backto=home&amp;option=0&amp;courseid=8895995&amp;acadyear=2566&amp;semester=1&amp;avs421071358=25" xr:uid="{CF3028CE-53CF-49E8-9B5E-44870A12C43A}"/>
    <hyperlink ref="B64" r:id="rId22" display="https://reg.mju.ac.th/registrar/class_info_2.asp?backto=home&amp;option=0&amp;courseid=8896009&amp;acadyear=2566&amp;semester=1&amp;avs421071358=26" xr:uid="{A44AF772-5CEB-4274-9643-74598B5B91BF}"/>
    <hyperlink ref="B66" r:id="rId23" display="https://reg.mju.ac.th/registrar/class_info_2.asp?backto=home&amp;option=0&amp;courseid=8898464&amp;acadyear=2566&amp;semester=1&amp;avs421071358=27" xr:uid="{9E6B3E99-A9C1-46E4-A724-576328D2835E}"/>
    <hyperlink ref="B68" r:id="rId24" display="https://reg.mju.ac.th/registrar/class_info_2.asp?backto=home&amp;option=0&amp;courseid=8895996&amp;acadyear=2566&amp;semester=1&amp;avs421071358=28" xr:uid="{F8949243-9BF5-439D-9339-61DCBFC31E3E}"/>
    <hyperlink ref="B70" r:id="rId25" display="https://reg.mju.ac.th/registrar/class_info_2.asp?backto=home&amp;option=0&amp;courseid=8897804&amp;acadyear=2566&amp;semester=1&amp;avs421071358=29" xr:uid="{85C4FA40-D37F-4551-90AB-C6F79C013E3A}"/>
    <hyperlink ref="B72" r:id="rId26" display="https://reg.mju.ac.th/registrar/class_info_2.asp?backto=home&amp;option=0&amp;courseid=8898529&amp;acadyear=2566&amp;semester=1&amp;avs421071358=30" xr:uid="{5572974E-3F10-473D-85B6-2307609023B9}"/>
    <hyperlink ref="B74" r:id="rId27" display="https://reg.mju.ac.th/registrar/class_info_2.asp?backto=home&amp;option=0&amp;courseid=8898530&amp;acadyear=2566&amp;semester=1&amp;avs421071358=31" xr:uid="{B7D63F9B-9E3A-4A00-948A-C33E7DCC276B}"/>
    <hyperlink ref="B76" r:id="rId28" display="https://reg.mju.ac.th/registrar/class_info_2.asp?backto=home&amp;option=0&amp;courseid=8895997&amp;acadyear=2566&amp;semester=1&amp;avs421071358=32" xr:uid="{1469BDAB-C2CD-4D16-A5A8-A8290C801398}"/>
    <hyperlink ref="B77" r:id="rId29" display="https://reg.mju.ac.th/registrar/class_info_2.asp?backto=home&amp;option=0&amp;courseid=8897805&amp;acadyear=2566&amp;semester=1&amp;avs421071358=33" xr:uid="{23414BA3-2F7B-4BAE-BFB2-3D57BB4E35DB}"/>
    <hyperlink ref="B78" r:id="rId30" display="https://reg.mju.ac.th/registrar/class_info_2.asp?backto=home&amp;option=0&amp;courseid=8898531&amp;acadyear=2566&amp;semester=1&amp;avs421071358=34" xr:uid="{791FC334-6FA9-45F5-A367-BE07FD3890BA}"/>
    <hyperlink ref="B79" r:id="rId31" display="https://reg.mju.ac.th/registrar/class_info_2.asp?backto=home&amp;option=0&amp;courseid=8898532&amp;acadyear=2566&amp;semester=1&amp;avs421071358=35" xr:uid="{32C6D22E-779D-4B5E-9C3B-90587EF513B1}"/>
    <hyperlink ref="B80" r:id="rId32" display="https://reg.mju.ac.th/registrar/class_info_2.asp?backto=home&amp;option=0&amp;courseid=8893273&amp;acadyear=2566&amp;semester=1&amp;avs421071358=36" xr:uid="{5326EF44-FAFF-4230-B17D-AE5E8F9972DC}"/>
    <hyperlink ref="B82" r:id="rId33" display="https://reg.mju.ac.th/registrar/class_info_2.asp?backto=home&amp;option=0&amp;courseid=8895169&amp;acadyear=2566&amp;semester=1&amp;avs421071358=37" xr:uid="{A9325B3A-5916-4B16-96FD-C6D03289625C}"/>
    <hyperlink ref="B84" r:id="rId34" display="https://reg.mju.ac.th/registrar/class_info_2.asp?backto=home&amp;option=0&amp;courseid=8893274&amp;acadyear=2566&amp;semester=1&amp;avs421071358=38" xr:uid="{4F592286-0529-40EE-9A2A-8880771FD639}"/>
    <hyperlink ref="B86" r:id="rId35" display="https://reg.mju.ac.th/registrar/class_info_2.asp?backto=home&amp;option=0&amp;courseid=8895174&amp;acadyear=2566&amp;semester=1&amp;avs421071358=39" xr:uid="{483C71E0-130B-4C2F-AB0B-0986965F4747}"/>
    <hyperlink ref="B88" r:id="rId36" display="https://reg.mju.ac.th/registrar/class_info_2.asp?backto=home&amp;option=0&amp;courseid=8893272&amp;acadyear=2566&amp;semester=1&amp;avs421071358=40" xr:uid="{A9E615D5-2118-40B6-B313-0C30DFFF67A7}"/>
    <hyperlink ref="B90" r:id="rId37" display="https://reg.mju.ac.th/registrar/class_info_2.asp?backto=home&amp;option=0&amp;courseid=8895162&amp;acadyear=2566&amp;semester=1&amp;avs421071358=41" xr:uid="{20BC6AB7-B180-4E8B-A3B6-B6AB858D5774}"/>
    <hyperlink ref="B92" r:id="rId38" display="https://reg.mju.ac.th/registrar/class_info_2.asp?backto=home&amp;option=0&amp;courseid=8891028&amp;acadyear=2566&amp;semester=1&amp;avs421071358=42" xr:uid="{CD2FE6E9-52CF-4288-A492-7E560E88F035}"/>
    <hyperlink ref="B94" r:id="rId39" display="https://reg.mju.ac.th/registrar/class_info_2.asp?backto=home&amp;option=0&amp;courseid=8894572&amp;acadyear=2566&amp;semester=1&amp;avs421071358=43" xr:uid="{C106BEDA-8827-4B30-AFFF-4FA89513518C}"/>
    <hyperlink ref="B96" r:id="rId40" display="https://reg.mju.ac.th/registrar/class_info_2.asp?backto=home&amp;option=0&amp;courseid=8891022&amp;acadyear=2566&amp;semester=1&amp;avs421071358=44" xr:uid="{F1973C97-ADE2-4CB8-B094-089FFC6CF000}"/>
    <hyperlink ref="B99" r:id="rId41" display="https://reg.mju.ac.th/registrar/class_info_2.asp?backto=home&amp;option=0&amp;courseid=8891023&amp;acadyear=2566&amp;semester=1&amp;avs421071358=45" xr:uid="{EE324698-6751-4EF3-A09F-84462EEE6AE8}"/>
    <hyperlink ref="B101" r:id="rId42" display="https://reg.mju.ac.th/registrar/class_info_2.asp?backto=home&amp;option=0&amp;courseid=8895167&amp;acadyear=2566&amp;semester=1&amp;avs421071358=46" xr:uid="{F77EA26E-D33E-40F4-A71D-7FDAB12AFD8D}"/>
    <hyperlink ref="B104" r:id="rId43" display="https://reg.mju.ac.th/registrar/class_info_2.asp?backto=home&amp;option=0&amp;courseid=8892292&amp;acadyear=2566&amp;semester=1&amp;avs421071358=47" xr:uid="{0D53A5A4-A56B-45E5-8559-A8617E12EC08}"/>
    <hyperlink ref="B105" r:id="rId44" display="https://reg.mju.ac.th/registrar/class_info_2.asp?backto=home&amp;option=0&amp;courseid=8892399&amp;acadyear=2566&amp;semester=1&amp;avs421071358=48" xr:uid="{9836E0C7-C896-4338-B599-158F9E49E1DE}"/>
    <hyperlink ref="B108" r:id="rId45" display="https://reg.mju.ac.th/registrar/class_info_2.asp?backto=home&amp;option=0&amp;courseid=8894429&amp;acadyear=2566&amp;semester=1&amp;avs421071358=49" xr:uid="{8484FE84-94EF-457C-B6D5-2148E63CA46C}"/>
    <hyperlink ref="B112" r:id="rId46" display="https://reg.mju.ac.th/registrar/class_info_2.asp?backto=home&amp;option=0&amp;courseid=8894439&amp;acadyear=2566&amp;semester=1&amp;avs421071358=50" xr:uid="{775BCE42-EF08-4548-B9F0-D773CD1F9696}"/>
    <hyperlink ref="B114" r:id="rId47" display="https://reg.mju.ac.th/registrar/class_info_2.asp?backto=home&amp;option=0&amp;courseid=8894450&amp;acadyear=2566&amp;semester=1&amp;avs421071358=51" xr:uid="{C3D4C8E9-4401-4188-BDCF-07E0A0F9D3FC}"/>
    <hyperlink ref="C115" r:id="rId48" display="https://sites.google.com/view/pattamahannok" xr:uid="{0E0E2376-A68C-4480-9D11-71898931A42F}"/>
    <hyperlink ref="B116" r:id="rId49" display="https://reg.mju.ac.th/registrar/class_info_2.asp?backto=home&amp;option=0&amp;courseid=8894451&amp;acadyear=2566&amp;semester=1&amp;avs421071358=52" xr:uid="{0CCB5AD2-DAC9-4F88-9933-D0F19F311D2E}"/>
    <hyperlink ref="B118" r:id="rId50" display="https://reg.mju.ac.th/registrar/class_info_2.asp?backto=home&amp;option=0&amp;courseid=8894441&amp;acadyear=2566&amp;semester=1&amp;avs421071358=53" xr:uid="{544BCFB8-7704-4E84-8E7B-491BA5967517}"/>
    <hyperlink ref="B120" r:id="rId51" display="https://reg.mju.ac.th/registrar/class_info_2.asp?backto=home&amp;option=0&amp;courseid=8894456&amp;acadyear=2566&amp;semester=1&amp;avs421071358=54" xr:uid="{01B42311-8EAD-4DA2-AA01-BD01F6866DB3}"/>
    <hyperlink ref="B122" r:id="rId52" display="https://reg.mju.ac.th/registrar/class_info_2.asp?backto=home&amp;option=0&amp;courseid=8894458&amp;acadyear=2566&amp;semester=1&amp;avs421071358=55" xr:uid="{E02E4776-6E85-4F9B-A941-24C2C65BF0DE}"/>
    <hyperlink ref="B124" r:id="rId53" display="https://reg.mju.ac.th/registrar/class_info_2.asp?backto=home&amp;option=0&amp;courseid=8894442&amp;acadyear=2566&amp;semester=1&amp;avs421071358=56" xr:uid="{416EA98F-4304-4533-B614-C24CEEDC21D7}"/>
    <hyperlink ref="B131" r:id="rId54" display="https://reg.mju.ac.th/registrar/class_info_2.asp?backto=home&amp;option=0&amp;courseid=8894443&amp;acadyear=2566&amp;semester=1&amp;avs421071358=57" xr:uid="{FE2B6A02-36F9-40E0-9D55-2712FEF5C68A}"/>
    <hyperlink ref="B138" r:id="rId55" display="https://reg.mju.ac.th/registrar/class_info_2.asp?backto=home&amp;option=0&amp;courseid=8894444&amp;acadyear=2566&amp;semester=1&amp;avs421071358=58" xr:uid="{5DBC0BCB-8E68-4CDC-905E-DDC9B511DE82}"/>
    <hyperlink ref="B145" r:id="rId56" display="https://reg.mju.ac.th/registrar/class_info_2.asp?backto=home&amp;option=0&amp;courseid=8894445&amp;acadyear=2566&amp;semester=1&amp;avs421071358=59" xr:uid="{2A265899-9542-406E-A013-5771088A2678}"/>
    <hyperlink ref="B152" r:id="rId57" display="https://reg.mju.ac.th/registrar/class_info_2.asp?backto=home&amp;option=0&amp;courseid=8894446&amp;acadyear=2566&amp;semester=1&amp;avs421071358=60" xr:uid="{9BF2F712-4C97-43F0-A005-F385FF619681}"/>
    <hyperlink ref="B154" r:id="rId58" display="https://reg.mju.ac.th/registrar/class_info_2.asp?backto=home&amp;option=0&amp;courseid=8894970&amp;acadyear=2566&amp;semester=1&amp;avs421071358=61" xr:uid="{7475B3BE-78F3-470A-B94E-551BE7629638}"/>
    <hyperlink ref="B155" r:id="rId59" display="https://reg.mju.ac.th/registrar/class_info_2.asp?backto=home&amp;option=0&amp;courseid=8894971&amp;acadyear=2566&amp;semester=1&amp;avs421071358=62" xr:uid="{147EA2EE-666D-4A6B-A157-5639C5E71970}"/>
    <hyperlink ref="B157" r:id="rId60" display="https://reg.mju.ac.th/registrar/class_info_2.asp?backto=home&amp;option=0&amp;courseid=8894971&amp;acadyear=2566&amp;semester=1&amp;avs421071358=63" xr:uid="{F572008C-F330-4D04-B1D2-6AE1F65709F1}"/>
    <hyperlink ref="B159" r:id="rId61" display="https://reg.mju.ac.th/registrar/class_info_2.asp?backto=home&amp;option=0&amp;courseid=8891956&amp;acadyear=2566&amp;semester=1&amp;avs421071358=64" xr:uid="{71F709FB-EE2E-4920-9B1E-1D43A3681312}"/>
    <hyperlink ref="B164" r:id="rId62" display="https://reg.mju.ac.th/registrar/class_info_2.asp?backto=home&amp;option=0&amp;courseid=8893897&amp;acadyear=2566&amp;semester=1&amp;avs421071358=65" xr:uid="{B427DA28-0C98-49AF-B702-5E8A754AA828}"/>
    <hyperlink ref="B167" r:id="rId63" display="https://reg.mju.ac.th/registrar/class_info_2.asp?backto=home&amp;option=0&amp;courseid=8895926&amp;acadyear=2566&amp;semester=1&amp;avs421071358=66" xr:uid="{A3C16198-625F-4CB3-8962-D7F514AB3AC3}"/>
    <hyperlink ref="B169" r:id="rId64" display="https://reg.mju.ac.th/registrar/class_info_2.asp?backto=home&amp;option=0&amp;courseid=8895933&amp;acadyear=2566&amp;semester=1&amp;avs421071358=67" xr:uid="{03CFBA30-021F-4A5E-B66B-BC5EE754FD62}"/>
    <hyperlink ref="B172" r:id="rId65" display="https://reg.mju.ac.th/registrar/class_info_2.asp?backto=home&amp;option=0&amp;courseid=8893188&amp;acadyear=2566&amp;semester=1&amp;avs421071358=68" xr:uid="{AAA5D960-EE46-41B6-94BF-4DE04B009B9D}"/>
    <hyperlink ref="B175" r:id="rId66" display="https://reg.mju.ac.th/registrar/class_info_2.asp?backto=home&amp;option=0&amp;courseid=8893189&amp;acadyear=2566&amp;semester=1&amp;avs421071358=69" xr:uid="{8F81127D-1945-40D0-9F50-AB68A41F7CFE}"/>
    <hyperlink ref="B177" r:id="rId67" display="https://reg.mju.ac.th/registrar/class_info_2.asp?backto=home&amp;option=0&amp;courseid=8895146&amp;acadyear=2566&amp;semester=1&amp;avs421071358=70" xr:uid="{F34D3965-D5AB-49F2-8CA2-6965CE673302}"/>
    <hyperlink ref="B184" r:id="rId68" display="https://reg.mju.ac.th/registrar/class_info_2.asp?backto=home&amp;option=0&amp;courseid=8895150&amp;acadyear=2566&amp;semester=1&amp;avs421071358=71" xr:uid="{F5F7EF7E-B423-4FE8-BD32-66AEC1026029}"/>
    <hyperlink ref="B187" r:id="rId69" display="https://reg.mju.ac.th/registrar/class_info_2.asp?backto=home&amp;option=0&amp;courseid=8895148&amp;acadyear=2566&amp;semester=1&amp;avs421071358=72" xr:uid="{15408B53-458D-4B49-9CDA-CBD0E15458F9}"/>
    <hyperlink ref="B191" r:id="rId70" display="https://reg.mju.ac.th/registrar/class_info_2.asp?backto=home&amp;option=0&amp;courseid=8895149&amp;acadyear=2566&amp;semester=1&amp;avs421071358=73" xr:uid="{C630A178-9B5B-4422-AE9F-CFB42DED47F6}"/>
    <hyperlink ref="B196" r:id="rId71" display="https://reg.mju.ac.th/registrar/class_info_2.asp?backto=home&amp;option=0&amp;courseid=8895147&amp;acadyear=2566&amp;semester=1&amp;avs421071358=74" xr:uid="{CF73C53F-9EFB-4DCA-9848-5C88EB6FE237}"/>
    <hyperlink ref="B199" r:id="rId72" display="https://reg.mju.ac.th/registrar/class_info_2.asp?backto=home&amp;option=0&amp;courseid=8895524&amp;acadyear=2566&amp;semester=1&amp;avs421071358=75" xr:uid="{85081792-E4DE-4578-9103-9C1AB2C14BED}"/>
    <hyperlink ref="B203" r:id="rId73" display="https://reg.mju.ac.th/registrar/class_info_2.asp?backto=home&amp;option=0&amp;courseid=8895531&amp;acadyear=2566&amp;semester=1&amp;avs421071358=76" xr:uid="{45B1888E-4923-4B42-A8E2-2E28F77ED117}"/>
    <hyperlink ref="B207" r:id="rId74" display="https://reg.mju.ac.th/registrar/class_info_2.asp?backto=home&amp;option=0&amp;courseid=8895535&amp;acadyear=2566&amp;semester=1&amp;avs421071358=77" xr:uid="{EF5E1F7E-9366-402A-BAC4-A46DD986FB31}"/>
    <hyperlink ref="B210" r:id="rId75" display="https://reg.mju.ac.th/registrar/class_info_2.asp?backto=home&amp;option=0&amp;courseid=8895526&amp;acadyear=2566&amp;semester=1&amp;avs421071358=78" xr:uid="{F448648B-CCCC-44C1-B828-114C1E6CD781}"/>
    <hyperlink ref="B213" r:id="rId76" display="https://reg.mju.ac.th/registrar/class_info_2.asp?backto=home&amp;option=0&amp;courseid=8895527&amp;acadyear=2566&amp;semester=1&amp;avs421071358=79" xr:uid="{9FE77B9B-1314-4622-B67C-0796E650B6FA}"/>
    <hyperlink ref="B217" r:id="rId77" display="https://reg.mju.ac.th/registrar/class_info_2.asp?backto=home&amp;option=0&amp;courseid=8897796&amp;acadyear=2566&amp;semester=1&amp;avs421071358=83" xr:uid="{CB28010C-0394-4085-9FE9-253401A9AB47}"/>
    <hyperlink ref="B222" r:id="rId78" display="https://reg.mju.ac.th/registrar/class_info_2.asp?backto=home&amp;option=0&amp;courseid=8897797&amp;acadyear=2566&amp;semester=1&amp;avs421071358=84" xr:uid="{5386FA93-EEC4-48C7-9BE6-A1FAE04AD4B2}"/>
    <hyperlink ref="B227" r:id="rId79" display="https://reg.mju.ac.th/registrar/class_info_2.asp?backto=home&amp;option=0&amp;courseid=8896780&amp;acadyear=2566&amp;semester=1&amp;avs421071358=85" xr:uid="{46700671-308F-4A0E-9DAD-60149CBB6D18}"/>
    <hyperlink ref="B231" r:id="rId80" display="https://reg.mju.ac.th/registrar/class_info_2.asp?backto=home&amp;option=0&amp;courseid=8896788&amp;acadyear=2566&amp;semester=1&amp;avs421071358=86" xr:uid="{EB0408FA-6066-48D1-8116-F1720A67B282}"/>
    <hyperlink ref="B235" r:id="rId81" display="https://reg.mju.ac.th/registrar/class_info_2.asp?backto=home&amp;option=0&amp;courseid=8896789&amp;acadyear=2566&amp;semester=1&amp;avs421071358=87" xr:uid="{07D78C2E-B19D-4E1D-BCD2-B1A62C52545D}"/>
    <hyperlink ref="B240" r:id="rId82" display="https://reg.mju.ac.th/registrar/class_info_2.asp?backto=home&amp;option=0&amp;courseid=8896790&amp;acadyear=2566&amp;semester=1&amp;avs421071358=88" xr:uid="{972C7980-FA4D-4FC6-8E60-0EFCAEE0FC7E}"/>
    <hyperlink ref="B244" r:id="rId83" display="https://reg.mju.ac.th/registrar/class_info_2.asp?backto=home&amp;option=0&amp;courseid=8897781&amp;acadyear=2566&amp;semester=1&amp;avs421071358=89" xr:uid="{981BF4CB-7771-44B3-8255-27E5E9512129}"/>
    <hyperlink ref="B251" r:id="rId84" display="https://reg.mju.ac.th/registrar/class_info_2.asp?backto=home&amp;option=0&amp;courseid=8897783&amp;acadyear=2566&amp;semester=1&amp;avs421071358=90" xr:uid="{F6F787DE-2900-4AB7-B2A2-C4EFFADB7048}"/>
    <hyperlink ref="B255" r:id="rId85" display="https://reg.mju.ac.th/registrar/class_info_2.asp?backto=home&amp;option=0&amp;courseid=8897793&amp;acadyear=2566&amp;semester=1&amp;avs421071358=91" xr:uid="{39147812-CDAC-45B9-8652-CB292A03CC1D}"/>
    <hyperlink ref="B259" r:id="rId86" display="https://reg.mju.ac.th/registrar/class_info_2.asp?backto=home&amp;option=0&amp;courseid=8895937&amp;acadyear=2566&amp;semester=1&amp;avs421071358=92" xr:uid="{E6D7F841-5F30-4373-BA42-025E553577E5}"/>
    <hyperlink ref="B261" r:id="rId87" display="https://reg.mju.ac.th/registrar/class_info_2.asp?backto=home&amp;option=0&amp;courseid=8895939&amp;acadyear=2566&amp;semester=1&amp;avs421071358=93" xr:uid="{AEA4ECAB-65B9-46FF-9626-ADC9618F51E3}"/>
    <hyperlink ref="B263" r:id="rId88" display="https://reg.mju.ac.th/registrar/class_info_2.asp?backto=home&amp;option=0&amp;courseid=8895940&amp;acadyear=2566&amp;semester=1&amp;avs421071358=94" xr:uid="{DB9F9C44-711A-4CB8-8F3D-22FB65D4E4E8}"/>
    <hyperlink ref="B265" r:id="rId89" display="https://reg.mju.ac.th/registrar/class_info_2.asp?backto=home&amp;option=0&amp;courseid=8895951&amp;acadyear=2566&amp;semester=1&amp;avs421071358=95" xr:uid="{7850CF13-A79D-4062-8DBB-3448AF9AB5C9}"/>
    <hyperlink ref="B268" r:id="rId90" display="https://reg.mju.ac.th/registrar/class_info_2.asp?backto=home&amp;option=0&amp;courseid=8895986&amp;acadyear=2566&amp;semester=1&amp;avs421071358=96" xr:uid="{92483235-5FFA-4595-8ED0-B8324F73B5D8}"/>
    <hyperlink ref="B271" r:id="rId91" display="https://reg.mju.ac.th/registrar/class_info_2.asp?backto=home&amp;option=0&amp;courseid=8895941&amp;acadyear=2566&amp;semester=1&amp;avs421071358=97" xr:uid="{36717D2A-E52E-4524-B78B-63DC4296A35F}"/>
    <hyperlink ref="B273" r:id="rId92" display="https://reg.mju.ac.th/registrar/class_info_2.asp?backto=home&amp;option=0&amp;courseid=8895987&amp;acadyear=2566&amp;semester=1&amp;avs421071358=98" xr:uid="{02D24665-599F-4AB8-9838-46FD943CE67E}"/>
    <hyperlink ref="B276" r:id="rId93" display="https://reg.mju.ac.th/registrar/class_info_2.asp?backto=home&amp;option=0&amp;courseid=8895999&amp;acadyear=2566&amp;semester=1&amp;avs421071358=99" xr:uid="{B9B2EA17-3CD8-4FCC-8903-A77BB213C4CD}"/>
    <hyperlink ref="B279" r:id="rId94" display="https://reg.mju.ac.th/registrar/class_info_2.asp?backto=home&amp;option=0&amp;courseid=8896003&amp;acadyear=2566&amp;semester=1&amp;avs421071358=100" xr:uid="{00F99DDE-B521-4E8F-B76A-B8ACED3C6F82}"/>
    <hyperlink ref="B282" r:id="rId95" display="https://reg.mju.ac.th/registrar/class_info_2.asp?backto=home&amp;option=0&amp;courseid=8895938&amp;acadyear=2566&amp;semester=1&amp;avs421071358=101" xr:uid="{4AD6CC7A-086F-4988-A7F3-ADA3D5585ECC}"/>
    <hyperlink ref="B284" r:id="rId96" display="https://reg.mju.ac.th/registrar/class_info_2.asp?backto=home&amp;option=0&amp;courseid=8895979&amp;acadyear=2566&amp;semester=1&amp;avs421071358=102" xr:uid="{AE092E8C-BBCA-4A51-A7FB-7B4A9D5432F9}"/>
    <hyperlink ref="B287" r:id="rId97" display="https://reg.mju.ac.th/registrar/class_info_2.asp?backto=home&amp;option=0&amp;courseid=8896287&amp;acadyear=2566&amp;semester=1&amp;avs421071358=103" xr:uid="{26C9FA02-893D-470F-898A-4333325ACCC9}"/>
    <hyperlink ref="B290" r:id="rId98" display="https://reg.mju.ac.th/registrar/class_info_2.asp?backto=home&amp;option=0&amp;courseid=8892399&amp;acadyear=2566&amp;semester=1&amp;avs421071358=104" xr:uid="{EF82F159-3682-4733-B157-B0F3EB78BF0C}"/>
    <hyperlink ref="B293" r:id="rId99" display="https://reg.mju.ac.th/registrar/class_info_2.asp?backto=home&amp;option=0&amp;courseid=8892985&amp;acadyear=2566&amp;semester=1&amp;avs421071358=105" xr:uid="{47BE5071-4F30-47A9-8FC1-4A7ECCD5C9C3}"/>
    <hyperlink ref="B298" r:id="rId100" display="https://reg.mju.ac.th/registrar/class_info_2.asp?backto=home&amp;option=0&amp;courseid=8894438&amp;acadyear=2566&amp;semester=1&amp;avs421071358=106" xr:uid="{424290E9-D4A5-4799-9AFE-D3BF47DA5C6D}"/>
    <hyperlink ref="B302" r:id="rId101" display="https://reg.mju.ac.th/registrar/class_info_2.asp?backto=home&amp;option=0&amp;courseid=8894438&amp;acadyear=2566&amp;semester=1&amp;avs421071358=107" xr:uid="{D27BCE10-C55C-4EA8-8000-C5C98FA84CCD}"/>
    <hyperlink ref="B306" r:id="rId102" display="https://reg.mju.ac.th/registrar/class_info_2.asp?backto=home&amp;option=0&amp;courseid=8892980&amp;acadyear=2566&amp;semester=1&amp;avs421071358=108" xr:uid="{359452CA-7987-4C1D-83B5-197C803B68C9}"/>
    <hyperlink ref="B310" r:id="rId103" display="https://reg.mju.ac.th/registrar/class_info_2.asp?backto=home&amp;option=0&amp;courseid=8895146&amp;acadyear=2566&amp;semester=1&amp;avs421071358=109" xr:uid="{A191A2EA-7139-475C-AE0B-8CA265AA09FE}"/>
    <hyperlink ref="B317" r:id="rId104" display="https://reg.mju.ac.th/registrar/class_info_2.asp?backto=home&amp;option=0&amp;courseid=8895150&amp;acadyear=2566&amp;semester=1&amp;avs421071358=110" xr:uid="{B6FD8BE2-842A-4F53-8477-473E0EA8C70B}"/>
    <hyperlink ref="B320" r:id="rId105" display="https://reg.mju.ac.th/registrar/class_info_2.asp?backto=home&amp;option=0&amp;courseid=8895149&amp;acadyear=2566&amp;semester=1&amp;avs421071358=111" xr:uid="{66E7FA22-602C-4759-8DC3-AFEBBA7277E3}"/>
    <hyperlink ref="B325" r:id="rId106" display="https://reg.mju.ac.th/registrar/class_info_2.asp?backto=home&amp;option=0&amp;courseid=8895147&amp;acadyear=2566&amp;semester=1&amp;avs421071358=112" xr:uid="{0388D0B7-975B-4639-B821-DB656F5642B4}"/>
    <hyperlink ref="B328" r:id="rId107" display="https://reg.mju.ac.th/registrar/class_info_2.asp?backto=home&amp;option=0&amp;courseid=8895527&amp;acadyear=2566&amp;semester=1&amp;avs421071358=113" xr:uid="{4CCDB6DE-58DE-4F41-85E8-752EA83E1727}"/>
  </hyperlinks>
  <pageMargins left="0.25" right="0.25" top="0.75" bottom="0.75" header="0.3" footer="0.3"/>
  <pageSetup paperSize="9" orientation="landscape" horizontalDpi="0" verticalDpi="0" r:id="rId10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44493-8330-4622-BEFB-69E2B69DAA6D}">
  <dimension ref="A1:K326"/>
  <sheetViews>
    <sheetView workbookViewId="0">
      <selection activeCell="K24" sqref="K24:K37"/>
    </sheetView>
  </sheetViews>
  <sheetFormatPr defaultColWidth="9.1171875" defaultRowHeight="24" x14ac:dyDescent="0.15"/>
  <cols>
    <col min="1" max="1" width="7.7421875" style="3" customWidth="1"/>
    <col min="2" max="2" width="12.73828125" style="3" customWidth="1"/>
    <col min="3" max="3" width="40.08984375" style="21" customWidth="1"/>
    <col min="4" max="4" width="12.73828125" style="3" customWidth="1"/>
    <col min="5" max="5" width="30.34765625" style="24" bestFit="1" customWidth="1"/>
    <col min="6" max="8" width="5.7421875" style="3" customWidth="1"/>
    <col min="9" max="10" width="7.7421875" style="3" customWidth="1"/>
    <col min="11" max="11" width="11.73828125" style="3" customWidth="1"/>
    <col min="12" max="16384" width="9.1171875" style="3"/>
  </cols>
  <sheetData>
    <row r="1" spans="1:11" s="1" customFormat="1" x14ac:dyDescent="0.15">
      <c r="A1" s="3"/>
      <c r="B1" s="3"/>
      <c r="C1" s="2"/>
      <c r="D1" s="3"/>
      <c r="F1" s="3"/>
      <c r="G1" s="3"/>
      <c r="H1" s="3"/>
      <c r="I1" s="617" t="s">
        <v>1807</v>
      </c>
      <c r="J1" s="617"/>
      <c r="K1" s="617"/>
    </row>
    <row r="2" spans="1:11" s="1" customFormat="1" ht="30" x14ac:dyDescent="0.15">
      <c r="A2" s="616" t="s">
        <v>1809</v>
      </c>
      <c r="B2" s="616"/>
      <c r="C2" s="616"/>
      <c r="D2" s="616"/>
      <c r="E2" s="616"/>
      <c r="F2" s="616"/>
      <c r="G2" s="616"/>
      <c r="H2" s="616"/>
      <c r="I2" s="616"/>
      <c r="J2" s="616"/>
      <c r="K2" s="616"/>
    </row>
    <row r="3" spans="1:11" s="1" customFormat="1" ht="30" x14ac:dyDescent="0.15">
      <c r="A3" s="616" t="s">
        <v>1777</v>
      </c>
      <c r="B3" s="616"/>
      <c r="C3" s="616"/>
      <c r="D3" s="616"/>
      <c r="E3" s="616"/>
      <c r="F3" s="616"/>
      <c r="G3" s="616"/>
      <c r="H3" s="616"/>
      <c r="I3" s="616"/>
      <c r="J3" s="616"/>
      <c r="K3" s="616"/>
    </row>
    <row r="4" spans="1:11" s="1" customFormat="1" ht="30" x14ac:dyDescent="0.1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s="1" customFormat="1" x14ac:dyDescent="0.5">
      <c r="A5" s="610" t="s">
        <v>390</v>
      </c>
      <c r="B5" s="611" t="s">
        <v>0</v>
      </c>
      <c r="C5" s="611" t="s">
        <v>391</v>
      </c>
      <c r="D5" s="4" t="s">
        <v>392</v>
      </c>
      <c r="E5" s="609" t="s">
        <v>492</v>
      </c>
      <c r="F5" s="610" t="s">
        <v>1780</v>
      </c>
      <c r="G5" s="610"/>
      <c r="H5" s="610"/>
      <c r="I5" s="610"/>
      <c r="J5" s="610"/>
      <c r="K5" s="609" t="s">
        <v>394</v>
      </c>
    </row>
    <row r="6" spans="1:11" s="1" customFormat="1" x14ac:dyDescent="0.5">
      <c r="A6" s="610"/>
      <c r="B6" s="611"/>
      <c r="C6" s="611"/>
      <c r="D6" s="4" t="s">
        <v>493</v>
      </c>
      <c r="E6" s="609"/>
      <c r="F6" s="4" t="s">
        <v>1</v>
      </c>
      <c r="G6" s="4" t="s">
        <v>2</v>
      </c>
      <c r="H6" s="4" t="s">
        <v>3</v>
      </c>
      <c r="I6" s="4" t="s">
        <v>4</v>
      </c>
      <c r="J6" s="4" t="s">
        <v>393</v>
      </c>
      <c r="K6" s="609"/>
    </row>
    <row r="7" spans="1:11" s="1" customFormat="1" x14ac:dyDescent="0.15">
      <c r="A7" s="615" t="s">
        <v>1781</v>
      </c>
      <c r="B7" s="615"/>
      <c r="C7" s="615"/>
      <c r="D7" s="615"/>
      <c r="E7" s="615"/>
      <c r="F7" s="615"/>
      <c r="G7" s="615"/>
      <c r="H7" s="615"/>
      <c r="I7" s="615"/>
      <c r="J7" s="615"/>
      <c r="K7" s="615"/>
    </row>
    <row r="8" spans="1:11" x14ac:dyDescent="0.5">
      <c r="A8" s="604"/>
      <c r="B8" s="606" t="s">
        <v>1603</v>
      </c>
      <c r="C8" s="17" t="s">
        <v>1604</v>
      </c>
      <c r="D8" s="614" t="s">
        <v>33</v>
      </c>
      <c r="E8" s="618"/>
      <c r="F8" s="604" t="s">
        <v>20</v>
      </c>
      <c r="G8" s="604" t="s">
        <v>76</v>
      </c>
      <c r="H8" s="604" t="s">
        <v>47</v>
      </c>
      <c r="I8" s="604" t="s">
        <v>23</v>
      </c>
      <c r="J8" s="604" t="s">
        <v>22</v>
      </c>
      <c r="K8" s="613"/>
    </row>
    <row r="9" spans="1:11" x14ac:dyDescent="0.5">
      <c r="A9" s="604"/>
      <c r="B9" s="606"/>
      <c r="C9" s="19" t="s">
        <v>1300</v>
      </c>
      <c r="D9" s="614"/>
      <c r="E9" s="618"/>
      <c r="F9" s="604"/>
      <c r="G9" s="604"/>
      <c r="H9" s="604"/>
      <c r="I9" s="604"/>
      <c r="J9" s="604"/>
      <c r="K9" s="613"/>
    </row>
    <row r="10" spans="1:11" x14ac:dyDescent="0.5">
      <c r="A10" s="604"/>
      <c r="B10" s="606"/>
      <c r="C10" s="18" t="s">
        <v>75</v>
      </c>
      <c r="D10" s="614"/>
      <c r="E10" s="618"/>
      <c r="F10" s="604"/>
      <c r="G10" s="604"/>
      <c r="H10" s="604"/>
      <c r="I10" s="604"/>
      <c r="J10" s="604"/>
      <c r="K10" s="613"/>
    </row>
    <row r="11" spans="1:11" x14ac:dyDescent="0.5">
      <c r="A11" s="604"/>
      <c r="B11" s="606" t="s">
        <v>1292</v>
      </c>
      <c r="C11" s="17" t="s">
        <v>1293</v>
      </c>
      <c r="D11" s="614" t="s">
        <v>33</v>
      </c>
      <c r="E11" s="618"/>
      <c r="F11" s="604" t="s">
        <v>20</v>
      </c>
      <c r="G11" s="604" t="s">
        <v>21</v>
      </c>
      <c r="H11" s="604" t="s">
        <v>73</v>
      </c>
      <c r="I11" s="604" t="s">
        <v>21</v>
      </c>
      <c r="J11" s="604" t="s">
        <v>22</v>
      </c>
      <c r="K11" s="613"/>
    </row>
    <row r="12" spans="1:11" ht="42.75" x14ac:dyDescent="0.5">
      <c r="A12" s="604"/>
      <c r="B12" s="606"/>
      <c r="C12" s="19" t="s">
        <v>1605</v>
      </c>
      <c r="D12" s="614"/>
      <c r="E12" s="618"/>
      <c r="F12" s="604"/>
      <c r="G12" s="604"/>
      <c r="H12" s="604"/>
      <c r="I12" s="604"/>
      <c r="J12" s="604"/>
      <c r="K12" s="613"/>
    </row>
    <row r="13" spans="1:11" x14ac:dyDescent="0.5">
      <c r="A13" s="604"/>
      <c r="B13" s="606"/>
      <c r="C13" s="18" t="s">
        <v>57</v>
      </c>
      <c r="D13" s="614"/>
      <c r="E13" s="618"/>
      <c r="F13" s="604"/>
      <c r="G13" s="604"/>
      <c r="H13" s="604"/>
      <c r="I13" s="604"/>
      <c r="J13" s="604"/>
      <c r="K13" s="613"/>
    </row>
    <row r="14" spans="1:11" x14ac:dyDescent="0.5">
      <c r="A14" s="604"/>
      <c r="B14" s="606" t="s">
        <v>1294</v>
      </c>
      <c r="C14" s="17" t="s">
        <v>1295</v>
      </c>
      <c r="D14" s="614" t="s">
        <v>33</v>
      </c>
      <c r="E14" s="618"/>
      <c r="F14" s="604" t="s">
        <v>20</v>
      </c>
      <c r="G14" s="604" t="s">
        <v>76</v>
      </c>
      <c r="H14" s="604" t="s">
        <v>20</v>
      </c>
      <c r="I14" s="604" t="s">
        <v>81</v>
      </c>
      <c r="J14" s="604" t="s">
        <v>22</v>
      </c>
      <c r="K14" s="613"/>
    </row>
    <row r="15" spans="1:11" x14ac:dyDescent="0.5">
      <c r="A15" s="604"/>
      <c r="B15" s="606"/>
      <c r="C15" s="19" t="s">
        <v>1300</v>
      </c>
      <c r="D15" s="614"/>
      <c r="E15" s="618"/>
      <c r="F15" s="604"/>
      <c r="G15" s="604"/>
      <c r="H15" s="604"/>
      <c r="I15" s="604"/>
      <c r="J15" s="604"/>
      <c r="K15" s="613"/>
    </row>
    <row r="16" spans="1:11" x14ac:dyDescent="0.5">
      <c r="A16" s="604"/>
      <c r="B16" s="606"/>
      <c r="C16" s="18" t="s">
        <v>14</v>
      </c>
      <c r="D16" s="614"/>
      <c r="E16" s="618"/>
      <c r="F16" s="604"/>
      <c r="G16" s="604"/>
      <c r="H16" s="604"/>
      <c r="I16" s="604"/>
      <c r="J16" s="604"/>
      <c r="K16" s="613"/>
    </row>
    <row r="17" spans="1:11" x14ac:dyDescent="0.5">
      <c r="A17" s="604"/>
      <c r="B17" s="606"/>
      <c r="C17" s="18" t="s">
        <v>123</v>
      </c>
      <c r="D17" s="614"/>
      <c r="E17" s="618"/>
      <c r="F17" s="604"/>
      <c r="G17" s="604"/>
      <c r="H17" s="604"/>
      <c r="I17" s="604"/>
      <c r="J17" s="604"/>
      <c r="K17" s="613"/>
    </row>
    <row r="18" spans="1:11" x14ac:dyDescent="0.5">
      <c r="A18" s="604"/>
      <c r="B18" s="606" t="s">
        <v>1606</v>
      </c>
      <c r="C18" s="17" t="s">
        <v>1607</v>
      </c>
      <c r="D18" s="614" t="s">
        <v>33</v>
      </c>
      <c r="E18" s="618"/>
      <c r="F18" s="604" t="s">
        <v>20</v>
      </c>
      <c r="G18" s="604" t="s">
        <v>76</v>
      </c>
      <c r="H18" s="604" t="s">
        <v>73</v>
      </c>
      <c r="I18" s="604" t="s">
        <v>76</v>
      </c>
      <c r="J18" s="604" t="s">
        <v>22</v>
      </c>
      <c r="K18" s="613"/>
    </row>
    <row r="19" spans="1:11" x14ac:dyDescent="0.5">
      <c r="A19" s="604"/>
      <c r="B19" s="606"/>
      <c r="C19" s="19" t="s">
        <v>1300</v>
      </c>
      <c r="D19" s="614"/>
      <c r="E19" s="618"/>
      <c r="F19" s="604"/>
      <c r="G19" s="604"/>
      <c r="H19" s="604"/>
      <c r="I19" s="604"/>
      <c r="J19" s="604"/>
      <c r="K19" s="613"/>
    </row>
    <row r="20" spans="1:11" x14ac:dyDescent="0.5">
      <c r="A20" s="604"/>
      <c r="B20" s="606"/>
      <c r="C20" s="18" t="s">
        <v>78</v>
      </c>
      <c r="D20" s="614"/>
      <c r="E20" s="618"/>
      <c r="F20" s="604"/>
      <c r="G20" s="604"/>
      <c r="H20" s="604"/>
      <c r="I20" s="604"/>
      <c r="J20" s="604"/>
      <c r="K20" s="613"/>
    </row>
    <row r="21" spans="1:11" x14ac:dyDescent="0.5">
      <c r="A21" s="604"/>
      <c r="B21" s="606" t="s">
        <v>1608</v>
      </c>
      <c r="C21" s="17" t="s">
        <v>1609</v>
      </c>
      <c r="D21" s="614" t="s">
        <v>33</v>
      </c>
      <c r="E21" s="618"/>
      <c r="F21" s="604" t="s">
        <v>20</v>
      </c>
      <c r="G21" s="604" t="s">
        <v>21</v>
      </c>
      <c r="H21" s="604" t="s">
        <v>73</v>
      </c>
      <c r="I21" s="604" t="s">
        <v>21</v>
      </c>
      <c r="J21" s="604" t="s">
        <v>22</v>
      </c>
      <c r="K21" s="613"/>
    </row>
    <row r="22" spans="1:11" ht="42.75" x14ac:dyDescent="0.5">
      <c r="A22" s="604"/>
      <c r="B22" s="606"/>
      <c r="C22" s="19" t="s">
        <v>1605</v>
      </c>
      <c r="D22" s="614"/>
      <c r="E22" s="618"/>
      <c r="F22" s="604"/>
      <c r="G22" s="604"/>
      <c r="H22" s="604"/>
      <c r="I22" s="604"/>
      <c r="J22" s="604"/>
      <c r="K22" s="613"/>
    </row>
    <row r="23" spans="1:11" x14ac:dyDescent="0.5">
      <c r="A23" s="604"/>
      <c r="B23" s="606"/>
      <c r="C23" s="18" t="s">
        <v>57</v>
      </c>
      <c r="D23" s="614"/>
      <c r="E23" s="618"/>
      <c r="F23" s="604"/>
      <c r="G23" s="604"/>
      <c r="H23" s="604"/>
      <c r="I23" s="604"/>
      <c r="J23" s="604"/>
      <c r="K23" s="613"/>
    </row>
    <row r="24" spans="1:11" x14ac:dyDescent="0.5">
      <c r="A24" s="604"/>
      <c r="B24" s="606" t="s">
        <v>1610</v>
      </c>
      <c r="C24" s="17" t="s">
        <v>1611</v>
      </c>
      <c r="D24" s="614" t="s">
        <v>33</v>
      </c>
      <c r="E24" s="618"/>
      <c r="F24" s="604" t="s">
        <v>20</v>
      </c>
      <c r="G24" s="604" t="s">
        <v>26</v>
      </c>
      <c r="H24" s="604" t="s">
        <v>21</v>
      </c>
      <c r="I24" s="604" t="s">
        <v>23</v>
      </c>
      <c r="J24" s="604" t="s">
        <v>22</v>
      </c>
      <c r="K24" s="613"/>
    </row>
    <row r="25" spans="1:11" x14ac:dyDescent="0.5">
      <c r="A25" s="604"/>
      <c r="B25" s="606"/>
      <c r="C25" s="19" t="s">
        <v>1300</v>
      </c>
      <c r="D25" s="614"/>
      <c r="E25" s="618"/>
      <c r="F25" s="604"/>
      <c r="G25" s="604"/>
      <c r="H25" s="604"/>
      <c r="I25" s="604"/>
      <c r="J25" s="604"/>
      <c r="K25" s="613"/>
    </row>
    <row r="26" spans="1:11" x14ac:dyDescent="0.5">
      <c r="A26" s="604"/>
      <c r="B26" s="606"/>
      <c r="C26" s="18" t="s">
        <v>75</v>
      </c>
      <c r="D26" s="614"/>
      <c r="E26" s="618"/>
      <c r="F26" s="604"/>
      <c r="G26" s="604"/>
      <c r="H26" s="604"/>
      <c r="I26" s="604"/>
      <c r="J26" s="604"/>
      <c r="K26" s="613"/>
    </row>
    <row r="27" spans="1:11" x14ac:dyDescent="0.5">
      <c r="A27" s="604"/>
      <c r="B27" s="606" t="s">
        <v>1301</v>
      </c>
      <c r="C27" s="17" t="s">
        <v>1302</v>
      </c>
      <c r="D27" s="614" t="s">
        <v>33</v>
      </c>
      <c r="E27" s="618"/>
      <c r="F27" s="604" t="s">
        <v>20</v>
      </c>
      <c r="G27" s="604" t="s">
        <v>26</v>
      </c>
      <c r="H27" s="604" t="s">
        <v>23</v>
      </c>
      <c r="I27" s="604" t="s">
        <v>21</v>
      </c>
      <c r="J27" s="604" t="s">
        <v>22</v>
      </c>
      <c r="K27" s="613"/>
    </row>
    <row r="28" spans="1:11" x14ac:dyDescent="0.5">
      <c r="A28" s="604"/>
      <c r="B28" s="606"/>
      <c r="C28" s="19" t="s">
        <v>1300</v>
      </c>
      <c r="D28" s="614"/>
      <c r="E28" s="618"/>
      <c r="F28" s="604"/>
      <c r="G28" s="604"/>
      <c r="H28" s="604"/>
      <c r="I28" s="604"/>
      <c r="J28" s="604"/>
      <c r="K28" s="613"/>
    </row>
    <row r="29" spans="1:11" x14ac:dyDescent="0.5">
      <c r="A29" s="604"/>
      <c r="B29" s="606"/>
      <c r="C29" s="18" t="s">
        <v>14</v>
      </c>
      <c r="D29" s="614"/>
      <c r="E29" s="618"/>
      <c r="F29" s="604"/>
      <c r="G29" s="604"/>
      <c r="H29" s="604"/>
      <c r="I29" s="604"/>
      <c r="J29" s="604"/>
      <c r="K29" s="613"/>
    </row>
    <row r="30" spans="1:11" x14ac:dyDescent="0.5">
      <c r="A30" s="604"/>
      <c r="B30" s="606" t="s">
        <v>1612</v>
      </c>
      <c r="C30" s="17" t="s">
        <v>1613</v>
      </c>
      <c r="D30" s="614" t="s">
        <v>33</v>
      </c>
      <c r="E30" s="618"/>
      <c r="F30" s="604" t="s">
        <v>20</v>
      </c>
      <c r="G30" s="604" t="s">
        <v>76</v>
      </c>
      <c r="H30" s="604" t="s">
        <v>47</v>
      </c>
      <c r="I30" s="604" t="s">
        <v>23</v>
      </c>
      <c r="J30" s="604" t="s">
        <v>22</v>
      </c>
      <c r="K30" s="613"/>
    </row>
    <row r="31" spans="1:11" ht="42.75" x14ac:dyDescent="0.5">
      <c r="A31" s="604"/>
      <c r="B31" s="606"/>
      <c r="C31" s="19" t="s">
        <v>1605</v>
      </c>
      <c r="D31" s="614"/>
      <c r="E31" s="618"/>
      <c r="F31" s="604"/>
      <c r="G31" s="604"/>
      <c r="H31" s="604"/>
      <c r="I31" s="604"/>
      <c r="J31" s="604"/>
      <c r="K31" s="613"/>
    </row>
    <row r="32" spans="1:11" x14ac:dyDescent="0.5">
      <c r="A32" s="604"/>
      <c r="B32" s="606"/>
      <c r="C32" s="18" t="s">
        <v>57</v>
      </c>
      <c r="D32" s="614"/>
      <c r="E32" s="618"/>
      <c r="F32" s="604"/>
      <c r="G32" s="604"/>
      <c r="H32" s="604"/>
      <c r="I32" s="604"/>
      <c r="J32" s="604"/>
      <c r="K32" s="613"/>
    </row>
    <row r="33" spans="1:11" x14ac:dyDescent="0.5">
      <c r="A33" s="604"/>
      <c r="B33" s="606" t="s">
        <v>1614</v>
      </c>
      <c r="C33" s="17" t="s">
        <v>1615</v>
      </c>
      <c r="D33" s="614" t="s">
        <v>33</v>
      </c>
      <c r="E33" s="618"/>
      <c r="F33" s="604" t="s">
        <v>20</v>
      </c>
      <c r="G33" s="604" t="s">
        <v>76</v>
      </c>
      <c r="H33" s="604" t="s">
        <v>73</v>
      </c>
      <c r="I33" s="604" t="s">
        <v>76</v>
      </c>
      <c r="J33" s="604" t="s">
        <v>22</v>
      </c>
      <c r="K33" s="613"/>
    </row>
    <row r="34" spans="1:11" x14ac:dyDescent="0.5">
      <c r="A34" s="604"/>
      <c r="B34" s="606"/>
      <c r="C34" s="19" t="s">
        <v>1300</v>
      </c>
      <c r="D34" s="614"/>
      <c r="E34" s="618"/>
      <c r="F34" s="604"/>
      <c r="G34" s="604"/>
      <c r="H34" s="604"/>
      <c r="I34" s="604"/>
      <c r="J34" s="604"/>
      <c r="K34" s="613"/>
    </row>
    <row r="35" spans="1:11" x14ac:dyDescent="0.5">
      <c r="A35" s="604"/>
      <c r="B35" s="606"/>
      <c r="C35" s="18" t="s">
        <v>51</v>
      </c>
      <c r="D35" s="614"/>
      <c r="E35" s="618"/>
      <c r="F35" s="604"/>
      <c r="G35" s="604"/>
      <c r="H35" s="604"/>
      <c r="I35" s="604"/>
      <c r="J35" s="604"/>
      <c r="K35" s="613"/>
    </row>
    <row r="36" spans="1:11" x14ac:dyDescent="0.5">
      <c r="A36" s="604"/>
      <c r="B36" s="606" t="s">
        <v>1305</v>
      </c>
      <c r="C36" s="17" t="s">
        <v>1306</v>
      </c>
      <c r="D36" s="614" t="s">
        <v>82</v>
      </c>
      <c r="E36" s="618"/>
      <c r="F36" s="604" t="s">
        <v>20</v>
      </c>
      <c r="G36" s="604" t="s">
        <v>23</v>
      </c>
      <c r="H36" s="604" t="s">
        <v>23</v>
      </c>
      <c r="I36" s="604" t="s">
        <v>73</v>
      </c>
      <c r="J36" s="604" t="s">
        <v>22</v>
      </c>
      <c r="K36" s="613"/>
    </row>
    <row r="37" spans="1:11" x14ac:dyDescent="0.5">
      <c r="A37" s="604"/>
      <c r="B37" s="606"/>
      <c r="C37" s="18" t="s">
        <v>57</v>
      </c>
      <c r="D37" s="614"/>
      <c r="E37" s="618"/>
      <c r="F37" s="604"/>
      <c r="G37" s="604"/>
      <c r="H37" s="604"/>
      <c r="I37" s="604"/>
      <c r="J37" s="604"/>
      <c r="K37" s="613"/>
    </row>
    <row r="38" spans="1:11" x14ac:dyDescent="0.5">
      <c r="A38" s="604"/>
      <c r="B38" s="606" t="s">
        <v>1307</v>
      </c>
      <c r="C38" s="17" t="s">
        <v>1308</v>
      </c>
      <c r="D38" s="614" t="s">
        <v>82</v>
      </c>
      <c r="E38" s="618"/>
      <c r="F38" s="604" t="s">
        <v>20</v>
      </c>
      <c r="G38" s="604" t="s">
        <v>76</v>
      </c>
      <c r="H38" s="604" t="s">
        <v>80</v>
      </c>
      <c r="I38" s="604" t="s">
        <v>21</v>
      </c>
      <c r="J38" s="604" t="s">
        <v>22</v>
      </c>
      <c r="K38" s="613"/>
    </row>
    <row r="39" spans="1:11" x14ac:dyDescent="0.5">
      <c r="A39" s="604"/>
      <c r="B39" s="606"/>
      <c r="C39" s="19" t="s">
        <v>1300</v>
      </c>
      <c r="D39" s="614"/>
      <c r="E39" s="618"/>
      <c r="F39" s="604"/>
      <c r="G39" s="604"/>
      <c r="H39" s="604"/>
      <c r="I39" s="604"/>
      <c r="J39" s="604"/>
      <c r="K39" s="613"/>
    </row>
    <row r="40" spans="1:11" x14ac:dyDescent="0.5">
      <c r="A40" s="604"/>
      <c r="B40" s="606"/>
      <c r="C40" s="18" t="s">
        <v>57</v>
      </c>
      <c r="D40" s="614"/>
      <c r="E40" s="618"/>
      <c r="F40" s="604"/>
      <c r="G40" s="604"/>
      <c r="H40" s="604"/>
      <c r="I40" s="604"/>
      <c r="J40" s="604"/>
      <c r="K40" s="613"/>
    </row>
    <row r="41" spans="1:11" x14ac:dyDescent="0.5">
      <c r="A41" s="604"/>
      <c r="B41" s="606" t="s">
        <v>1309</v>
      </c>
      <c r="C41" s="17" t="s">
        <v>1310</v>
      </c>
      <c r="D41" s="614" t="s">
        <v>82</v>
      </c>
      <c r="E41" s="618"/>
      <c r="F41" s="604" t="s">
        <v>20</v>
      </c>
      <c r="G41" s="604" t="s">
        <v>21</v>
      </c>
      <c r="H41" s="604" t="s">
        <v>21</v>
      </c>
      <c r="I41" s="604" t="s">
        <v>73</v>
      </c>
      <c r="J41" s="604" t="s">
        <v>22</v>
      </c>
      <c r="K41" s="613"/>
    </row>
    <row r="42" spans="1:11" x14ac:dyDescent="0.5">
      <c r="A42" s="604"/>
      <c r="B42" s="606"/>
      <c r="C42" s="18" t="s">
        <v>57</v>
      </c>
      <c r="D42" s="614"/>
      <c r="E42" s="618"/>
      <c r="F42" s="604"/>
      <c r="G42" s="604"/>
      <c r="H42" s="604"/>
      <c r="I42" s="604"/>
      <c r="J42" s="604"/>
      <c r="K42" s="613"/>
    </row>
    <row r="43" spans="1:11" x14ac:dyDescent="0.5">
      <c r="A43" s="604"/>
      <c r="B43" s="606" t="s">
        <v>1616</v>
      </c>
      <c r="C43" s="17" t="s">
        <v>1330</v>
      </c>
      <c r="D43" s="614" t="s">
        <v>82</v>
      </c>
      <c r="E43" s="618"/>
      <c r="F43" s="604" t="s">
        <v>20</v>
      </c>
      <c r="G43" s="604" t="s">
        <v>20</v>
      </c>
      <c r="H43" s="604" t="s">
        <v>20</v>
      </c>
      <c r="I43" s="604" t="s">
        <v>73</v>
      </c>
      <c r="J43" s="604" t="s">
        <v>22</v>
      </c>
      <c r="K43" s="613"/>
    </row>
    <row r="44" spans="1:11" x14ac:dyDescent="0.5">
      <c r="A44" s="604"/>
      <c r="B44" s="606"/>
      <c r="C44" s="19" t="s">
        <v>1300</v>
      </c>
      <c r="D44" s="614"/>
      <c r="E44" s="618"/>
      <c r="F44" s="604"/>
      <c r="G44" s="604"/>
      <c r="H44" s="604"/>
      <c r="I44" s="604"/>
      <c r="J44" s="604"/>
      <c r="K44" s="613"/>
    </row>
    <row r="45" spans="1:11" x14ac:dyDescent="0.5">
      <c r="A45" s="604"/>
      <c r="B45" s="606"/>
      <c r="C45" s="18" t="s">
        <v>57</v>
      </c>
      <c r="D45" s="614"/>
      <c r="E45" s="618"/>
      <c r="F45" s="604"/>
      <c r="G45" s="604"/>
      <c r="H45" s="604"/>
      <c r="I45" s="604"/>
      <c r="J45" s="604"/>
      <c r="K45" s="613"/>
    </row>
    <row r="46" spans="1:11" x14ac:dyDescent="0.5">
      <c r="A46" s="604"/>
      <c r="B46" s="606" t="s">
        <v>1311</v>
      </c>
      <c r="C46" s="17" t="s">
        <v>1312</v>
      </c>
      <c r="D46" s="614" t="s">
        <v>1313</v>
      </c>
      <c r="E46" s="618"/>
      <c r="F46" s="604" t="s">
        <v>20</v>
      </c>
      <c r="G46" s="604" t="s">
        <v>20</v>
      </c>
      <c r="H46" s="604" t="s">
        <v>20</v>
      </c>
      <c r="I46" s="604" t="s">
        <v>73</v>
      </c>
      <c r="J46" s="604" t="s">
        <v>22</v>
      </c>
      <c r="K46" s="613"/>
    </row>
    <row r="47" spans="1:11" x14ac:dyDescent="0.5">
      <c r="A47" s="604"/>
      <c r="B47" s="606"/>
      <c r="C47" s="18" t="s">
        <v>14</v>
      </c>
      <c r="D47" s="614"/>
      <c r="E47" s="618"/>
      <c r="F47" s="604"/>
      <c r="G47" s="604"/>
      <c r="H47" s="604"/>
      <c r="I47" s="604"/>
      <c r="J47" s="604"/>
      <c r="K47" s="613"/>
    </row>
    <row r="48" spans="1:11" x14ac:dyDescent="0.5">
      <c r="A48" s="604"/>
      <c r="B48" s="606" t="s">
        <v>1314</v>
      </c>
      <c r="C48" s="17" t="s">
        <v>1315</v>
      </c>
      <c r="D48" s="614" t="s">
        <v>1313</v>
      </c>
      <c r="E48" s="618"/>
      <c r="F48" s="604" t="s">
        <v>20</v>
      </c>
      <c r="G48" s="604" t="s">
        <v>76</v>
      </c>
      <c r="H48" s="604" t="s">
        <v>25</v>
      </c>
      <c r="I48" s="604" t="s">
        <v>28</v>
      </c>
      <c r="J48" s="604" t="s">
        <v>22</v>
      </c>
      <c r="K48" s="613"/>
    </row>
    <row r="49" spans="1:11" x14ac:dyDescent="0.5">
      <c r="A49" s="604"/>
      <c r="B49" s="606"/>
      <c r="C49" s="19" t="s">
        <v>1300</v>
      </c>
      <c r="D49" s="614"/>
      <c r="E49" s="618"/>
      <c r="F49" s="604"/>
      <c r="G49" s="604"/>
      <c r="H49" s="604"/>
      <c r="I49" s="604"/>
      <c r="J49" s="604"/>
      <c r="K49" s="613"/>
    </row>
    <row r="50" spans="1:11" x14ac:dyDescent="0.5">
      <c r="A50" s="604"/>
      <c r="B50" s="606"/>
      <c r="C50" s="18" t="s">
        <v>14</v>
      </c>
      <c r="D50" s="614"/>
      <c r="E50" s="618"/>
      <c r="F50" s="604"/>
      <c r="G50" s="604"/>
      <c r="H50" s="604"/>
      <c r="I50" s="604"/>
      <c r="J50" s="604"/>
      <c r="K50" s="613"/>
    </row>
    <row r="51" spans="1:11" x14ac:dyDescent="0.5">
      <c r="A51" s="604"/>
      <c r="B51" s="606"/>
      <c r="C51" s="18" t="s">
        <v>45</v>
      </c>
      <c r="D51" s="614"/>
      <c r="E51" s="618"/>
      <c r="F51" s="604"/>
      <c r="G51" s="604"/>
      <c r="H51" s="604"/>
      <c r="I51" s="604"/>
      <c r="J51" s="604"/>
      <c r="K51" s="613"/>
    </row>
    <row r="52" spans="1:11" x14ac:dyDescent="0.5">
      <c r="A52" s="604"/>
      <c r="B52" s="606"/>
      <c r="C52" s="18" t="s">
        <v>78</v>
      </c>
      <c r="D52" s="614"/>
      <c r="E52" s="618"/>
      <c r="F52" s="604"/>
      <c r="G52" s="604"/>
      <c r="H52" s="604"/>
      <c r="I52" s="604"/>
      <c r="J52" s="604"/>
      <c r="K52" s="613"/>
    </row>
    <row r="53" spans="1:11" x14ac:dyDescent="0.5">
      <c r="A53" s="604"/>
      <c r="B53" s="606"/>
      <c r="C53" s="18" t="s">
        <v>170</v>
      </c>
      <c r="D53" s="614"/>
      <c r="E53" s="618"/>
      <c r="F53" s="604"/>
      <c r="G53" s="604"/>
      <c r="H53" s="604"/>
      <c r="I53" s="604"/>
      <c r="J53" s="604"/>
      <c r="K53" s="613"/>
    </row>
    <row r="54" spans="1:11" x14ac:dyDescent="0.5">
      <c r="A54" s="604"/>
      <c r="B54" s="606"/>
      <c r="C54" s="18" t="s">
        <v>77</v>
      </c>
      <c r="D54" s="614"/>
      <c r="E54" s="618"/>
      <c r="F54" s="604"/>
      <c r="G54" s="604"/>
      <c r="H54" s="604"/>
      <c r="I54" s="604"/>
      <c r="J54" s="604"/>
      <c r="K54" s="613"/>
    </row>
    <row r="55" spans="1:11" x14ac:dyDescent="0.5">
      <c r="A55" s="604"/>
      <c r="B55" s="606" t="s">
        <v>1617</v>
      </c>
      <c r="C55" s="17" t="s">
        <v>1368</v>
      </c>
      <c r="D55" s="614" t="s">
        <v>1318</v>
      </c>
      <c r="E55" s="618"/>
      <c r="F55" s="604" t="s">
        <v>20</v>
      </c>
      <c r="G55" s="604" t="s">
        <v>20</v>
      </c>
      <c r="H55" s="604" t="s">
        <v>20</v>
      </c>
      <c r="I55" s="604" t="s">
        <v>73</v>
      </c>
      <c r="J55" s="604" t="s">
        <v>22</v>
      </c>
      <c r="K55" s="613"/>
    </row>
    <row r="56" spans="1:11" x14ac:dyDescent="0.5">
      <c r="A56" s="604"/>
      <c r="B56" s="606"/>
      <c r="C56" s="19" t="s">
        <v>1300</v>
      </c>
      <c r="D56" s="614"/>
      <c r="E56" s="618"/>
      <c r="F56" s="604"/>
      <c r="G56" s="604"/>
      <c r="H56" s="604"/>
      <c r="I56" s="604"/>
      <c r="J56" s="604"/>
      <c r="K56" s="613"/>
    </row>
    <row r="57" spans="1:11" x14ac:dyDescent="0.5">
      <c r="A57" s="604"/>
      <c r="B57" s="606"/>
      <c r="C57" s="18" t="s">
        <v>14</v>
      </c>
      <c r="D57" s="614"/>
      <c r="E57" s="618"/>
      <c r="F57" s="604"/>
      <c r="G57" s="604"/>
      <c r="H57" s="604"/>
      <c r="I57" s="604"/>
      <c r="J57" s="604"/>
      <c r="K57" s="613"/>
    </row>
    <row r="58" spans="1:11" x14ac:dyDescent="0.5">
      <c r="A58" s="604"/>
      <c r="B58" s="606"/>
      <c r="C58" s="18" t="s">
        <v>75</v>
      </c>
      <c r="D58" s="614"/>
      <c r="E58" s="618"/>
      <c r="F58" s="604"/>
      <c r="G58" s="604"/>
      <c r="H58" s="604"/>
      <c r="I58" s="604"/>
      <c r="J58" s="604"/>
      <c r="K58" s="613"/>
    </row>
    <row r="59" spans="1:11" x14ac:dyDescent="0.5">
      <c r="A59" s="604"/>
      <c r="B59" s="606" t="s">
        <v>1618</v>
      </c>
      <c r="C59" s="17" t="s">
        <v>1619</v>
      </c>
      <c r="D59" s="614" t="s">
        <v>86</v>
      </c>
      <c r="E59" s="618"/>
      <c r="F59" s="604" t="s">
        <v>20</v>
      </c>
      <c r="G59" s="604" t="s">
        <v>20</v>
      </c>
      <c r="H59" s="604" t="s">
        <v>20</v>
      </c>
      <c r="I59" s="604" t="s">
        <v>73</v>
      </c>
      <c r="J59" s="604" t="s">
        <v>22</v>
      </c>
      <c r="K59" s="613"/>
    </row>
    <row r="60" spans="1:11" x14ac:dyDescent="0.5">
      <c r="A60" s="604"/>
      <c r="B60" s="606"/>
      <c r="C60" s="18" t="s">
        <v>68</v>
      </c>
      <c r="D60" s="614"/>
      <c r="E60" s="618"/>
      <c r="F60" s="604"/>
      <c r="G60" s="604"/>
      <c r="H60" s="604"/>
      <c r="I60" s="604"/>
      <c r="J60" s="604"/>
      <c r="K60" s="613"/>
    </row>
    <row r="61" spans="1:11" x14ac:dyDescent="0.5">
      <c r="A61" s="604"/>
      <c r="B61" s="606"/>
      <c r="C61" s="18" t="s">
        <v>7</v>
      </c>
      <c r="D61" s="614"/>
      <c r="E61" s="618"/>
      <c r="F61" s="604"/>
      <c r="G61" s="604"/>
      <c r="H61" s="604"/>
      <c r="I61" s="604"/>
      <c r="J61" s="604"/>
      <c r="K61" s="613"/>
    </row>
    <row r="62" spans="1:11" x14ac:dyDescent="0.5">
      <c r="A62" s="604"/>
      <c r="B62" s="606" t="s">
        <v>1620</v>
      </c>
      <c r="C62" s="17" t="s">
        <v>1621</v>
      </c>
      <c r="D62" s="614" t="s">
        <v>33</v>
      </c>
      <c r="E62" s="618"/>
      <c r="F62" s="604" t="s">
        <v>20</v>
      </c>
      <c r="G62" s="604" t="s">
        <v>20</v>
      </c>
      <c r="H62" s="604" t="s">
        <v>20</v>
      </c>
      <c r="I62" s="604" t="s">
        <v>73</v>
      </c>
      <c r="J62" s="604" t="s">
        <v>22</v>
      </c>
      <c r="K62" s="613"/>
    </row>
    <row r="63" spans="1:11" x14ac:dyDescent="0.5">
      <c r="A63" s="604"/>
      <c r="B63" s="606"/>
      <c r="C63" s="18" t="s">
        <v>58</v>
      </c>
      <c r="D63" s="614"/>
      <c r="E63" s="618"/>
      <c r="F63" s="604"/>
      <c r="G63" s="604"/>
      <c r="H63" s="604"/>
      <c r="I63" s="604"/>
      <c r="J63" s="604"/>
      <c r="K63" s="613"/>
    </row>
    <row r="64" spans="1:11" x14ac:dyDescent="0.5">
      <c r="A64" s="604"/>
      <c r="B64" s="606" t="s">
        <v>1622</v>
      </c>
      <c r="C64" s="17" t="s">
        <v>1306</v>
      </c>
      <c r="D64" s="614" t="s">
        <v>82</v>
      </c>
      <c r="E64" s="618"/>
      <c r="F64" s="604" t="s">
        <v>20</v>
      </c>
      <c r="G64" s="604" t="s">
        <v>20</v>
      </c>
      <c r="H64" s="604" t="s">
        <v>20</v>
      </c>
      <c r="I64" s="604" t="s">
        <v>73</v>
      </c>
      <c r="J64" s="604" t="s">
        <v>22</v>
      </c>
      <c r="K64" s="613"/>
    </row>
    <row r="65" spans="1:11" x14ac:dyDescent="0.5">
      <c r="A65" s="604"/>
      <c r="B65" s="606"/>
      <c r="C65" s="18" t="s">
        <v>68</v>
      </c>
      <c r="D65" s="614"/>
      <c r="E65" s="618"/>
      <c r="F65" s="604"/>
      <c r="G65" s="604"/>
      <c r="H65" s="604"/>
      <c r="I65" s="604"/>
      <c r="J65" s="604"/>
      <c r="K65" s="613"/>
    </row>
    <row r="66" spans="1:11" x14ac:dyDescent="0.5">
      <c r="A66" s="604"/>
      <c r="B66" s="606" t="s">
        <v>1623</v>
      </c>
      <c r="C66" s="17" t="s">
        <v>1624</v>
      </c>
      <c r="D66" s="614" t="s">
        <v>33</v>
      </c>
      <c r="E66" s="618"/>
      <c r="F66" s="604" t="s">
        <v>20</v>
      </c>
      <c r="G66" s="604" t="s">
        <v>20</v>
      </c>
      <c r="H66" s="604" t="s">
        <v>20</v>
      </c>
      <c r="I66" s="604" t="s">
        <v>73</v>
      </c>
      <c r="J66" s="604" t="s">
        <v>22</v>
      </c>
      <c r="K66" s="613"/>
    </row>
    <row r="67" spans="1:11" x14ac:dyDescent="0.5">
      <c r="A67" s="604"/>
      <c r="B67" s="606"/>
      <c r="C67" s="18" t="s">
        <v>66</v>
      </c>
      <c r="D67" s="614"/>
      <c r="E67" s="618"/>
      <c r="F67" s="604"/>
      <c r="G67" s="604"/>
      <c r="H67" s="604"/>
      <c r="I67" s="604"/>
      <c r="J67" s="604"/>
      <c r="K67" s="613"/>
    </row>
    <row r="68" spans="1:11" ht="42.75" x14ac:dyDescent="0.5">
      <c r="A68" s="604"/>
      <c r="B68" s="606" t="s">
        <v>1625</v>
      </c>
      <c r="C68" s="17" t="s">
        <v>1626</v>
      </c>
      <c r="D68" s="614" t="s">
        <v>33</v>
      </c>
      <c r="E68" s="618"/>
      <c r="F68" s="604" t="s">
        <v>20</v>
      </c>
      <c r="G68" s="604" t="s">
        <v>20</v>
      </c>
      <c r="H68" s="604" t="s">
        <v>20</v>
      </c>
      <c r="I68" s="604" t="s">
        <v>73</v>
      </c>
      <c r="J68" s="604" t="s">
        <v>22</v>
      </c>
      <c r="K68" s="613"/>
    </row>
    <row r="69" spans="1:11" x14ac:dyDescent="0.5">
      <c r="A69" s="604"/>
      <c r="B69" s="606"/>
      <c r="C69" s="18" t="s">
        <v>58</v>
      </c>
      <c r="D69" s="614"/>
      <c r="E69" s="618"/>
      <c r="F69" s="604"/>
      <c r="G69" s="604"/>
      <c r="H69" s="604"/>
      <c r="I69" s="604"/>
      <c r="J69" s="604"/>
      <c r="K69" s="613"/>
    </row>
    <row r="70" spans="1:11" x14ac:dyDescent="0.5">
      <c r="A70" s="604"/>
      <c r="B70" s="606" t="s">
        <v>1329</v>
      </c>
      <c r="C70" s="17" t="s">
        <v>1330</v>
      </c>
      <c r="D70" s="614" t="s">
        <v>82</v>
      </c>
      <c r="E70" s="619" t="s">
        <v>1669</v>
      </c>
      <c r="F70" s="604" t="s">
        <v>20</v>
      </c>
      <c r="G70" s="604" t="s">
        <v>26</v>
      </c>
      <c r="H70" s="604" t="s">
        <v>25</v>
      </c>
      <c r="I70" s="604" t="s">
        <v>20</v>
      </c>
      <c r="J70" s="604" t="s">
        <v>22</v>
      </c>
      <c r="K70" s="613"/>
    </row>
    <row r="71" spans="1:11" x14ac:dyDescent="0.5">
      <c r="A71" s="604"/>
      <c r="B71" s="606"/>
      <c r="C71" s="19" t="s">
        <v>1321</v>
      </c>
      <c r="D71" s="614"/>
      <c r="E71" s="619"/>
      <c r="F71" s="604"/>
      <c r="G71" s="604"/>
      <c r="H71" s="604"/>
      <c r="I71" s="604"/>
      <c r="J71" s="604"/>
      <c r="K71" s="613"/>
    </row>
    <row r="72" spans="1:11" x14ac:dyDescent="0.5">
      <c r="A72" s="604"/>
      <c r="B72" s="606"/>
      <c r="C72" s="18" t="s">
        <v>87</v>
      </c>
      <c r="D72" s="614"/>
      <c r="E72" s="619"/>
      <c r="F72" s="604"/>
      <c r="G72" s="604"/>
      <c r="H72" s="604"/>
      <c r="I72" s="604"/>
      <c r="J72" s="604"/>
      <c r="K72" s="613"/>
    </row>
    <row r="73" spans="1:11" x14ac:dyDescent="0.5">
      <c r="A73" s="604"/>
      <c r="B73" s="606" t="s">
        <v>1331</v>
      </c>
      <c r="C73" s="17" t="s">
        <v>1315</v>
      </c>
      <c r="D73" s="614" t="s">
        <v>1313</v>
      </c>
      <c r="E73" s="618"/>
      <c r="F73" s="604" t="s">
        <v>23</v>
      </c>
      <c r="G73" s="604" t="s">
        <v>26</v>
      </c>
      <c r="H73" s="604" t="s">
        <v>26</v>
      </c>
      <c r="I73" s="604" t="s">
        <v>73</v>
      </c>
      <c r="J73" s="604" t="s">
        <v>22</v>
      </c>
      <c r="K73" s="613"/>
    </row>
    <row r="74" spans="1:11" x14ac:dyDescent="0.5">
      <c r="A74" s="604"/>
      <c r="B74" s="606"/>
      <c r="C74" s="19" t="s">
        <v>1321</v>
      </c>
      <c r="D74" s="614"/>
      <c r="E74" s="618"/>
      <c r="F74" s="604"/>
      <c r="G74" s="604"/>
      <c r="H74" s="604"/>
      <c r="I74" s="604"/>
      <c r="J74" s="604"/>
      <c r="K74" s="613"/>
    </row>
    <row r="75" spans="1:11" x14ac:dyDescent="0.5">
      <c r="A75" s="604"/>
      <c r="B75" s="606"/>
      <c r="C75" s="18" t="s">
        <v>85</v>
      </c>
      <c r="D75" s="614"/>
      <c r="E75" s="618"/>
      <c r="F75" s="604"/>
      <c r="G75" s="604"/>
      <c r="H75" s="604"/>
      <c r="I75" s="604"/>
      <c r="J75" s="604"/>
      <c r="K75" s="613"/>
    </row>
    <row r="76" spans="1:11" x14ac:dyDescent="0.5">
      <c r="A76" s="604"/>
      <c r="B76" s="606" t="s">
        <v>1341</v>
      </c>
      <c r="C76" s="17" t="s">
        <v>1306</v>
      </c>
      <c r="D76" s="614" t="s">
        <v>82</v>
      </c>
      <c r="E76" s="619" t="s">
        <v>1670</v>
      </c>
      <c r="F76" s="604" t="s">
        <v>20</v>
      </c>
      <c r="G76" s="604" t="s">
        <v>28</v>
      </c>
      <c r="H76" s="604" t="s">
        <v>73</v>
      </c>
      <c r="I76" s="604" t="s">
        <v>28</v>
      </c>
      <c r="J76" s="604" t="s">
        <v>22</v>
      </c>
      <c r="K76" s="613"/>
    </row>
    <row r="77" spans="1:11" x14ac:dyDescent="0.5">
      <c r="A77" s="604"/>
      <c r="B77" s="606"/>
      <c r="C77" s="19" t="s">
        <v>1627</v>
      </c>
      <c r="D77" s="614"/>
      <c r="E77" s="619"/>
      <c r="F77" s="604"/>
      <c r="G77" s="604"/>
      <c r="H77" s="604"/>
      <c r="I77" s="604"/>
      <c r="J77" s="604"/>
      <c r="K77" s="613"/>
    </row>
    <row r="78" spans="1:11" x14ac:dyDescent="0.5">
      <c r="A78" s="604"/>
      <c r="B78" s="606"/>
      <c r="C78" s="18" t="s">
        <v>57</v>
      </c>
      <c r="D78" s="614"/>
      <c r="E78" s="619"/>
      <c r="F78" s="604"/>
      <c r="G78" s="604"/>
      <c r="H78" s="604"/>
      <c r="I78" s="604"/>
      <c r="J78" s="604"/>
      <c r="K78" s="613"/>
    </row>
    <row r="79" spans="1:11" x14ac:dyDescent="0.5">
      <c r="A79" s="604"/>
      <c r="B79" s="606"/>
      <c r="C79" s="18" t="s">
        <v>45</v>
      </c>
      <c r="D79" s="614"/>
      <c r="E79" s="619"/>
      <c r="F79" s="604"/>
      <c r="G79" s="604"/>
      <c r="H79" s="604"/>
      <c r="I79" s="604"/>
      <c r="J79" s="604"/>
      <c r="K79" s="613"/>
    </row>
    <row r="80" spans="1:11" x14ac:dyDescent="0.5">
      <c r="A80" s="604"/>
      <c r="B80" s="606" t="s">
        <v>1341</v>
      </c>
      <c r="C80" s="17" t="s">
        <v>1306</v>
      </c>
      <c r="D80" s="614" t="s">
        <v>82</v>
      </c>
      <c r="E80" s="619" t="s">
        <v>1671</v>
      </c>
      <c r="F80" s="604" t="s">
        <v>23</v>
      </c>
      <c r="G80" s="604" t="s">
        <v>26</v>
      </c>
      <c r="H80" s="604" t="s">
        <v>73</v>
      </c>
      <c r="I80" s="604" t="s">
        <v>26</v>
      </c>
      <c r="J80" s="604" t="s">
        <v>22</v>
      </c>
      <c r="K80" s="613"/>
    </row>
    <row r="81" spans="1:11" x14ac:dyDescent="0.5">
      <c r="A81" s="604"/>
      <c r="B81" s="606"/>
      <c r="C81" s="19" t="s">
        <v>1628</v>
      </c>
      <c r="D81" s="614"/>
      <c r="E81" s="619"/>
      <c r="F81" s="604"/>
      <c r="G81" s="604"/>
      <c r="H81" s="604"/>
      <c r="I81" s="604"/>
      <c r="J81" s="604"/>
      <c r="K81" s="613"/>
    </row>
    <row r="82" spans="1:11" x14ac:dyDescent="0.5">
      <c r="A82" s="604"/>
      <c r="B82" s="606"/>
      <c r="C82" s="18" t="s">
        <v>57</v>
      </c>
      <c r="D82" s="614"/>
      <c r="E82" s="619"/>
      <c r="F82" s="604"/>
      <c r="G82" s="604"/>
      <c r="H82" s="604"/>
      <c r="I82" s="604"/>
      <c r="J82" s="604"/>
      <c r="K82" s="613"/>
    </row>
    <row r="83" spans="1:11" x14ac:dyDescent="0.5">
      <c r="A83" s="604"/>
      <c r="B83" s="606"/>
      <c r="C83" s="18" t="s">
        <v>45</v>
      </c>
      <c r="D83" s="614"/>
      <c r="E83" s="619"/>
      <c r="F83" s="604"/>
      <c r="G83" s="604"/>
      <c r="H83" s="604"/>
      <c r="I83" s="604"/>
      <c r="J83" s="604"/>
      <c r="K83" s="613"/>
    </row>
    <row r="84" spans="1:11" x14ac:dyDescent="0.5">
      <c r="A84" s="604"/>
      <c r="B84" s="606" t="s">
        <v>1342</v>
      </c>
      <c r="C84" s="17" t="s">
        <v>1308</v>
      </c>
      <c r="D84" s="614" t="s">
        <v>82</v>
      </c>
      <c r="E84" s="619" t="s">
        <v>1672</v>
      </c>
      <c r="F84" s="604" t="s">
        <v>20</v>
      </c>
      <c r="G84" s="604" t="s">
        <v>28</v>
      </c>
      <c r="H84" s="604" t="s">
        <v>73</v>
      </c>
      <c r="I84" s="604" t="s">
        <v>28</v>
      </c>
      <c r="J84" s="604" t="s">
        <v>22</v>
      </c>
      <c r="K84" s="613"/>
    </row>
    <row r="85" spans="1:11" x14ac:dyDescent="0.5">
      <c r="A85" s="604"/>
      <c r="B85" s="606"/>
      <c r="C85" s="19" t="s">
        <v>1627</v>
      </c>
      <c r="D85" s="614"/>
      <c r="E85" s="619"/>
      <c r="F85" s="604"/>
      <c r="G85" s="604"/>
      <c r="H85" s="604"/>
      <c r="I85" s="604"/>
      <c r="J85" s="604"/>
      <c r="K85" s="613"/>
    </row>
    <row r="86" spans="1:11" x14ac:dyDescent="0.5">
      <c r="A86" s="604"/>
      <c r="B86" s="606"/>
      <c r="C86" s="18" t="s">
        <v>57</v>
      </c>
      <c r="D86" s="614"/>
      <c r="E86" s="619"/>
      <c r="F86" s="604"/>
      <c r="G86" s="604"/>
      <c r="H86" s="604"/>
      <c r="I86" s="604"/>
      <c r="J86" s="604"/>
      <c r="K86" s="613"/>
    </row>
    <row r="87" spans="1:11" x14ac:dyDescent="0.5">
      <c r="A87" s="604"/>
      <c r="B87" s="606"/>
      <c r="C87" s="18" t="s">
        <v>45</v>
      </c>
      <c r="D87" s="614"/>
      <c r="E87" s="619"/>
      <c r="F87" s="604"/>
      <c r="G87" s="604"/>
      <c r="H87" s="604"/>
      <c r="I87" s="604"/>
      <c r="J87" s="604"/>
      <c r="K87" s="613"/>
    </row>
    <row r="88" spans="1:11" x14ac:dyDescent="0.5">
      <c r="A88" s="604"/>
      <c r="B88" s="606" t="s">
        <v>1342</v>
      </c>
      <c r="C88" s="17" t="s">
        <v>1308</v>
      </c>
      <c r="D88" s="614" t="s">
        <v>82</v>
      </c>
      <c r="E88" s="619" t="s">
        <v>1673</v>
      </c>
      <c r="F88" s="604" t="s">
        <v>23</v>
      </c>
      <c r="G88" s="604" t="s">
        <v>26</v>
      </c>
      <c r="H88" s="604" t="s">
        <v>73</v>
      </c>
      <c r="I88" s="604" t="s">
        <v>26</v>
      </c>
      <c r="J88" s="604" t="s">
        <v>22</v>
      </c>
      <c r="K88" s="613"/>
    </row>
    <row r="89" spans="1:11" x14ac:dyDescent="0.5">
      <c r="A89" s="604"/>
      <c r="B89" s="606"/>
      <c r="C89" s="19" t="s">
        <v>1628</v>
      </c>
      <c r="D89" s="614"/>
      <c r="E89" s="619"/>
      <c r="F89" s="604"/>
      <c r="G89" s="604"/>
      <c r="H89" s="604"/>
      <c r="I89" s="604"/>
      <c r="J89" s="604"/>
      <c r="K89" s="613"/>
    </row>
    <row r="90" spans="1:11" x14ac:dyDescent="0.5">
      <c r="A90" s="604"/>
      <c r="B90" s="606"/>
      <c r="C90" s="18" t="s">
        <v>57</v>
      </c>
      <c r="D90" s="614"/>
      <c r="E90" s="619"/>
      <c r="F90" s="604"/>
      <c r="G90" s="604"/>
      <c r="H90" s="604"/>
      <c r="I90" s="604"/>
      <c r="J90" s="604"/>
      <c r="K90" s="613"/>
    </row>
    <row r="91" spans="1:11" x14ac:dyDescent="0.5">
      <c r="A91" s="604"/>
      <c r="B91" s="606"/>
      <c r="C91" s="18" t="s">
        <v>45</v>
      </c>
      <c r="D91" s="614"/>
      <c r="E91" s="619"/>
      <c r="F91" s="604"/>
      <c r="G91" s="604"/>
      <c r="H91" s="604"/>
      <c r="I91" s="604"/>
      <c r="J91" s="604"/>
      <c r="K91" s="613"/>
    </row>
    <row r="92" spans="1:11" x14ac:dyDescent="0.5">
      <c r="A92" s="604"/>
      <c r="B92" s="606" t="s">
        <v>1343</v>
      </c>
      <c r="C92" s="17" t="s">
        <v>1310</v>
      </c>
      <c r="D92" s="614" t="s">
        <v>82</v>
      </c>
      <c r="E92" s="619" t="s">
        <v>1674</v>
      </c>
      <c r="F92" s="604" t="s">
        <v>20</v>
      </c>
      <c r="G92" s="604" t="s">
        <v>28</v>
      </c>
      <c r="H92" s="604" t="s">
        <v>20</v>
      </c>
      <c r="I92" s="604" t="s">
        <v>26</v>
      </c>
      <c r="J92" s="604" t="s">
        <v>22</v>
      </c>
      <c r="K92" s="613"/>
    </row>
    <row r="93" spans="1:11" x14ac:dyDescent="0.5">
      <c r="A93" s="604"/>
      <c r="B93" s="606"/>
      <c r="C93" s="19" t="s">
        <v>1627</v>
      </c>
      <c r="D93" s="614"/>
      <c r="E93" s="619"/>
      <c r="F93" s="604"/>
      <c r="G93" s="604"/>
      <c r="H93" s="604"/>
      <c r="I93" s="604"/>
      <c r="J93" s="604"/>
      <c r="K93" s="613"/>
    </row>
    <row r="94" spans="1:11" x14ac:dyDescent="0.5">
      <c r="A94" s="604"/>
      <c r="B94" s="606"/>
      <c r="C94" s="18" t="s">
        <v>57</v>
      </c>
      <c r="D94" s="614"/>
      <c r="E94" s="619"/>
      <c r="F94" s="604"/>
      <c r="G94" s="604"/>
      <c r="H94" s="604"/>
      <c r="I94" s="604"/>
      <c r="J94" s="604"/>
      <c r="K94" s="613"/>
    </row>
    <row r="95" spans="1:11" x14ac:dyDescent="0.5">
      <c r="A95" s="604"/>
      <c r="B95" s="606"/>
      <c r="C95" s="18" t="s">
        <v>45</v>
      </c>
      <c r="D95" s="614"/>
      <c r="E95" s="619"/>
      <c r="F95" s="604"/>
      <c r="G95" s="604"/>
      <c r="H95" s="604"/>
      <c r="I95" s="604"/>
      <c r="J95" s="604"/>
      <c r="K95" s="613"/>
    </row>
    <row r="96" spans="1:11" x14ac:dyDescent="0.5">
      <c r="A96" s="604"/>
      <c r="B96" s="606" t="s">
        <v>1343</v>
      </c>
      <c r="C96" s="17" t="s">
        <v>1310</v>
      </c>
      <c r="D96" s="614" t="s">
        <v>82</v>
      </c>
      <c r="E96" s="619" t="s">
        <v>1675</v>
      </c>
      <c r="F96" s="604" t="s">
        <v>23</v>
      </c>
      <c r="G96" s="604" t="s">
        <v>26</v>
      </c>
      <c r="H96" s="604" t="s">
        <v>73</v>
      </c>
      <c r="I96" s="604" t="s">
        <v>26</v>
      </c>
      <c r="J96" s="604" t="s">
        <v>22</v>
      </c>
      <c r="K96" s="613"/>
    </row>
    <row r="97" spans="1:11" x14ac:dyDescent="0.5">
      <c r="A97" s="604"/>
      <c r="B97" s="606"/>
      <c r="C97" s="19" t="s">
        <v>1628</v>
      </c>
      <c r="D97" s="614"/>
      <c r="E97" s="619"/>
      <c r="F97" s="604"/>
      <c r="G97" s="604"/>
      <c r="H97" s="604"/>
      <c r="I97" s="604"/>
      <c r="J97" s="604"/>
      <c r="K97" s="613"/>
    </row>
    <row r="98" spans="1:11" x14ac:dyDescent="0.5">
      <c r="A98" s="604"/>
      <c r="B98" s="606"/>
      <c r="C98" s="18" t="s">
        <v>57</v>
      </c>
      <c r="D98" s="614"/>
      <c r="E98" s="619"/>
      <c r="F98" s="604"/>
      <c r="G98" s="604"/>
      <c r="H98" s="604"/>
      <c r="I98" s="604"/>
      <c r="J98" s="604"/>
      <c r="K98" s="613"/>
    </row>
    <row r="99" spans="1:11" x14ac:dyDescent="0.5">
      <c r="A99" s="604"/>
      <c r="B99" s="606"/>
      <c r="C99" s="18" t="s">
        <v>45</v>
      </c>
      <c r="D99" s="614"/>
      <c r="E99" s="619"/>
      <c r="F99" s="604"/>
      <c r="G99" s="604"/>
      <c r="H99" s="604"/>
      <c r="I99" s="604"/>
      <c r="J99" s="604"/>
      <c r="K99" s="613"/>
    </row>
    <row r="100" spans="1:11" x14ac:dyDescent="0.5">
      <c r="A100" s="604"/>
      <c r="B100" s="606" t="s">
        <v>1344</v>
      </c>
      <c r="C100" s="17" t="s">
        <v>1330</v>
      </c>
      <c r="D100" s="614" t="s">
        <v>82</v>
      </c>
      <c r="E100" s="619" t="s">
        <v>1676</v>
      </c>
      <c r="F100" s="604" t="s">
        <v>20</v>
      </c>
      <c r="G100" s="604" t="s">
        <v>28</v>
      </c>
      <c r="H100" s="604" t="s">
        <v>73</v>
      </c>
      <c r="I100" s="604" t="s">
        <v>28</v>
      </c>
      <c r="J100" s="604" t="s">
        <v>22</v>
      </c>
      <c r="K100" s="613"/>
    </row>
    <row r="101" spans="1:11" x14ac:dyDescent="0.5">
      <c r="A101" s="604"/>
      <c r="B101" s="606"/>
      <c r="C101" s="19" t="s">
        <v>1627</v>
      </c>
      <c r="D101" s="614"/>
      <c r="E101" s="619"/>
      <c r="F101" s="604"/>
      <c r="G101" s="604"/>
      <c r="H101" s="604"/>
      <c r="I101" s="604"/>
      <c r="J101" s="604"/>
      <c r="K101" s="613"/>
    </row>
    <row r="102" spans="1:11" x14ac:dyDescent="0.5">
      <c r="A102" s="604"/>
      <c r="B102" s="606"/>
      <c r="C102" s="18" t="s">
        <v>57</v>
      </c>
      <c r="D102" s="614"/>
      <c r="E102" s="619"/>
      <c r="F102" s="604"/>
      <c r="G102" s="604"/>
      <c r="H102" s="604"/>
      <c r="I102" s="604"/>
      <c r="J102" s="604"/>
      <c r="K102" s="613"/>
    </row>
    <row r="103" spans="1:11" x14ac:dyDescent="0.5">
      <c r="A103" s="604"/>
      <c r="B103" s="606"/>
      <c r="C103" s="18" t="s">
        <v>45</v>
      </c>
      <c r="D103" s="614"/>
      <c r="E103" s="619"/>
      <c r="F103" s="604"/>
      <c r="G103" s="604"/>
      <c r="H103" s="604"/>
      <c r="I103" s="604"/>
      <c r="J103" s="604"/>
      <c r="K103" s="613"/>
    </row>
    <row r="104" spans="1:11" x14ac:dyDescent="0.5">
      <c r="A104" s="604"/>
      <c r="B104" s="606" t="s">
        <v>1344</v>
      </c>
      <c r="C104" s="17" t="s">
        <v>1330</v>
      </c>
      <c r="D104" s="614" t="s">
        <v>82</v>
      </c>
      <c r="E104" s="619" t="s">
        <v>1677</v>
      </c>
      <c r="F104" s="604" t="s">
        <v>23</v>
      </c>
      <c r="G104" s="604" t="s">
        <v>26</v>
      </c>
      <c r="H104" s="604" t="s">
        <v>20</v>
      </c>
      <c r="I104" s="604" t="s">
        <v>25</v>
      </c>
      <c r="J104" s="604" t="s">
        <v>22</v>
      </c>
      <c r="K104" s="613"/>
    </row>
    <row r="105" spans="1:11" x14ac:dyDescent="0.5">
      <c r="A105" s="604"/>
      <c r="B105" s="606"/>
      <c r="C105" s="19" t="s">
        <v>1628</v>
      </c>
      <c r="D105" s="614"/>
      <c r="E105" s="619"/>
      <c r="F105" s="604"/>
      <c r="G105" s="604"/>
      <c r="H105" s="604"/>
      <c r="I105" s="604"/>
      <c r="J105" s="604"/>
      <c r="K105" s="613"/>
    </row>
    <row r="106" spans="1:11" x14ac:dyDescent="0.5">
      <c r="A106" s="604"/>
      <c r="B106" s="606"/>
      <c r="C106" s="18" t="s">
        <v>57</v>
      </c>
      <c r="D106" s="614"/>
      <c r="E106" s="619"/>
      <c r="F106" s="604"/>
      <c r="G106" s="604"/>
      <c r="H106" s="604"/>
      <c r="I106" s="604"/>
      <c r="J106" s="604"/>
      <c r="K106" s="613"/>
    </row>
    <row r="107" spans="1:11" x14ac:dyDescent="0.5">
      <c r="A107" s="604"/>
      <c r="B107" s="606"/>
      <c r="C107" s="18" t="s">
        <v>45</v>
      </c>
      <c r="D107" s="614"/>
      <c r="E107" s="619"/>
      <c r="F107" s="604"/>
      <c r="G107" s="604"/>
      <c r="H107" s="604"/>
      <c r="I107" s="604"/>
      <c r="J107" s="604"/>
      <c r="K107" s="613"/>
    </row>
    <row r="108" spans="1:11" x14ac:dyDescent="0.5">
      <c r="A108" s="604"/>
      <c r="B108" s="606" t="s">
        <v>1345</v>
      </c>
      <c r="C108" s="17" t="s">
        <v>1312</v>
      </c>
      <c r="D108" s="614" t="s">
        <v>1313</v>
      </c>
      <c r="E108" s="619" t="s">
        <v>1678</v>
      </c>
      <c r="F108" s="604" t="s">
        <v>20</v>
      </c>
      <c r="G108" s="604" t="s">
        <v>28</v>
      </c>
      <c r="H108" s="604" t="s">
        <v>73</v>
      </c>
      <c r="I108" s="604" t="s">
        <v>28</v>
      </c>
      <c r="J108" s="604" t="s">
        <v>22</v>
      </c>
      <c r="K108" s="613"/>
    </row>
    <row r="109" spans="1:11" x14ac:dyDescent="0.5">
      <c r="A109" s="604"/>
      <c r="B109" s="606"/>
      <c r="C109" s="19" t="s">
        <v>1627</v>
      </c>
      <c r="D109" s="614"/>
      <c r="E109" s="619"/>
      <c r="F109" s="604"/>
      <c r="G109" s="604"/>
      <c r="H109" s="604"/>
      <c r="I109" s="604"/>
      <c r="J109" s="604"/>
      <c r="K109" s="613"/>
    </row>
    <row r="110" spans="1:11" x14ac:dyDescent="0.5">
      <c r="A110" s="604"/>
      <c r="B110" s="606"/>
      <c r="C110" s="18" t="s">
        <v>57</v>
      </c>
      <c r="D110" s="614"/>
      <c r="E110" s="619"/>
      <c r="F110" s="604"/>
      <c r="G110" s="604"/>
      <c r="H110" s="604"/>
      <c r="I110" s="604"/>
      <c r="J110" s="604"/>
      <c r="K110" s="613"/>
    </row>
    <row r="111" spans="1:11" x14ac:dyDescent="0.5">
      <c r="A111" s="604"/>
      <c r="B111" s="606"/>
      <c r="C111" s="18" t="s">
        <v>45</v>
      </c>
      <c r="D111" s="614"/>
      <c r="E111" s="619"/>
      <c r="F111" s="604"/>
      <c r="G111" s="604"/>
      <c r="H111" s="604"/>
      <c r="I111" s="604"/>
      <c r="J111" s="604"/>
      <c r="K111" s="613"/>
    </row>
    <row r="112" spans="1:11" x14ac:dyDescent="0.5">
      <c r="A112" s="604"/>
      <c r="B112" s="606" t="s">
        <v>1345</v>
      </c>
      <c r="C112" s="17" t="s">
        <v>1312</v>
      </c>
      <c r="D112" s="614" t="s">
        <v>1313</v>
      </c>
      <c r="E112" s="619" t="s">
        <v>1679</v>
      </c>
      <c r="F112" s="604" t="s">
        <v>23</v>
      </c>
      <c r="G112" s="604" t="s">
        <v>26</v>
      </c>
      <c r="H112" s="604" t="s">
        <v>73</v>
      </c>
      <c r="I112" s="604" t="s">
        <v>26</v>
      </c>
      <c r="J112" s="604" t="s">
        <v>22</v>
      </c>
      <c r="K112" s="613"/>
    </row>
    <row r="113" spans="1:11" x14ac:dyDescent="0.5">
      <c r="A113" s="604"/>
      <c r="B113" s="606"/>
      <c r="C113" s="19" t="s">
        <v>1628</v>
      </c>
      <c r="D113" s="614"/>
      <c r="E113" s="619"/>
      <c r="F113" s="604"/>
      <c r="G113" s="604"/>
      <c r="H113" s="604"/>
      <c r="I113" s="604"/>
      <c r="J113" s="604"/>
      <c r="K113" s="613"/>
    </row>
    <row r="114" spans="1:11" x14ac:dyDescent="0.5">
      <c r="A114" s="604"/>
      <c r="B114" s="606"/>
      <c r="C114" s="18" t="s">
        <v>57</v>
      </c>
      <c r="D114" s="614"/>
      <c r="E114" s="619"/>
      <c r="F114" s="604"/>
      <c r="G114" s="604"/>
      <c r="H114" s="604"/>
      <c r="I114" s="604"/>
      <c r="J114" s="604"/>
      <c r="K114" s="613"/>
    </row>
    <row r="115" spans="1:11" x14ac:dyDescent="0.5">
      <c r="A115" s="604"/>
      <c r="B115" s="606"/>
      <c r="C115" s="18" t="s">
        <v>45</v>
      </c>
      <c r="D115" s="614"/>
      <c r="E115" s="619"/>
      <c r="F115" s="604"/>
      <c r="G115" s="604"/>
      <c r="H115" s="604"/>
      <c r="I115" s="604"/>
      <c r="J115" s="604"/>
      <c r="K115" s="613"/>
    </row>
    <row r="116" spans="1:11" x14ac:dyDescent="0.5">
      <c r="A116" s="604"/>
      <c r="B116" s="606" t="s">
        <v>1346</v>
      </c>
      <c r="C116" s="17" t="s">
        <v>1315</v>
      </c>
      <c r="D116" s="614" t="s">
        <v>1313</v>
      </c>
      <c r="E116" s="619" t="s">
        <v>1680</v>
      </c>
      <c r="F116" s="604" t="s">
        <v>20</v>
      </c>
      <c r="G116" s="604" t="s">
        <v>28</v>
      </c>
      <c r="H116" s="604" t="s">
        <v>73</v>
      </c>
      <c r="I116" s="604" t="s">
        <v>28</v>
      </c>
      <c r="J116" s="604" t="s">
        <v>22</v>
      </c>
      <c r="K116" s="613"/>
    </row>
    <row r="117" spans="1:11" x14ac:dyDescent="0.5">
      <c r="A117" s="604"/>
      <c r="B117" s="606"/>
      <c r="C117" s="19" t="s">
        <v>1627</v>
      </c>
      <c r="D117" s="614"/>
      <c r="E117" s="619"/>
      <c r="F117" s="604"/>
      <c r="G117" s="604"/>
      <c r="H117" s="604"/>
      <c r="I117" s="604"/>
      <c r="J117" s="604"/>
      <c r="K117" s="613"/>
    </row>
    <row r="118" spans="1:11" x14ac:dyDescent="0.5">
      <c r="A118" s="604"/>
      <c r="B118" s="606"/>
      <c r="C118" s="18" t="s">
        <v>57</v>
      </c>
      <c r="D118" s="614"/>
      <c r="E118" s="619"/>
      <c r="F118" s="604"/>
      <c r="G118" s="604"/>
      <c r="H118" s="604"/>
      <c r="I118" s="604"/>
      <c r="J118" s="604"/>
      <c r="K118" s="613"/>
    </row>
    <row r="119" spans="1:11" x14ac:dyDescent="0.5">
      <c r="A119" s="604"/>
      <c r="B119" s="606"/>
      <c r="C119" s="18" t="s">
        <v>45</v>
      </c>
      <c r="D119" s="614"/>
      <c r="E119" s="619"/>
      <c r="F119" s="604"/>
      <c r="G119" s="604"/>
      <c r="H119" s="604"/>
      <c r="I119" s="604"/>
      <c r="J119" s="604"/>
      <c r="K119" s="613"/>
    </row>
    <row r="120" spans="1:11" x14ac:dyDescent="0.5">
      <c r="A120" s="604"/>
      <c r="B120" s="606" t="s">
        <v>1346</v>
      </c>
      <c r="C120" s="17" t="s">
        <v>1315</v>
      </c>
      <c r="D120" s="614" t="s">
        <v>1313</v>
      </c>
      <c r="E120" s="619" t="s">
        <v>1681</v>
      </c>
      <c r="F120" s="604" t="s">
        <v>23</v>
      </c>
      <c r="G120" s="604" t="s">
        <v>26</v>
      </c>
      <c r="H120" s="604" t="s">
        <v>20</v>
      </c>
      <c r="I120" s="604" t="s">
        <v>25</v>
      </c>
      <c r="J120" s="604" t="s">
        <v>22</v>
      </c>
      <c r="K120" s="613"/>
    </row>
    <row r="121" spans="1:11" x14ac:dyDescent="0.5">
      <c r="A121" s="604"/>
      <c r="B121" s="606"/>
      <c r="C121" s="19" t="s">
        <v>1628</v>
      </c>
      <c r="D121" s="614"/>
      <c r="E121" s="619"/>
      <c r="F121" s="604"/>
      <c r="G121" s="604"/>
      <c r="H121" s="604"/>
      <c r="I121" s="604"/>
      <c r="J121" s="604"/>
      <c r="K121" s="613"/>
    </row>
    <row r="122" spans="1:11" x14ac:dyDescent="0.5">
      <c r="A122" s="604"/>
      <c r="B122" s="606"/>
      <c r="C122" s="18" t="s">
        <v>57</v>
      </c>
      <c r="D122" s="614"/>
      <c r="E122" s="619"/>
      <c r="F122" s="604"/>
      <c r="G122" s="604"/>
      <c r="H122" s="604"/>
      <c r="I122" s="604"/>
      <c r="J122" s="604"/>
      <c r="K122" s="613"/>
    </row>
    <row r="123" spans="1:11" x14ac:dyDescent="0.5">
      <c r="A123" s="604"/>
      <c r="B123" s="606"/>
      <c r="C123" s="18" t="s">
        <v>45</v>
      </c>
      <c r="D123" s="614"/>
      <c r="E123" s="619"/>
      <c r="F123" s="604"/>
      <c r="G123" s="604"/>
      <c r="H123" s="604"/>
      <c r="I123" s="604"/>
      <c r="J123" s="604"/>
      <c r="K123" s="613"/>
    </row>
    <row r="124" spans="1:11" x14ac:dyDescent="0.5">
      <c r="A124" s="604"/>
      <c r="B124" s="606" t="s">
        <v>1347</v>
      </c>
      <c r="C124" s="17" t="s">
        <v>1317</v>
      </c>
      <c r="D124" s="614" t="s">
        <v>1348</v>
      </c>
      <c r="E124" s="619" t="s">
        <v>1682</v>
      </c>
      <c r="F124" s="604" t="s">
        <v>20</v>
      </c>
      <c r="G124" s="604" t="s">
        <v>28</v>
      </c>
      <c r="H124" s="604" t="s">
        <v>20</v>
      </c>
      <c r="I124" s="604" t="s">
        <v>26</v>
      </c>
      <c r="J124" s="604" t="s">
        <v>22</v>
      </c>
      <c r="K124" s="613"/>
    </row>
    <row r="125" spans="1:11" x14ac:dyDescent="0.5">
      <c r="A125" s="604"/>
      <c r="B125" s="606"/>
      <c r="C125" s="19" t="s">
        <v>1627</v>
      </c>
      <c r="D125" s="614"/>
      <c r="E125" s="619"/>
      <c r="F125" s="604"/>
      <c r="G125" s="604"/>
      <c r="H125" s="604"/>
      <c r="I125" s="604"/>
      <c r="J125" s="604"/>
      <c r="K125" s="613"/>
    </row>
    <row r="126" spans="1:11" x14ac:dyDescent="0.5">
      <c r="A126" s="604"/>
      <c r="B126" s="606"/>
      <c r="C126" s="18" t="s">
        <v>57</v>
      </c>
      <c r="D126" s="614"/>
      <c r="E126" s="619"/>
      <c r="F126" s="604"/>
      <c r="G126" s="604"/>
      <c r="H126" s="604"/>
      <c r="I126" s="604"/>
      <c r="J126" s="604"/>
      <c r="K126" s="613"/>
    </row>
    <row r="127" spans="1:11" x14ac:dyDescent="0.5">
      <c r="A127" s="604"/>
      <c r="B127" s="606"/>
      <c r="C127" s="18" t="s">
        <v>45</v>
      </c>
      <c r="D127" s="614"/>
      <c r="E127" s="619"/>
      <c r="F127" s="604"/>
      <c r="G127" s="604"/>
      <c r="H127" s="604"/>
      <c r="I127" s="604"/>
      <c r="J127" s="604"/>
      <c r="K127" s="613"/>
    </row>
    <row r="128" spans="1:11" x14ac:dyDescent="0.5">
      <c r="A128" s="604"/>
      <c r="B128" s="606" t="s">
        <v>1347</v>
      </c>
      <c r="C128" s="17" t="s">
        <v>1317</v>
      </c>
      <c r="D128" s="614" t="s">
        <v>1348</v>
      </c>
      <c r="E128" s="619" t="s">
        <v>1683</v>
      </c>
      <c r="F128" s="604" t="s">
        <v>23</v>
      </c>
      <c r="G128" s="604" t="s">
        <v>26</v>
      </c>
      <c r="H128" s="604" t="s">
        <v>73</v>
      </c>
      <c r="I128" s="604" t="s">
        <v>26</v>
      </c>
      <c r="J128" s="604" t="s">
        <v>22</v>
      </c>
      <c r="K128" s="613"/>
    </row>
    <row r="129" spans="1:11" x14ac:dyDescent="0.5">
      <c r="A129" s="604"/>
      <c r="B129" s="606"/>
      <c r="C129" s="19" t="s">
        <v>1628</v>
      </c>
      <c r="D129" s="614"/>
      <c r="E129" s="619"/>
      <c r="F129" s="604"/>
      <c r="G129" s="604"/>
      <c r="H129" s="604"/>
      <c r="I129" s="604"/>
      <c r="J129" s="604"/>
      <c r="K129" s="613"/>
    </row>
    <row r="130" spans="1:11" x14ac:dyDescent="0.5">
      <c r="A130" s="604"/>
      <c r="B130" s="606"/>
      <c r="C130" s="18" t="s">
        <v>57</v>
      </c>
      <c r="D130" s="614"/>
      <c r="E130" s="619"/>
      <c r="F130" s="604"/>
      <c r="G130" s="604"/>
      <c r="H130" s="604"/>
      <c r="I130" s="604"/>
      <c r="J130" s="604"/>
      <c r="K130" s="613"/>
    </row>
    <row r="131" spans="1:11" x14ac:dyDescent="0.5">
      <c r="A131" s="604"/>
      <c r="B131" s="606"/>
      <c r="C131" s="18" t="s">
        <v>45</v>
      </c>
      <c r="D131" s="614"/>
      <c r="E131" s="619"/>
      <c r="F131" s="604"/>
      <c r="G131" s="604"/>
      <c r="H131" s="604"/>
      <c r="I131" s="604"/>
      <c r="J131" s="604"/>
      <c r="K131" s="613"/>
    </row>
    <row r="132" spans="1:11" x14ac:dyDescent="0.5">
      <c r="A132" s="604"/>
      <c r="B132" s="606" t="s">
        <v>1349</v>
      </c>
      <c r="C132" s="17" t="s">
        <v>1350</v>
      </c>
      <c r="D132" s="614" t="s">
        <v>1318</v>
      </c>
      <c r="E132" s="619" t="s">
        <v>1684</v>
      </c>
      <c r="F132" s="604" t="s">
        <v>20</v>
      </c>
      <c r="G132" s="604" t="s">
        <v>28</v>
      </c>
      <c r="H132" s="604" t="s">
        <v>73</v>
      </c>
      <c r="I132" s="604" t="s">
        <v>28</v>
      </c>
      <c r="J132" s="604" t="s">
        <v>22</v>
      </c>
      <c r="K132" s="613"/>
    </row>
    <row r="133" spans="1:11" x14ac:dyDescent="0.5">
      <c r="A133" s="604"/>
      <c r="B133" s="606"/>
      <c r="C133" s="19" t="s">
        <v>1627</v>
      </c>
      <c r="D133" s="614"/>
      <c r="E133" s="619"/>
      <c r="F133" s="604"/>
      <c r="G133" s="604"/>
      <c r="H133" s="604"/>
      <c r="I133" s="604"/>
      <c r="J133" s="604"/>
      <c r="K133" s="613"/>
    </row>
    <row r="134" spans="1:11" x14ac:dyDescent="0.5">
      <c r="A134" s="604"/>
      <c r="B134" s="606"/>
      <c r="C134" s="18" t="s">
        <v>57</v>
      </c>
      <c r="D134" s="614"/>
      <c r="E134" s="619"/>
      <c r="F134" s="604"/>
      <c r="G134" s="604"/>
      <c r="H134" s="604"/>
      <c r="I134" s="604"/>
      <c r="J134" s="604"/>
      <c r="K134" s="613"/>
    </row>
    <row r="135" spans="1:11" x14ac:dyDescent="0.5">
      <c r="A135" s="604"/>
      <c r="B135" s="606"/>
      <c r="C135" s="18" t="s">
        <v>45</v>
      </c>
      <c r="D135" s="614"/>
      <c r="E135" s="619"/>
      <c r="F135" s="604"/>
      <c r="G135" s="604"/>
      <c r="H135" s="604"/>
      <c r="I135" s="604"/>
      <c r="J135" s="604"/>
      <c r="K135" s="613"/>
    </row>
    <row r="136" spans="1:11" x14ac:dyDescent="0.5">
      <c r="A136" s="604"/>
      <c r="B136" s="606" t="s">
        <v>1349</v>
      </c>
      <c r="C136" s="17" t="s">
        <v>1350</v>
      </c>
      <c r="D136" s="614" t="s">
        <v>1318</v>
      </c>
      <c r="E136" s="619" t="s">
        <v>1685</v>
      </c>
      <c r="F136" s="604" t="s">
        <v>23</v>
      </c>
      <c r="G136" s="604" t="s">
        <v>26</v>
      </c>
      <c r="H136" s="604" t="s">
        <v>73</v>
      </c>
      <c r="I136" s="604" t="s">
        <v>26</v>
      </c>
      <c r="J136" s="604" t="s">
        <v>22</v>
      </c>
      <c r="K136" s="613"/>
    </row>
    <row r="137" spans="1:11" x14ac:dyDescent="0.5">
      <c r="A137" s="604"/>
      <c r="B137" s="606"/>
      <c r="C137" s="19" t="s">
        <v>1628</v>
      </c>
      <c r="D137" s="614"/>
      <c r="E137" s="619"/>
      <c r="F137" s="604"/>
      <c r="G137" s="604"/>
      <c r="H137" s="604"/>
      <c r="I137" s="604"/>
      <c r="J137" s="604"/>
      <c r="K137" s="613"/>
    </row>
    <row r="138" spans="1:11" x14ac:dyDescent="0.5">
      <c r="A138" s="604"/>
      <c r="B138" s="606"/>
      <c r="C138" s="18" t="s">
        <v>57</v>
      </c>
      <c r="D138" s="614"/>
      <c r="E138" s="619"/>
      <c r="F138" s="604"/>
      <c r="G138" s="604"/>
      <c r="H138" s="604"/>
      <c r="I138" s="604"/>
      <c r="J138" s="604"/>
      <c r="K138" s="613"/>
    </row>
    <row r="139" spans="1:11" x14ac:dyDescent="0.5">
      <c r="A139" s="604"/>
      <c r="B139" s="606"/>
      <c r="C139" s="18" t="s">
        <v>45</v>
      </c>
      <c r="D139" s="614"/>
      <c r="E139" s="619"/>
      <c r="F139" s="604"/>
      <c r="G139" s="604"/>
      <c r="H139" s="604"/>
      <c r="I139" s="604"/>
      <c r="J139" s="604"/>
      <c r="K139" s="613"/>
    </row>
    <row r="140" spans="1:11" x14ac:dyDescent="0.5">
      <c r="A140" s="604"/>
      <c r="B140" s="606" t="s">
        <v>1360</v>
      </c>
      <c r="C140" s="17" t="s">
        <v>1310</v>
      </c>
      <c r="D140" s="614" t="s">
        <v>82</v>
      </c>
      <c r="E140" s="618"/>
      <c r="F140" s="604" t="s">
        <v>20</v>
      </c>
      <c r="G140" s="604" t="s">
        <v>26</v>
      </c>
      <c r="H140" s="604" t="s">
        <v>20</v>
      </c>
      <c r="I140" s="604" t="s">
        <v>25</v>
      </c>
      <c r="J140" s="604" t="s">
        <v>22</v>
      </c>
      <c r="K140" s="613"/>
    </row>
    <row r="141" spans="1:11" x14ac:dyDescent="0.5">
      <c r="A141" s="604"/>
      <c r="B141" s="606"/>
      <c r="C141" s="18" t="s">
        <v>68</v>
      </c>
      <c r="D141" s="614"/>
      <c r="E141" s="618"/>
      <c r="F141" s="604"/>
      <c r="G141" s="604"/>
      <c r="H141" s="604"/>
      <c r="I141" s="604"/>
      <c r="J141" s="604"/>
      <c r="K141" s="613"/>
    </row>
    <row r="142" spans="1:11" x14ac:dyDescent="0.5">
      <c r="A142" s="604"/>
      <c r="B142" s="606" t="s">
        <v>1629</v>
      </c>
      <c r="C142" s="17" t="s">
        <v>1330</v>
      </c>
      <c r="D142" s="614" t="s">
        <v>82</v>
      </c>
      <c r="E142" s="618"/>
      <c r="F142" s="604" t="s">
        <v>20</v>
      </c>
      <c r="G142" s="604" t="s">
        <v>26</v>
      </c>
      <c r="H142" s="604" t="s">
        <v>21</v>
      </c>
      <c r="I142" s="604" t="s">
        <v>23</v>
      </c>
      <c r="J142" s="604" t="s">
        <v>22</v>
      </c>
      <c r="K142" s="613"/>
    </row>
    <row r="143" spans="1:11" x14ac:dyDescent="0.5">
      <c r="A143" s="604"/>
      <c r="B143" s="606"/>
      <c r="C143" s="18" t="s">
        <v>68</v>
      </c>
      <c r="D143" s="614"/>
      <c r="E143" s="618"/>
      <c r="F143" s="604"/>
      <c r="G143" s="604"/>
      <c r="H143" s="604"/>
      <c r="I143" s="604"/>
      <c r="J143" s="604"/>
      <c r="K143" s="613"/>
    </row>
    <row r="144" spans="1:11" x14ac:dyDescent="0.5">
      <c r="A144" s="604"/>
      <c r="B144" s="606" t="s">
        <v>1630</v>
      </c>
      <c r="C144" s="17" t="s">
        <v>1631</v>
      </c>
      <c r="D144" s="614" t="s">
        <v>33</v>
      </c>
      <c r="E144" s="618"/>
      <c r="F144" s="604" t="s">
        <v>20</v>
      </c>
      <c r="G144" s="604" t="s">
        <v>26</v>
      </c>
      <c r="H144" s="604" t="s">
        <v>20</v>
      </c>
      <c r="I144" s="604" t="s">
        <v>25</v>
      </c>
      <c r="J144" s="604" t="s">
        <v>22</v>
      </c>
      <c r="K144" s="613"/>
    </row>
    <row r="145" spans="1:11" x14ac:dyDescent="0.5">
      <c r="A145" s="604"/>
      <c r="B145" s="606"/>
      <c r="C145" s="18" t="s">
        <v>58</v>
      </c>
      <c r="D145" s="614"/>
      <c r="E145" s="618"/>
      <c r="F145" s="604"/>
      <c r="G145" s="604"/>
      <c r="H145" s="604"/>
      <c r="I145" s="604"/>
      <c r="J145" s="604"/>
      <c r="K145" s="613"/>
    </row>
    <row r="146" spans="1:11" x14ac:dyDescent="0.5">
      <c r="A146" s="604"/>
      <c r="B146" s="606" t="s">
        <v>1365</v>
      </c>
      <c r="C146" s="17" t="s">
        <v>1312</v>
      </c>
      <c r="D146" s="614" t="s">
        <v>1313</v>
      </c>
      <c r="E146" s="618"/>
      <c r="F146" s="604" t="s">
        <v>20</v>
      </c>
      <c r="G146" s="604" t="s">
        <v>26</v>
      </c>
      <c r="H146" s="604" t="s">
        <v>20</v>
      </c>
      <c r="I146" s="604" t="s">
        <v>25</v>
      </c>
      <c r="J146" s="604" t="s">
        <v>22</v>
      </c>
      <c r="K146" s="613"/>
    </row>
    <row r="147" spans="1:11" x14ac:dyDescent="0.5">
      <c r="A147" s="604"/>
      <c r="B147" s="606"/>
      <c r="C147" s="18" t="s">
        <v>58</v>
      </c>
      <c r="D147" s="614"/>
      <c r="E147" s="618"/>
      <c r="F147" s="604"/>
      <c r="G147" s="604"/>
      <c r="H147" s="604"/>
      <c r="I147" s="604"/>
      <c r="J147" s="604"/>
      <c r="K147" s="613"/>
    </row>
    <row r="148" spans="1:11" x14ac:dyDescent="0.5">
      <c r="A148" s="604"/>
      <c r="B148" s="606" t="s">
        <v>1366</v>
      </c>
      <c r="C148" s="17" t="s">
        <v>1315</v>
      </c>
      <c r="D148" s="614" t="s">
        <v>1313</v>
      </c>
      <c r="E148" s="618"/>
      <c r="F148" s="604" t="s">
        <v>20</v>
      </c>
      <c r="G148" s="604" t="s">
        <v>76</v>
      </c>
      <c r="H148" s="604" t="s">
        <v>28</v>
      </c>
      <c r="I148" s="604" t="s">
        <v>25</v>
      </c>
      <c r="J148" s="604" t="s">
        <v>22</v>
      </c>
      <c r="K148" s="613"/>
    </row>
    <row r="149" spans="1:11" x14ac:dyDescent="0.5">
      <c r="A149" s="604"/>
      <c r="B149" s="606"/>
      <c r="C149" s="18" t="s">
        <v>68</v>
      </c>
      <c r="D149" s="614"/>
      <c r="E149" s="618"/>
      <c r="F149" s="604"/>
      <c r="G149" s="604"/>
      <c r="H149" s="604"/>
      <c r="I149" s="604"/>
      <c r="J149" s="604"/>
      <c r="K149" s="613"/>
    </row>
    <row r="150" spans="1:11" x14ac:dyDescent="0.5">
      <c r="A150" s="604"/>
      <c r="B150" s="606"/>
      <c r="C150" s="18" t="s">
        <v>58</v>
      </c>
      <c r="D150" s="614"/>
      <c r="E150" s="618"/>
      <c r="F150" s="604"/>
      <c r="G150" s="604"/>
      <c r="H150" s="604"/>
      <c r="I150" s="604"/>
      <c r="J150" s="604"/>
      <c r="K150" s="613"/>
    </row>
    <row r="151" spans="1:11" x14ac:dyDescent="0.5">
      <c r="A151" s="604"/>
      <c r="B151" s="606"/>
      <c r="C151" s="18" t="s">
        <v>67</v>
      </c>
      <c r="D151" s="614"/>
      <c r="E151" s="618"/>
      <c r="F151" s="604"/>
      <c r="G151" s="604"/>
      <c r="H151" s="604"/>
      <c r="I151" s="604"/>
      <c r="J151" s="604"/>
      <c r="K151" s="613"/>
    </row>
    <row r="152" spans="1:11" x14ac:dyDescent="0.5">
      <c r="A152" s="604"/>
      <c r="B152" s="606" t="s">
        <v>1370</v>
      </c>
      <c r="C152" s="17" t="s">
        <v>1315</v>
      </c>
      <c r="D152" s="614" t="s">
        <v>1313</v>
      </c>
      <c r="E152" s="618"/>
      <c r="F152" s="604" t="s">
        <v>20</v>
      </c>
      <c r="G152" s="604" t="s">
        <v>20</v>
      </c>
      <c r="H152" s="604" t="s">
        <v>20</v>
      </c>
      <c r="I152" s="604" t="s">
        <v>73</v>
      </c>
      <c r="J152" s="604" t="s">
        <v>22</v>
      </c>
      <c r="K152" s="613"/>
    </row>
    <row r="153" spans="1:11" x14ac:dyDescent="0.5">
      <c r="A153" s="604"/>
      <c r="B153" s="606"/>
      <c r="C153" s="19" t="s">
        <v>1371</v>
      </c>
      <c r="D153" s="614"/>
      <c r="E153" s="618"/>
      <c r="F153" s="604"/>
      <c r="G153" s="604"/>
      <c r="H153" s="604"/>
      <c r="I153" s="604"/>
      <c r="J153" s="604"/>
      <c r="K153" s="613"/>
    </row>
    <row r="154" spans="1:11" x14ac:dyDescent="0.5">
      <c r="A154" s="604"/>
      <c r="B154" s="606"/>
      <c r="C154" s="18" t="s">
        <v>89</v>
      </c>
      <c r="D154" s="614"/>
      <c r="E154" s="618"/>
      <c r="F154" s="604"/>
      <c r="G154" s="604"/>
      <c r="H154" s="604"/>
      <c r="I154" s="604"/>
      <c r="J154" s="604"/>
      <c r="K154" s="613"/>
    </row>
    <row r="155" spans="1:11" x14ac:dyDescent="0.5">
      <c r="A155" s="604"/>
      <c r="B155" s="606" t="s">
        <v>1372</v>
      </c>
      <c r="C155" s="17" t="s">
        <v>1373</v>
      </c>
      <c r="D155" s="614" t="s">
        <v>86</v>
      </c>
      <c r="E155" s="618"/>
      <c r="F155" s="604" t="s">
        <v>20</v>
      </c>
      <c r="G155" s="604" t="s">
        <v>20</v>
      </c>
      <c r="H155" s="604" t="s">
        <v>20</v>
      </c>
      <c r="I155" s="604" t="s">
        <v>73</v>
      </c>
      <c r="J155" s="604" t="s">
        <v>22</v>
      </c>
      <c r="K155" s="613"/>
    </row>
    <row r="156" spans="1:11" x14ac:dyDescent="0.15">
      <c r="A156" s="604"/>
      <c r="B156" s="606"/>
      <c r="C156" s="19" t="s">
        <v>188</v>
      </c>
      <c r="D156" s="614"/>
      <c r="E156" s="618"/>
      <c r="F156" s="604"/>
      <c r="G156" s="604"/>
      <c r="H156" s="604"/>
      <c r="I156" s="604"/>
      <c r="J156" s="604"/>
      <c r="K156" s="613"/>
    </row>
    <row r="157" spans="1:11" x14ac:dyDescent="0.5">
      <c r="A157" s="604"/>
      <c r="B157" s="606"/>
      <c r="C157" s="18" t="s">
        <v>178</v>
      </c>
      <c r="D157" s="614"/>
      <c r="E157" s="618"/>
      <c r="F157" s="604"/>
      <c r="G157" s="604"/>
      <c r="H157" s="604"/>
      <c r="I157" s="604"/>
      <c r="J157" s="604"/>
      <c r="K157" s="613"/>
    </row>
    <row r="158" spans="1:11" x14ac:dyDescent="0.5">
      <c r="A158" s="604"/>
      <c r="B158" s="606" t="s">
        <v>1632</v>
      </c>
      <c r="C158" s="17" t="s">
        <v>1633</v>
      </c>
      <c r="D158" s="614" t="s">
        <v>33</v>
      </c>
      <c r="E158" s="619" t="s">
        <v>1686</v>
      </c>
      <c r="F158" s="604" t="s">
        <v>20</v>
      </c>
      <c r="G158" s="604" t="s">
        <v>20</v>
      </c>
      <c r="H158" s="604" t="s">
        <v>20</v>
      </c>
      <c r="I158" s="604" t="s">
        <v>73</v>
      </c>
      <c r="J158" s="604" t="s">
        <v>22</v>
      </c>
      <c r="K158" s="613"/>
    </row>
    <row r="159" spans="1:11" x14ac:dyDescent="0.15">
      <c r="A159" s="604"/>
      <c r="B159" s="606"/>
      <c r="C159" s="19" t="s">
        <v>188</v>
      </c>
      <c r="D159" s="614"/>
      <c r="E159" s="619"/>
      <c r="F159" s="604"/>
      <c r="G159" s="604"/>
      <c r="H159" s="604"/>
      <c r="I159" s="604"/>
      <c r="J159" s="604"/>
      <c r="K159" s="613"/>
    </row>
    <row r="160" spans="1:11" x14ac:dyDescent="0.5">
      <c r="A160" s="604"/>
      <c r="B160" s="606"/>
      <c r="C160" s="18" t="s">
        <v>43</v>
      </c>
      <c r="D160" s="614"/>
      <c r="E160" s="619"/>
      <c r="F160" s="604"/>
      <c r="G160" s="604"/>
      <c r="H160" s="604"/>
      <c r="I160" s="604"/>
      <c r="J160" s="604"/>
      <c r="K160" s="613"/>
    </row>
    <row r="161" spans="1:11" x14ac:dyDescent="0.5">
      <c r="A161" s="604"/>
      <c r="B161" s="606" t="s">
        <v>1634</v>
      </c>
      <c r="C161" s="17" t="s">
        <v>1635</v>
      </c>
      <c r="D161" s="614" t="s">
        <v>33</v>
      </c>
      <c r="E161" s="618"/>
      <c r="F161" s="604" t="s">
        <v>20</v>
      </c>
      <c r="G161" s="604" t="s">
        <v>20</v>
      </c>
      <c r="H161" s="604" t="s">
        <v>20</v>
      </c>
      <c r="I161" s="604" t="s">
        <v>73</v>
      </c>
      <c r="J161" s="604" t="s">
        <v>22</v>
      </c>
      <c r="K161" s="613"/>
    </row>
    <row r="162" spans="1:11" x14ac:dyDescent="0.15">
      <c r="A162" s="604"/>
      <c r="B162" s="606"/>
      <c r="C162" s="19" t="s">
        <v>188</v>
      </c>
      <c r="D162" s="614"/>
      <c r="E162" s="618"/>
      <c r="F162" s="604"/>
      <c r="G162" s="604"/>
      <c r="H162" s="604"/>
      <c r="I162" s="604"/>
      <c r="J162" s="604"/>
      <c r="K162" s="613"/>
    </row>
    <row r="163" spans="1:11" x14ac:dyDescent="0.5">
      <c r="A163" s="604"/>
      <c r="B163" s="606"/>
      <c r="C163" s="18" t="s">
        <v>178</v>
      </c>
      <c r="D163" s="614"/>
      <c r="E163" s="618"/>
      <c r="F163" s="604"/>
      <c r="G163" s="604"/>
      <c r="H163" s="604"/>
      <c r="I163" s="604"/>
      <c r="J163" s="604"/>
      <c r="K163" s="613"/>
    </row>
    <row r="164" spans="1:11" x14ac:dyDescent="0.5">
      <c r="A164" s="604"/>
      <c r="B164" s="606" t="s">
        <v>1382</v>
      </c>
      <c r="C164" s="17" t="s">
        <v>1383</v>
      </c>
      <c r="D164" s="614" t="s">
        <v>33</v>
      </c>
      <c r="E164" s="619" t="s">
        <v>1687</v>
      </c>
      <c r="F164" s="604" t="s">
        <v>20</v>
      </c>
      <c r="G164" s="604" t="s">
        <v>20</v>
      </c>
      <c r="H164" s="604" t="s">
        <v>20</v>
      </c>
      <c r="I164" s="604" t="s">
        <v>73</v>
      </c>
      <c r="J164" s="604" t="s">
        <v>22</v>
      </c>
      <c r="K164" s="613"/>
    </row>
    <row r="165" spans="1:11" x14ac:dyDescent="0.5">
      <c r="A165" s="604"/>
      <c r="B165" s="606"/>
      <c r="C165" s="18" t="s">
        <v>43</v>
      </c>
      <c r="D165" s="614"/>
      <c r="E165" s="619"/>
      <c r="F165" s="604"/>
      <c r="G165" s="604"/>
      <c r="H165" s="604"/>
      <c r="I165" s="604"/>
      <c r="J165" s="604"/>
      <c r="K165" s="613"/>
    </row>
    <row r="166" spans="1:11" x14ac:dyDescent="0.5">
      <c r="A166" s="604"/>
      <c r="B166" s="606" t="s">
        <v>1387</v>
      </c>
      <c r="C166" s="17" t="s">
        <v>1308</v>
      </c>
      <c r="D166" s="614" t="s">
        <v>82</v>
      </c>
      <c r="E166" s="618"/>
      <c r="F166" s="604" t="s">
        <v>20</v>
      </c>
      <c r="G166" s="604" t="s">
        <v>20</v>
      </c>
      <c r="H166" s="604" t="s">
        <v>20</v>
      </c>
      <c r="I166" s="604" t="s">
        <v>73</v>
      </c>
      <c r="J166" s="604" t="s">
        <v>22</v>
      </c>
      <c r="K166" s="613"/>
    </row>
    <row r="167" spans="1:11" x14ac:dyDescent="0.5">
      <c r="A167" s="604"/>
      <c r="B167" s="606"/>
      <c r="C167" s="18" t="s">
        <v>43</v>
      </c>
      <c r="D167" s="614"/>
      <c r="E167" s="618"/>
      <c r="F167" s="604"/>
      <c r="G167" s="604"/>
      <c r="H167" s="604"/>
      <c r="I167" s="604"/>
      <c r="J167" s="604"/>
      <c r="K167" s="613"/>
    </row>
    <row r="168" spans="1:11" x14ac:dyDescent="0.5">
      <c r="A168" s="604"/>
      <c r="B168" s="606"/>
      <c r="C168" s="18" t="s">
        <v>184</v>
      </c>
      <c r="D168" s="614"/>
      <c r="E168" s="618"/>
      <c r="F168" s="604"/>
      <c r="G168" s="604"/>
      <c r="H168" s="604"/>
      <c r="I168" s="604"/>
      <c r="J168" s="604"/>
      <c r="K168" s="613"/>
    </row>
    <row r="169" spans="1:11" x14ac:dyDescent="0.5">
      <c r="A169" s="604"/>
      <c r="B169" s="606"/>
      <c r="C169" s="18" t="s">
        <v>201</v>
      </c>
      <c r="D169" s="614"/>
      <c r="E169" s="618"/>
      <c r="F169" s="604"/>
      <c r="G169" s="604"/>
      <c r="H169" s="604"/>
      <c r="I169" s="604"/>
      <c r="J169" s="604"/>
      <c r="K169" s="613"/>
    </row>
    <row r="170" spans="1:11" x14ac:dyDescent="0.5">
      <c r="A170" s="604"/>
      <c r="B170" s="606"/>
      <c r="C170" s="18" t="s">
        <v>200</v>
      </c>
      <c r="D170" s="614"/>
      <c r="E170" s="618"/>
      <c r="F170" s="604"/>
      <c r="G170" s="604"/>
      <c r="H170" s="604"/>
      <c r="I170" s="604"/>
      <c r="J170" s="604"/>
      <c r="K170" s="613"/>
    </row>
    <row r="171" spans="1:11" x14ac:dyDescent="0.5">
      <c r="A171" s="604"/>
      <c r="B171" s="606" t="s">
        <v>1388</v>
      </c>
      <c r="C171" s="17" t="s">
        <v>1310</v>
      </c>
      <c r="D171" s="614" t="s">
        <v>82</v>
      </c>
      <c r="E171" s="618"/>
      <c r="F171" s="604" t="s">
        <v>20</v>
      </c>
      <c r="G171" s="604" t="s">
        <v>20</v>
      </c>
      <c r="H171" s="604" t="s">
        <v>20</v>
      </c>
      <c r="I171" s="604" t="s">
        <v>73</v>
      </c>
      <c r="J171" s="604" t="s">
        <v>22</v>
      </c>
      <c r="K171" s="613"/>
    </row>
    <row r="172" spans="1:11" x14ac:dyDescent="0.5">
      <c r="A172" s="604"/>
      <c r="B172" s="606"/>
      <c r="C172" s="18" t="s">
        <v>43</v>
      </c>
      <c r="D172" s="614"/>
      <c r="E172" s="618"/>
      <c r="F172" s="604"/>
      <c r="G172" s="604"/>
      <c r="H172" s="604"/>
      <c r="I172" s="604"/>
      <c r="J172" s="604"/>
      <c r="K172" s="613"/>
    </row>
    <row r="173" spans="1:11" x14ac:dyDescent="0.5">
      <c r="A173" s="604"/>
      <c r="B173" s="606"/>
      <c r="C173" s="18" t="s">
        <v>184</v>
      </c>
      <c r="D173" s="614"/>
      <c r="E173" s="618"/>
      <c r="F173" s="604"/>
      <c r="G173" s="604"/>
      <c r="H173" s="604"/>
      <c r="I173" s="604"/>
      <c r="J173" s="604"/>
      <c r="K173" s="613"/>
    </row>
    <row r="174" spans="1:11" x14ac:dyDescent="0.5">
      <c r="A174" s="604"/>
      <c r="B174" s="606"/>
      <c r="C174" s="18" t="s">
        <v>201</v>
      </c>
      <c r="D174" s="614"/>
      <c r="E174" s="618"/>
      <c r="F174" s="604"/>
      <c r="G174" s="604"/>
      <c r="H174" s="604"/>
      <c r="I174" s="604"/>
      <c r="J174" s="604"/>
      <c r="K174" s="613"/>
    </row>
    <row r="175" spans="1:11" x14ac:dyDescent="0.5">
      <c r="A175" s="604"/>
      <c r="B175" s="606"/>
      <c r="C175" s="18" t="s">
        <v>200</v>
      </c>
      <c r="D175" s="614"/>
      <c r="E175" s="618"/>
      <c r="F175" s="604"/>
      <c r="G175" s="604"/>
      <c r="H175" s="604"/>
      <c r="I175" s="604"/>
      <c r="J175" s="604"/>
      <c r="K175" s="613"/>
    </row>
    <row r="176" spans="1:11" x14ac:dyDescent="0.5">
      <c r="A176" s="604"/>
      <c r="B176" s="606" t="s">
        <v>1389</v>
      </c>
      <c r="C176" s="17" t="s">
        <v>1330</v>
      </c>
      <c r="D176" s="614" t="s">
        <v>82</v>
      </c>
      <c r="E176" s="618"/>
      <c r="F176" s="604" t="s">
        <v>20</v>
      </c>
      <c r="G176" s="604" t="s">
        <v>25</v>
      </c>
      <c r="H176" s="604" t="s">
        <v>25</v>
      </c>
      <c r="I176" s="604" t="s">
        <v>73</v>
      </c>
      <c r="J176" s="604" t="s">
        <v>22</v>
      </c>
      <c r="K176" s="613"/>
    </row>
    <row r="177" spans="1:11" x14ac:dyDescent="0.5">
      <c r="A177" s="604"/>
      <c r="B177" s="606"/>
      <c r="C177" s="18" t="s">
        <v>43</v>
      </c>
      <c r="D177" s="614"/>
      <c r="E177" s="618"/>
      <c r="F177" s="604"/>
      <c r="G177" s="604"/>
      <c r="H177" s="604"/>
      <c r="I177" s="604"/>
      <c r="J177" s="604"/>
      <c r="K177" s="613"/>
    </row>
    <row r="178" spans="1:11" x14ac:dyDescent="0.5">
      <c r="A178" s="604"/>
      <c r="B178" s="606"/>
      <c r="C178" s="18" t="s">
        <v>184</v>
      </c>
      <c r="D178" s="614"/>
      <c r="E178" s="618"/>
      <c r="F178" s="604"/>
      <c r="G178" s="604"/>
      <c r="H178" s="604"/>
      <c r="I178" s="604"/>
      <c r="J178" s="604"/>
      <c r="K178" s="613"/>
    </row>
    <row r="179" spans="1:11" x14ac:dyDescent="0.5">
      <c r="A179" s="604"/>
      <c r="B179" s="606"/>
      <c r="C179" s="18" t="s">
        <v>201</v>
      </c>
      <c r="D179" s="614"/>
      <c r="E179" s="618"/>
      <c r="F179" s="604"/>
      <c r="G179" s="604"/>
      <c r="H179" s="604"/>
      <c r="I179" s="604"/>
      <c r="J179" s="604"/>
      <c r="K179" s="613"/>
    </row>
    <row r="180" spans="1:11" x14ac:dyDescent="0.5">
      <c r="A180" s="604"/>
      <c r="B180" s="606"/>
      <c r="C180" s="18" t="s">
        <v>200</v>
      </c>
      <c r="D180" s="614"/>
      <c r="E180" s="618"/>
      <c r="F180" s="604"/>
      <c r="G180" s="604"/>
      <c r="H180" s="604"/>
      <c r="I180" s="604"/>
      <c r="J180" s="604"/>
      <c r="K180" s="613"/>
    </row>
    <row r="181" spans="1:11" x14ac:dyDescent="0.5">
      <c r="A181" s="604"/>
      <c r="B181" s="606" t="s">
        <v>1390</v>
      </c>
      <c r="C181" s="17" t="s">
        <v>1312</v>
      </c>
      <c r="D181" s="614" t="s">
        <v>1313</v>
      </c>
      <c r="E181" s="618"/>
      <c r="F181" s="604" t="s">
        <v>20</v>
      </c>
      <c r="G181" s="604" t="s">
        <v>20</v>
      </c>
      <c r="H181" s="604" t="s">
        <v>20</v>
      </c>
      <c r="I181" s="604" t="s">
        <v>73</v>
      </c>
      <c r="J181" s="604" t="s">
        <v>22</v>
      </c>
      <c r="K181" s="613"/>
    </row>
    <row r="182" spans="1:11" x14ac:dyDescent="0.5">
      <c r="A182" s="604"/>
      <c r="B182" s="606"/>
      <c r="C182" s="18" t="s">
        <v>184</v>
      </c>
      <c r="D182" s="614"/>
      <c r="E182" s="618"/>
      <c r="F182" s="604"/>
      <c r="G182" s="604"/>
      <c r="H182" s="604"/>
      <c r="I182" s="604"/>
      <c r="J182" s="604"/>
      <c r="K182" s="613"/>
    </row>
    <row r="183" spans="1:11" x14ac:dyDescent="0.5">
      <c r="A183" s="604"/>
      <c r="B183" s="606" t="s">
        <v>1391</v>
      </c>
      <c r="C183" s="17" t="s">
        <v>1315</v>
      </c>
      <c r="D183" s="614" t="s">
        <v>1313</v>
      </c>
      <c r="E183" s="618"/>
      <c r="F183" s="604" t="s">
        <v>20</v>
      </c>
      <c r="G183" s="604" t="s">
        <v>20</v>
      </c>
      <c r="H183" s="604" t="s">
        <v>20</v>
      </c>
      <c r="I183" s="604" t="s">
        <v>73</v>
      </c>
      <c r="J183" s="604" t="s">
        <v>22</v>
      </c>
      <c r="K183" s="613"/>
    </row>
    <row r="184" spans="1:11" x14ac:dyDescent="0.5">
      <c r="A184" s="604"/>
      <c r="B184" s="606"/>
      <c r="C184" s="18" t="s">
        <v>184</v>
      </c>
      <c r="D184" s="614"/>
      <c r="E184" s="618"/>
      <c r="F184" s="604"/>
      <c r="G184" s="604"/>
      <c r="H184" s="604"/>
      <c r="I184" s="604"/>
      <c r="J184" s="604"/>
      <c r="K184" s="613"/>
    </row>
    <row r="185" spans="1:11" x14ac:dyDescent="0.5">
      <c r="A185" s="604"/>
      <c r="B185" s="606" t="s">
        <v>1391</v>
      </c>
      <c r="C185" s="17" t="s">
        <v>1315</v>
      </c>
      <c r="D185" s="614" t="s">
        <v>1313</v>
      </c>
      <c r="E185" s="618"/>
      <c r="F185" s="604" t="s">
        <v>23</v>
      </c>
      <c r="G185" s="604" t="s">
        <v>20</v>
      </c>
      <c r="H185" s="604" t="s">
        <v>20</v>
      </c>
      <c r="I185" s="604" t="s">
        <v>73</v>
      </c>
      <c r="J185" s="604" t="s">
        <v>22</v>
      </c>
      <c r="K185" s="613"/>
    </row>
    <row r="186" spans="1:11" x14ac:dyDescent="0.5">
      <c r="A186" s="604"/>
      <c r="B186" s="606"/>
      <c r="C186" s="18" t="s">
        <v>57</v>
      </c>
      <c r="D186" s="614"/>
      <c r="E186" s="618"/>
      <c r="F186" s="604"/>
      <c r="G186" s="604"/>
      <c r="H186" s="604"/>
      <c r="I186" s="604"/>
      <c r="J186" s="604"/>
      <c r="K186" s="613"/>
    </row>
    <row r="187" spans="1:11" x14ac:dyDescent="0.5">
      <c r="A187" s="604"/>
      <c r="B187" s="606" t="s">
        <v>1391</v>
      </c>
      <c r="C187" s="17" t="s">
        <v>1315</v>
      </c>
      <c r="D187" s="614" t="s">
        <v>1313</v>
      </c>
      <c r="E187" s="618"/>
      <c r="F187" s="604" t="s">
        <v>21</v>
      </c>
      <c r="G187" s="604" t="s">
        <v>20</v>
      </c>
      <c r="H187" s="604" t="s">
        <v>20</v>
      </c>
      <c r="I187" s="604" t="s">
        <v>73</v>
      </c>
      <c r="J187" s="604" t="s">
        <v>22</v>
      </c>
      <c r="K187" s="613"/>
    </row>
    <row r="188" spans="1:11" x14ac:dyDescent="0.5">
      <c r="A188" s="604"/>
      <c r="B188" s="606"/>
      <c r="C188" s="18" t="s">
        <v>43</v>
      </c>
      <c r="D188" s="614"/>
      <c r="E188" s="618"/>
      <c r="F188" s="604"/>
      <c r="G188" s="604"/>
      <c r="H188" s="604"/>
      <c r="I188" s="604"/>
      <c r="J188" s="604"/>
      <c r="K188" s="613"/>
    </row>
    <row r="189" spans="1:11" x14ac:dyDescent="0.5">
      <c r="A189" s="604"/>
      <c r="B189" s="606" t="s">
        <v>1391</v>
      </c>
      <c r="C189" s="17" t="s">
        <v>1315</v>
      </c>
      <c r="D189" s="614" t="s">
        <v>1313</v>
      </c>
      <c r="E189" s="618"/>
      <c r="F189" s="604" t="s">
        <v>25</v>
      </c>
      <c r="G189" s="604" t="s">
        <v>23</v>
      </c>
      <c r="H189" s="604" t="s">
        <v>23</v>
      </c>
      <c r="I189" s="604" t="s">
        <v>73</v>
      </c>
      <c r="J189" s="604" t="s">
        <v>22</v>
      </c>
      <c r="K189" s="613"/>
    </row>
    <row r="190" spans="1:11" x14ac:dyDescent="0.5">
      <c r="A190" s="604"/>
      <c r="B190" s="606"/>
      <c r="C190" s="18" t="s">
        <v>199</v>
      </c>
      <c r="D190" s="614"/>
      <c r="E190" s="618"/>
      <c r="F190" s="604"/>
      <c r="G190" s="604"/>
      <c r="H190" s="604"/>
      <c r="I190" s="604"/>
      <c r="J190" s="604"/>
      <c r="K190" s="613"/>
    </row>
    <row r="191" spans="1:11" x14ac:dyDescent="0.5">
      <c r="A191" s="604"/>
      <c r="B191" s="606" t="s">
        <v>1636</v>
      </c>
      <c r="C191" s="17" t="s">
        <v>1368</v>
      </c>
      <c r="D191" s="614" t="s">
        <v>1318</v>
      </c>
      <c r="E191" s="618"/>
      <c r="F191" s="604" t="s">
        <v>20</v>
      </c>
      <c r="G191" s="604" t="s">
        <v>20</v>
      </c>
      <c r="H191" s="604" t="s">
        <v>20</v>
      </c>
      <c r="I191" s="604" t="s">
        <v>73</v>
      </c>
      <c r="J191" s="604" t="s">
        <v>22</v>
      </c>
      <c r="K191" s="613"/>
    </row>
    <row r="192" spans="1:11" x14ac:dyDescent="0.5">
      <c r="A192" s="604"/>
      <c r="B192" s="606"/>
      <c r="C192" s="18" t="s">
        <v>199</v>
      </c>
      <c r="D192" s="614"/>
      <c r="E192" s="618"/>
      <c r="F192" s="604"/>
      <c r="G192" s="604"/>
      <c r="H192" s="604"/>
      <c r="I192" s="604"/>
      <c r="J192" s="604"/>
      <c r="K192" s="613"/>
    </row>
    <row r="193" spans="1:11" x14ac:dyDescent="0.5">
      <c r="A193" s="604"/>
      <c r="B193" s="606" t="s">
        <v>1636</v>
      </c>
      <c r="C193" s="17" t="s">
        <v>1368</v>
      </c>
      <c r="D193" s="614" t="s">
        <v>1318</v>
      </c>
      <c r="E193" s="618"/>
      <c r="F193" s="604" t="s">
        <v>23</v>
      </c>
      <c r="G193" s="604" t="s">
        <v>20</v>
      </c>
      <c r="H193" s="604" t="s">
        <v>20</v>
      </c>
      <c r="I193" s="604" t="s">
        <v>73</v>
      </c>
      <c r="J193" s="604" t="s">
        <v>22</v>
      </c>
      <c r="K193" s="613"/>
    </row>
    <row r="194" spans="1:11" x14ac:dyDescent="0.5">
      <c r="A194" s="604"/>
      <c r="B194" s="606"/>
      <c r="C194" s="18" t="s">
        <v>184</v>
      </c>
      <c r="D194" s="614"/>
      <c r="E194" s="618"/>
      <c r="F194" s="604"/>
      <c r="G194" s="604"/>
      <c r="H194" s="604"/>
      <c r="I194" s="604"/>
      <c r="J194" s="604"/>
      <c r="K194" s="613"/>
    </row>
    <row r="195" spans="1:11" x14ac:dyDescent="0.5">
      <c r="A195" s="604"/>
      <c r="B195" s="606" t="s">
        <v>1394</v>
      </c>
      <c r="C195" s="17" t="s">
        <v>1395</v>
      </c>
      <c r="D195" s="614" t="s">
        <v>33</v>
      </c>
      <c r="E195" s="618"/>
      <c r="F195" s="604" t="s">
        <v>20</v>
      </c>
      <c r="G195" s="604" t="s">
        <v>23</v>
      </c>
      <c r="H195" s="604" t="s">
        <v>23</v>
      </c>
      <c r="I195" s="604" t="s">
        <v>73</v>
      </c>
      <c r="J195" s="604" t="s">
        <v>22</v>
      </c>
      <c r="K195" s="613"/>
    </row>
    <row r="196" spans="1:11" x14ac:dyDescent="0.5">
      <c r="A196" s="604"/>
      <c r="B196" s="606"/>
      <c r="C196" s="18" t="s">
        <v>13</v>
      </c>
      <c r="D196" s="614"/>
      <c r="E196" s="618"/>
      <c r="F196" s="604"/>
      <c r="G196" s="604"/>
      <c r="H196" s="604"/>
      <c r="I196" s="604"/>
      <c r="J196" s="604"/>
      <c r="K196" s="613"/>
    </row>
    <row r="197" spans="1:11" x14ac:dyDescent="0.5">
      <c r="A197" s="604"/>
      <c r="B197" s="606" t="s">
        <v>1397</v>
      </c>
      <c r="C197" s="17" t="s">
        <v>1315</v>
      </c>
      <c r="D197" s="614" t="s">
        <v>1313</v>
      </c>
      <c r="E197" s="618"/>
      <c r="F197" s="604" t="s">
        <v>20</v>
      </c>
      <c r="G197" s="604" t="s">
        <v>76</v>
      </c>
      <c r="H197" s="604" t="s">
        <v>80</v>
      </c>
      <c r="I197" s="604" t="s">
        <v>21</v>
      </c>
      <c r="J197" s="604" t="s">
        <v>22</v>
      </c>
      <c r="K197" s="613"/>
    </row>
    <row r="198" spans="1:11" x14ac:dyDescent="0.5">
      <c r="A198" s="604"/>
      <c r="B198" s="606"/>
      <c r="C198" s="19" t="s">
        <v>1300</v>
      </c>
      <c r="D198" s="614"/>
      <c r="E198" s="618"/>
      <c r="F198" s="604"/>
      <c r="G198" s="604"/>
      <c r="H198" s="604"/>
      <c r="I198" s="604"/>
      <c r="J198" s="604"/>
      <c r="K198" s="613"/>
    </row>
    <row r="199" spans="1:11" x14ac:dyDescent="0.5">
      <c r="A199" s="604"/>
      <c r="B199" s="606"/>
      <c r="C199" s="18" t="s">
        <v>14</v>
      </c>
      <c r="D199" s="614"/>
      <c r="E199" s="618"/>
      <c r="F199" s="604"/>
      <c r="G199" s="604"/>
      <c r="H199" s="604"/>
      <c r="I199" s="604"/>
      <c r="J199" s="604"/>
      <c r="K199" s="613"/>
    </row>
    <row r="200" spans="1:11" x14ac:dyDescent="0.5">
      <c r="A200" s="604"/>
      <c r="B200" s="606"/>
      <c r="C200" s="18" t="s">
        <v>336</v>
      </c>
      <c r="D200" s="614"/>
      <c r="E200" s="618"/>
      <c r="F200" s="604"/>
      <c r="G200" s="604"/>
      <c r="H200" s="604"/>
      <c r="I200" s="604"/>
      <c r="J200" s="604"/>
      <c r="K200" s="613"/>
    </row>
    <row r="201" spans="1:11" x14ac:dyDescent="0.5">
      <c r="A201" s="604"/>
      <c r="B201" s="606"/>
      <c r="C201" s="18" t="s">
        <v>10</v>
      </c>
      <c r="D201" s="614"/>
      <c r="E201" s="618"/>
      <c r="F201" s="604"/>
      <c r="G201" s="604"/>
      <c r="H201" s="604"/>
      <c r="I201" s="604"/>
      <c r="J201" s="604"/>
      <c r="K201" s="613"/>
    </row>
    <row r="202" spans="1:11" x14ac:dyDescent="0.5">
      <c r="A202" s="604"/>
      <c r="B202" s="606"/>
      <c r="C202" s="18" t="s">
        <v>13</v>
      </c>
      <c r="D202" s="614"/>
      <c r="E202" s="618"/>
      <c r="F202" s="604"/>
      <c r="G202" s="604"/>
      <c r="H202" s="604"/>
      <c r="I202" s="604"/>
      <c r="J202" s="604"/>
      <c r="K202" s="613"/>
    </row>
    <row r="203" spans="1:11" x14ac:dyDescent="0.5">
      <c r="A203" s="604"/>
      <c r="B203" s="606"/>
      <c r="C203" s="18" t="s">
        <v>78</v>
      </c>
      <c r="D203" s="614"/>
      <c r="E203" s="618"/>
      <c r="F203" s="604"/>
      <c r="G203" s="604"/>
      <c r="H203" s="604"/>
      <c r="I203" s="604"/>
      <c r="J203" s="604"/>
      <c r="K203" s="613"/>
    </row>
    <row r="204" spans="1:11" x14ac:dyDescent="0.5">
      <c r="A204" s="604"/>
      <c r="B204" s="606"/>
      <c r="C204" s="18" t="s">
        <v>88</v>
      </c>
      <c r="D204" s="614"/>
      <c r="E204" s="618"/>
      <c r="F204" s="604"/>
      <c r="G204" s="604"/>
      <c r="H204" s="604"/>
      <c r="I204" s="604"/>
      <c r="J204" s="604"/>
      <c r="K204" s="613"/>
    </row>
    <row r="205" spans="1:11" x14ac:dyDescent="0.5">
      <c r="A205" s="604"/>
      <c r="B205" s="606"/>
      <c r="C205" s="18" t="s">
        <v>75</v>
      </c>
      <c r="D205" s="614"/>
      <c r="E205" s="618"/>
      <c r="F205" s="604"/>
      <c r="G205" s="604"/>
      <c r="H205" s="604"/>
      <c r="I205" s="604"/>
      <c r="J205" s="604"/>
      <c r="K205" s="613"/>
    </row>
    <row r="206" spans="1:11" x14ac:dyDescent="0.5">
      <c r="A206" s="26"/>
      <c r="B206" s="25" t="s">
        <v>1398</v>
      </c>
      <c r="C206" s="17" t="s">
        <v>1368</v>
      </c>
      <c r="D206" s="16" t="s">
        <v>1318</v>
      </c>
      <c r="E206" s="27"/>
      <c r="F206" s="26" t="s">
        <v>20</v>
      </c>
      <c r="G206" s="26" t="s">
        <v>20</v>
      </c>
      <c r="H206" s="26" t="s">
        <v>20</v>
      </c>
      <c r="I206" s="26" t="s">
        <v>73</v>
      </c>
      <c r="J206" s="26" t="s">
        <v>22</v>
      </c>
      <c r="K206" s="7"/>
    </row>
    <row r="207" spans="1:11" x14ac:dyDescent="0.5">
      <c r="A207" s="604"/>
      <c r="B207" s="606" t="s">
        <v>1637</v>
      </c>
      <c r="C207" s="17" t="s">
        <v>1638</v>
      </c>
      <c r="D207" s="614" t="s">
        <v>33</v>
      </c>
      <c r="E207" s="22" t="s">
        <v>1688</v>
      </c>
      <c r="F207" s="604" t="s">
        <v>20</v>
      </c>
      <c r="G207" s="604" t="s">
        <v>25</v>
      </c>
      <c r="H207" s="604" t="s">
        <v>25</v>
      </c>
      <c r="I207" s="604" t="s">
        <v>73</v>
      </c>
      <c r="J207" s="604" t="s">
        <v>22</v>
      </c>
      <c r="K207" s="613"/>
    </row>
    <row r="208" spans="1:11" x14ac:dyDescent="0.5">
      <c r="A208" s="604"/>
      <c r="B208" s="606"/>
      <c r="C208" s="19" t="s">
        <v>1401</v>
      </c>
      <c r="D208" s="614"/>
      <c r="E208" s="22" t="s">
        <v>1689</v>
      </c>
      <c r="F208" s="604"/>
      <c r="G208" s="604"/>
      <c r="H208" s="604"/>
      <c r="I208" s="604"/>
      <c r="J208" s="604"/>
      <c r="K208" s="613"/>
    </row>
    <row r="209" spans="1:11" x14ac:dyDescent="0.5">
      <c r="A209" s="604"/>
      <c r="B209" s="606"/>
      <c r="C209" s="18" t="s">
        <v>367</v>
      </c>
      <c r="D209" s="614"/>
      <c r="E209" s="22"/>
      <c r="F209" s="604"/>
      <c r="G209" s="604"/>
      <c r="H209" s="604"/>
      <c r="I209" s="604"/>
      <c r="J209" s="604"/>
      <c r="K209" s="613"/>
    </row>
    <row r="210" spans="1:11" x14ac:dyDescent="0.5">
      <c r="A210" s="604"/>
      <c r="B210" s="606"/>
      <c r="C210" s="18" t="s">
        <v>368</v>
      </c>
      <c r="D210" s="614"/>
      <c r="E210" s="22"/>
      <c r="F210" s="604"/>
      <c r="G210" s="604"/>
      <c r="H210" s="604"/>
      <c r="I210" s="604"/>
      <c r="J210" s="604"/>
      <c r="K210" s="613"/>
    </row>
    <row r="211" spans="1:11" ht="42.75" x14ac:dyDescent="0.5">
      <c r="A211" s="604"/>
      <c r="B211" s="606" t="s">
        <v>1639</v>
      </c>
      <c r="C211" s="17" t="s">
        <v>1640</v>
      </c>
      <c r="D211" s="614" t="s">
        <v>19</v>
      </c>
      <c r="E211" s="619" t="s">
        <v>1690</v>
      </c>
      <c r="F211" s="604" t="s">
        <v>20</v>
      </c>
      <c r="G211" s="604" t="s">
        <v>25</v>
      </c>
      <c r="H211" s="604" t="s">
        <v>25</v>
      </c>
      <c r="I211" s="604" t="s">
        <v>73</v>
      </c>
      <c r="J211" s="604" t="s">
        <v>22</v>
      </c>
      <c r="K211" s="613"/>
    </row>
    <row r="212" spans="1:11" x14ac:dyDescent="0.5">
      <c r="A212" s="604"/>
      <c r="B212" s="606"/>
      <c r="C212" s="19" t="s">
        <v>1401</v>
      </c>
      <c r="D212" s="614"/>
      <c r="E212" s="619"/>
      <c r="F212" s="604"/>
      <c r="G212" s="604"/>
      <c r="H212" s="604"/>
      <c r="I212" s="604"/>
      <c r="J212" s="604"/>
      <c r="K212" s="613"/>
    </row>
    <row r="213" spans="1:11" x14ac:dyDescent="0.5">
      <c r="A213" s="604"/>
      <c r="B213" s="606"/>
      <c r="C213" s="18" t="s">
        <v>376</v>
      </c>
      <c r="D213" s="614"/>
      <c r="E213" s="619"/>
      <c r="F213" s="604"/>
      <c r="G213" s="604"/>
      <c r="H213" s="604"/>
      <c r="I213" s="604"/>
      <c r="J213" s="604"/>
      <c r="K213" s="613"/>
    </row>
    <row r="214" spans="1:11" x14ac:dyDescent="0.5">
      <c r="A214" s="604"/>
      <c r="B214" s="606" t="s">
        <v>1641</v>
      </c>
      <c r="C214" s="17" t="s">
        <v>1308</v>
      </c>
      <c r="D214" s="614" t="s">
        <v>82</v>
      </c>
      <c r="E214" s="619" t="s">
        <v>1691</v>
      </c>
      <c r="F214" s="604" t="s">
        <v>20</v>
      </c>
      <c r="G214" s="604" t="s">
        <v>25</v>
      </c>
      <c r="H214" s="604" t="s">
        <v>25</v>
      </c>
      <c r="I214" s="604" t="s">
        <v>73</v>
      </c>
      <c r="J214" s="604" t="s">
        <v>22</v>
      </c>
      <c r="K214" s="613"/>
    </row>
    <row r="215" spans="1:11" x14ac:dyDescent="0.5">
      <c r="A215" s="604"/>
      <c r="B215" s="606"/>
      <c r="C215" s="19" t="s">
        <v>1401</v>
      </c>
      <c r="D215" s="614"/>
      <c r="E215" s="619"/>
      <c r="F215" s="604"/>
      <c r="G215" s="604"/>
      <c r="H215" s="604"/>
      <c r="I215" s="604"/>
      <c r="J215" s="604"/>
      <c r="K215" s="613"/>
    </row>
    <row r="216" spans="1:11" x14ac:dyDescent="0.5">
      <c r="A216" s="604"/>
      <c r="B216" s="606"/>
      <c r="C216" s="18" t="s">
        <v>367</v>
      </c>
      <c r="D216" s="614"/>
      <c r="E216" s="619"/>
      <c r="F216" s="604"/>
      <c r="G216" s="604"/>
      <c r="H216" s="604"/>
      <c r="I216" s="604"/>
      <c r="J216" s="604"/>
      <c r="K216" s="613"/>
    </row>
    <row r="217" spans="1:11" x14ac:dyDescent="0.5">
      <c r="A217" s="604"/>
      <c r="B217" s="606" t="s">
        <v>1642</v>
      </c>
      <c r="C217" s="17" t="s">
        <v>1330</v>
      </c>
      <c r="D217" s="614" t="s">
        <v>82</v>
      </c>
      <c r="E217" s="619" t="s">
        <v>1437</v>
      </c>
      <c r="F217" s="604" t="s">
        <v>20</v>
      </c>
      <c r="G217" s="604" t="s">
        <v>76</v>
      </c>
      <c r="H217" s="604" t="s">
        <v>76</v>
      </c>
      <c r="I217" s="604" t="s">
        <v>73</v>
      </c>
      <c r="J217" s="604" t="s">
        <v>22</v>
      </c>
      <c r="K217" s="613"/>
    </row>
    <row r="218" spans="1:11" x14ac:dyDescent="0.5">
      <c r="A218" s="604"/>
      <c r="B218" s="606"/>
      <c r="C218" s="19" t="s">
        <v>1401</v>
      </c>
      <c r="D218" s="614"/>
      <c r="E218" s="619"/>
      <c r="F218" s="604"/>
      <c r="G218" s="604"/>
      <c r="H218" s="604"/>
      <c r="I218" s="604"/>
      <c r="J218" s="604"/>
      <c r="K218" s="613"/>
    </row>
    <row r="219" spans="1:11" x14ac:dyDescent="0.5">
      <c r="A219" s="604"/>
      <c r="B219" s="606"/>
      <c r="C219" s="18" t="s">
        <v>89</v>
      </c>
      <c r="D219" s="614"/>
      <c r="E219" s="619"/>
      <c r="F219" s="604"/>
      <c r="G219" s="604"/>
      <c r="H219" s="604"/>
      <c r="I219" s="604"/>
      <c r="J219" s="604"/>
      <c r="K219" s="613"/>
    </row>
    <row r="220" spans="1:11" x14ac:dyDescent="0.5">
      <c r="A220" s="604"/>
      <c r="B220" s="606"/>
      <c r="C220" s="18" t="s">
        <v>165</v>
      </c>
      <c r="D220" s="614"/>
      <c r="E220" s="619"/>
      <c r="F220" s="604"/>
      <c r="G220" s="604"/>
      <c r="H220" s="604"/>
      <c r="I220" s="604"/>
      <c r="J220" s="604"/>
      <c r="K220" s="613"/>
    </row>
    <row r="221" spans="1:11" x14ac:dyDescent="0.5">
      <c r="A221" s="604"/>
      <c r="B221" s="606" t="s">
        <v>1643</v>
      </c>
      <c r="C221" s="17" t="s">
        <v>1644</v>
      </c>
      <c r="D221" s="614" t="s">
        <v>86</v>
      </c>
      <c r="E221" s="22" t="s">
        <v>1428</v>
      </c>
      <c r="F221" s="604" t="s">
        <v>20</v>
      </c>
      <c r="G221" s="604" t="s">
        <v>25</v>
      </c>
      <c r="H221" s="604" t="s">
        <v>25</v>
      </c>
      <c r="I221" s="604" t="s">
        <v>73</v>
      </c>
      <c r="J221" s="604" t="s">
        <v>22</v>
      </c>
      <c r="K221" s="613"/>
    </row>
    <row r="222" spans="1:11" x14ac:dyDescent="0.5">
      <c r="A222" s="604"/>
      <c r="B222" s="606"/>
      <c r="C222" s="19" t="s">
        <v>1401</v>
      </c>
      <c r="D222" s="614"/>
      <c r="E222" s="22" t="s">
        <v>1429</v>
      </c>
      <c r="F222" s="604"/>
      <c r="G222" s="604"/>
      <c r="H222" s="604"/>
      <c r="I222" s="604"/>
      <c r="J222" s="604"/>
      <c r="K222" s="613"/>
    </row>
    <row r="223" spans="1:11" x14ac:dyDescent="0.5">
      <c r="A223" s="604"/>
      <c r="B223" s="606"/>
      <c r="C223" s="18" t="s">
        <v>91</v>
      </c>
      <c r="D223" s="614"/>
      <c r="E223" s="22"/>
      <c r="F223" s="604"/>
      <c r="G223" s="604"/>
      <c r="H223" s="604"/>
      <c r="I223" s="604"/>
      <c r="J223" s="604"/>
      <c r="K223" s="613"/>
    </row>
    <row r="224" spans="1:11" x14ac:dyDescent="0.5">
      <c r="A224" s="604"/>
      <c r="B224" s="606" t="s">
        <v>1415</v>
      </c>
      <c r="C224" s="17" t="s">
        <v>1315</v>
      </c>
      <c r="D224" s="614" t="s">
        <v>1313</v>
      </c>
      <c r="E224" s="618"/>
      <c r="F224" s="604" t="s">
        <v>20</v>
      </c>
      <c r="G224" s="604" t="s">
        <v>76</v>
      </c>
      <c r="H224" s="604" t="s">
        <v>76</v>
      </c>
      <c r="I224" s="604" t="s">
        <v>73</v>
      </c>
      <c r="J224" s="604" t="s">
        <v>22</v>
      </c>
      <c r="K224" s="613"/>
    </row>
    <row r="225" spans="1:11" x14ac:dyDescent="0.5">
      <c r="A225" s="604"/>
      <c r="B225" s="606"/>
      <c r="C225" s="19" t="s">
        <v>1401</v>
      </c>
      <c r="D225" s="614"/>
      <c r="E225" s="618"/>
      <c r="F225" s="604"/>
      <c r="G225" s="604"/>
      <c r="H225" s="604"/>
      <c r="I225" s="604"/>
      <c r="J225" s="604"/>
      <c r="K225" s="613"/>
    </row>
    <row r="226" spans="1:11" x14ac:dyDescent="0.5">
      <c r="A226" s="604"/>
      <c r="B226" s="606"/>
      <c r="C226" s="18" t="s">
        <v>91</v>
      </c>
      <c r="D226" s="614"/>
      <c r="E226" s="618"/>
      <c r="F226" s="604"/>
      <c r="G226" s="604"/>
      <c r="H226" s="604"/>
      <c r="I226" s="604"/>
      <c r="J226" s="604"/>
      <c r="K226" s="613"/>
    </row>
    <row r="227" spans="1:11" x14ac:dyDescent="0.5">
      <c r="A227" s="604"/>
      <c r="B227" s="606" t="s">
        <v>1415</v>
      </c>
      <c r="C227" s="17" t="s">
        <v>1315</v>
      </c>
      <c r="D227" s="614" t="s">
        <v>1313</v>
      </c>
      <c r="E227" s="618"/>
      <c r="F227" s="604" t="s">
        <v>23</v>
      </c>
      <c r="G227" s="604" t="s">
        <v>25</v>
      </c>
      <c r="H227" s="604" t="s">
        <v>25</v>
      </c>
      <c r="I227" s="604" t="s">
        <v>73</v>
      </c>
      <c r="J227" s="604" t="s">
        <v>22</v>
      </c>
      <c r="K227" s="6"/>
    </row>
    <row r="228" spans="1:11" x14ac:dyDescent="0.5">
      <c r="A228" s="604"/>
      <c r="B228" s="606"/>
      <c r="C228" s="19" t="s">
        <v>1401</v>
      </c>
      <c r="D228" s="614"/>
      <c r="E228" s="618"/>
      <c r="F228" s="604"/>
      <c r="G228" s="604"/>
      <c r="H228" s="604"/>
      <c r="I228" s="604"/>
      <c r="J228" s="604"/>
      <c r="K228" s="6"/>
    </row>
    <row r="229" spans="1:11" x14ac:dyDescent="0.5">
      <c r="A229" s="604"/>
      <c r="B229" s="606"/>
      <c r="C229" s="18" t="s">
        <v>91</v>
      </c>
      <c r="D229" s="614"/>
      <c r="E229" s="618"/>
      <c r="F229" s="604"/>
      <c r="G229" s="604"/>
      <c r="H229" s="604"/>
      <c r="I229" s="604"/>
      <c r="J229" s="604"/>
      <c r="K229" s="6"/>
    </row>
    <row r="230" spans="1:11" s="1" customFormat="1" x14ac:dyDescent="0.15">
      <c r="A230" s="615" t="s">
        <v>1785</v>
      </c>
      <c r="B230" s="615"/>
      <c r="C230" s="615"/>
      <c r="D230" s="615"/>
      <c r="E230" s="615"/>
      <c r="F230" s="615"/>
      <c r="G230" s="615"/>
      <c r="H230" s="615"/>
      <c r="I230" s="615"/>
      <c r="J230" s="615"/>
      <c r="K230" s="615"/>
    </row>
    <row r="231" spans="1:11" x14ac:dyDescent="0.5">
      <c r="A231" s="604"/>
      <c r="B231" s="606" t="s">
        <v>1645</v>
      </c>
      <c r="C231" s="17" t="s">
        <v>1646</v>
      </c>
      <c r="D231" s="614" t="s">
        <v>33</v>
      </c>
      <c r="E231" s="618"/>
      <c r="F231" s="604" t="s">
        <v>20</v>
      </c>
      <c r="G231" s="604" t="s">
        <v>76</v>
      </c>
      <c r="H231" s="604" t="s">
        <v>76</v>
      </c>
      <c r="I231" s="604" t="s">
        <v>73</v>
      </c>
      <c r="J231" s="604" t="s">
        <v>22</v>
      </c>
      <c r="K231" s="613"/>
    </row>
    <row r="232" spans="1:11" ht="42.75" x14ac:dyDescent="0.5">
      <c r="A232" s="604"/>
      <c r="B232" s="606"/>
      <c r="C232" s="19" t="s">
        <v>1647</v>
      </c>
      <c r="D232" s="614"/>
      <c r="E232" s="618"/>
      <c r="F232" s="604"/>
      <c r="G232" s="604"/>
      <c r="H232" s="604"/>
      <c r="I232" s="604"/>
      <c r="J232" s="604"/>
      <c r="K232" s="613"/>
    </row>
    <row r="233" spans="1:11" x14ac:dyDescent="0.5">
      <c r="A233" s="604"/>
      <c r="B233" s="606"/>
      <c r="C233" s="18" t="s">
        <v>8</v>
      </c>
      <c r="D233" s="614"/>
      <c r="E233" s="618"/>
      <c r="F233" s="604"/>
      <c r="G233" s="604"/>
      <c r="H233" s="604"/>
      <c r="I233" s="604"/>
      <c r="J233" s="604"/>
      <c r="K233" s="613"/>
    </row>
    <row r="234" spans="1:11" x14ac:dyDescent="0.5">
      <c r="A234" s="604"/>
      <c r="B234" s="606"/>
      <c r="C234" s="18" t="s">
        <v>178</v>
      </c>
      <c r="D234" s="614"/>
      <c r="E234" s="618"/>
      <c r="F234" s="604"/>
      <c r="G234" s="604"/>
      <c r="H234" s="604"/>
      <c r="I234" s="604"/>
      <c r="J234" s="604"/>
      <c r="K234" s="613"/>
    </row>
    <row r="235" spans="1:11" x14ac:dyDescent="0.5">
      <c r="A235" s="604"/>
      <c r="B235" s="606"/>
      <c r="C235" s="18" t="s">
        <v>1442</v>
      </c>
      <c r="D235" s="614"/>
      <c r="E235" s="618"/>
      <c r="F235" s="604"/>
      <c r="G235" s="604"/>
      <c r="H235" s="604"/>
      <c r="I235" s="604"/>
      <c r="J235" s="604"/>
      <c r="K235" s="613"/>
    </row>
    <row r="236" spans="1:11" x14ac:dyDescent="0.5">
      <c r="A236" s="604"/>
      <c r="B236" s="606" t="s">
        <v>1648</v>
      </c>
      <c r="C236" s="17" t="s">
        <v>1306</v>
      </c>
      <c r="D236" s="614" t="s">
        <v>82</v>
      </c>
      <c r="E236" s="618"/>
      <c r="F236" s="604" t="s">
        <v>20</v>
      </c>
      <c r="G236" s="604" t="s">
        <v>76</v>
      </c>
      <c r="H236" s="604" t="s">
        <v>76</v>
      </c>
      <c r="I236" s="604" t="s">
        <v>73</v>
      </c>
      <c r="J236" s="604" t="s">
        <v>22</v>
      </c>
      <c r="K236" s="613"/>
    </row>
    <row r="237" spans="1:11" ht="63.75" x14ac:dyDescent="0.5">
      <c r="A237" s="604"/>
      <c r="B237" s="606"/>
      <c r="C237" s="19" t="s">
        <v>1649</v>
      </c>
      <c r="D237" s="614"/>
      <c r="E237" s="618"/>
      <c r="F237" s="604"/>
      <c r="G237" s="604"/>
      <c r="H237" s="604"/>
      <c r="I237" s="604"/>
      <c r="J237" s="604"/>
      <c r="K237" s="613"/>
    </row>
    <row r="238" spans="1:11" x14ac:dyDescent="0.5">
      <c r="A238" s="604"/>
      <c r="B238" s="606"/>
      <c r="C238" s="18" t="s">
        <v>1455</v>
      </c>
      <c r="D238" s="614"/>
      <c r="E238" s="618"/>
      <c r="F238" s="604"/>
      <c r="G238" s="604"/>
      <c r="H238" s="604"/>
      <c r="I238" s="604"/>
      <c r="J238" s="604"/>
      <c r="K238" s="613"/>
    </row>
    <row r="239" spans="1:11" x14ac:dyDescent="0.5">
      <c r="A239" s="604"/>
      <c r="B239" s="606"/>
      <c r="C239" s="18" t="s">
        <v>1442</v>
      </c>
      <c r="D239" s="614"/>
      <c r="E239" s="618"/>
      <c r="F239" s="604"/>
      <c r="G239" s="604"/>
      <c r="H239" s="604"/>
      <c r="I239" s="604"/>
      <c r="J239" s="604"/>
      <c r="K239" s="613"/>
    </row>
    <row r="240" spans="1:11" x14ac:dyDescent="0.5">
      <c r="A240" s="604"/>
      <c r="B240" s="606" t="s">
        <v>1444</v>
      </c>
      <c r="C240" s="17" t="s">
        <v>1310</v>
      </c>
      <c r="D240" s="614" t="s">
        <v>82</v>
      </c>
      <c r="E240" s="618"/>
      <c r="F240" s="604" t="s">
        <v>20</v>
      </c>
      <c r="G240" s="604" t="s">
        <v>94</v>
      </c>
      <c r="H240" s="604" t="s">
        <v>76</v>
      </c>
      <c r="I240" s="604" t="s">
        <v>20</v>
      </c>
      <c r="J240" s="604" t="s">
        <v>22</v>
      </c>
      <c r="K240" s="613"/>
    </row>
    <row r="241" spans="1:11" ht="63.75" x14ac:dyDescent="0.5">
      <c r="A241" s="604"/>
      <c r="B241" s="606"/>
      <c r="C241" s="19" t="s">
        <v>1650</v>
      </c>
      <c r="D241" s="614"/>
      <c r="E241" s="618"/>
      <c r="F241" s="604"/>
      <c r="G241" s="604"/>
      <c r="H241" s="604"/>
      <c r="I241" s="604"/>
      <c r="J241" s="604"/>
      <c r="K241" s="613"/>
    </row>
    <row r="242" spans="1:11" x14ac:dyDescent="0.5">
      <c r="A242" s="604"/>
      <c r="B242" s="606"/>
      <c r="C242" s="18" t="s">
        <v>7</v>
      </c>
      <c r="D242" s="614"/>
      <c r="E242" s="618"/>
      <c r="F242" s="604"/>
      <c r="G242" s="604"/>
      <c r="H242" s="604"/>
      <c r="I242" s="604"/>
      <c r="J242" s="604"/>
      <c r="K242" s="613"/>
    </row>
    <row r="243" spans="1:11" x14ac:dyDescent="0.5">
      <c r="A243" s="604"/>
      <c r="B243" s="606"/>
      <c r="C243" s="18" t="s">
        <v>8</v>
      </c>
      <c r="D243" s="614"/>
      <c r="E243" s="618"/>
      <c r="F243" s="604"/>
      <c r="G243" s="604"/>
      <c r="H243" s="604"/>
      <c r="I243" s="604"/>
      <c r="J243" s="604"/>
      <c r="K243" s="613"/>
    </row>
    <row r="244" spans="1:11" x14ac:dyDescent="0.5">
      <c r="A244" s="604"/>
      <c r="B244" s="606"/>
      <c r="C244" s="18" t="s">
        <v>9</v>
      </c>
      <c r="D244" s="614"/>
      <c r="E244" s="618"/>
      <c r="F244" s="604"/>
      <c r="G244" s="604"/>
      <c r="H244" s="604"/>
      <c r="I244" s="604"/>
      <c r="J244" s="604"/>
      <c r="K244" s="613"/>
    </row>
    <row r="245" spans="1:11" x14ac:dyDescent="0.5">
      <c r="A245" s="604"/>
      <c r="B245" s="606" t="s">
        <v>1651</v>
      </c>
      <c r="C245" s="17" t="s">
        <v>1330</v>
      </c>
      <c r="D245" s="614" t="s">
        <v>82</v>
      </c>
      <c r="E245" s="618"/>
      <c r="F245" s="604" t="s">
        <v>20</v>
      </c>
      <c r="G245" s="604" t="s">
        <v>20</v>
      </c>
      <c r="H245" s="604" t="s">
        <v>20</v>
      </c>
      <c r="I245" s="604" t="s">
        <v>73</v>
      </c>
      <c r="J245" s="604" t="s">
        <v>22</v>
      </c>
      <c r="K245" s="613"/>
    </row>
    <row r="246" spans="1:11" ht="42.75" x14ac:dyDescent="0.5">
      <c r="A246" s="604"/>
      <c r="B246" s="606"/>
      <c r="C246" s="19" t="s">
        <v>1445</v>
      </c>
      <c r="D246" s="614"/>
      <c r="E246" s="618"/>
      <c r="F246" s="604"/>
      <c r="G246" s="604"/>
      <c r="H246" s="604"/>
      <c r="I246" s="604"/>
      <c r="J246" s="604"/>
      <c r="K246" s="613"/>
    </row>
    <row r="247" spans="1:11" x14ac:dyDescent="0.5">
      <c r="A247" s="604"/>
      <c r="B247" s="606"/>
      <c r="C247" s="18" t="s">
        <v>9</v>
      </c>
      <c r="D247" s="614"/>
      <c r="E247" s="618"/>
      <c r="F247" s="604"/>
      <c r="G247" s="604"/>
      <c r="H247" s="604"/>
      <c r="I247" s="604"/>
      <c r="J247" s="604"/>
      <c r="K247" s="613"/>
    </row>
    <row r="248" spans="1:11" x14ac:dyDescent="0.5">
      <c r="A248" s="604"/>
      <c r="B248" s="606"/>
      <c r="C248" s="18" t="s">
        <v>7</v>
      </c>
      <c r="D248" s="614"/>
      <c r="E248" s="618"/>
      <c r="F248" s="604"/>
      <c r="G248" s="604"/>
      <c r="H248" s="604"/>
      <c r="I248" s="604"/>
      <c r="J248" s="604"/>
      <c r="K248" s="613"/>
    </row>
    <row r="249" spans="1:11" x14ac:dyDescent="0.5">
      <c r="A249" s="604"/>
      <c r="B249" s="606"/>
      <c r="C249" s="18" t="s">
        <v>8</v>
      </c>
      <c r="D249" s="614"/>
      <c r="E249" s="618"/>
      <c r="F249" s="604"/>
      <c r="G249" s="604"/>
      <c r="H249" s="604"/>
      <c r="I249" s="604"/>
      <c r="J249" s="604"/>
      <c r="K249" s="613"/>
    </row>
    <row r="250" spans="1:11" x14ac:dyDescent="0.5">
      <c r="A250" s="604"/>
      <c r="B250" s="606" t="s">
        <v>1652</v>
      </c>
      <c r="C250" s="17" t="s">
        <v>1653</v>
      </c>
      <c r="D250" s="614" t="s">
        <v>19</v>
      </c>
      <c r="E250" s="618"/>
      <c r="F250" s="604" t="s">
        <v>20</v>
      </c>
      <c r="G250" s="604" t="s">
        <v>94</v>
      </c>
      <c r="H250" s="604" t="s">
        <v>94</v>
      </c>
      <c r="I250" s="604" t="s">
        <v>73</v>
      </c>
      <c r="J250" s="604" t="s">
        <v>22</v>
      </c>
      <c r="K250" s="613"/>
    </row>
    <row r="251" spans="1:11" ht="42.75" x14ac:dyDescent="0.5">
      <c r="A251" s="604"/>
      <c r="B251" s="606"/>
      <c r="C251" s="19" t="s">
        <v>1654</v>
      </c>
      <c r="D251" s="614"/>
      <c r="E251" s="618"/>
      <c r="F251" s="604"/>
      <c r="G251" s="604"/>
      <c r="H251" s="604"/>
      <c r="I251" s="604"/>
      <c r="J251" s="604"/>
      <c r="K251" s="613"/>
    </row>
    <row r="252" spans="1:11" x14ac:dyDescent="0.5">
      <c r="A252" s="604"/>
      <c r="B252" s="606"/>
      <c r="C252" s="18" t="s">
        <v>9</v>
      </c>
      <c r="D252" s="614"/>
      <c r="E252" s="618"/>
      <c r="F252" s="604"/>
      <c r="G252" s="604"/>
      <c r="H252" s="604"/>
      <c r="I252" s="604"/>
      <c r="J252" s="604"/>
      <c r="K252" s="613"/>
    </row>
    <row r="253" spans="1:11" x14ac:dyDescent="0.5">
      <c r="A253" s="604"/>
      <c r="B253" s="606"/>
      <c r="C253" s="18" t="s">
        <v>7</v>
      </c>
      <c r="D253" s="614"/>
      <c r="E253" s="618"/>
      <c r="F253" s="604"/>
      <c r="G253" s="604"/>
      <c r="H253" s="604"/>
      <c r="I253" s="604"/>
      <c r="J253" s="604"/>
      <c r="K253" s="613"/>
    </row>
    <row r="254" spans="1:11" x14ac:dyDescent="0.5">
      <c r="A254" s="604"/>
      <c r="B254" s="606"/>
      <c r="C254" s="18" t="s">
        <v>8</v>
      </c>
      <c r="D254" s="614"/>
      <c r="E254" s="618"/>
      <c r="F254" s="604"/>
      <c r="G254" s="604"/>
      <c r="H254" s="604"/>
      <c r="I254" s="604"/>
      <c r="J254" s="604"/>
      <c r="K254" s="613"/>
    </row>
    <row r="255" spans="1:11" x14ac:dyDescent="0.5">
      <c r="A255" s="604"/>
      <c r="B255" s="606" t="s">
        <v>1655</v>
      </c>
      <c r="C255" s="17" t="s">
        <v>1656</v>
      </c>
      <c r="D255" s="614" t="s">
        <v>19</v>
      </c>
      <c r="E255" s="618"/>
      <c r="F255" s="604" t="s">
        <v>20</v>
      </c>
      <c r="G255" s="604" t="s">
        <v>76</v>
      </c>
      <c r="H255" s="604" t="s">
        <v>76</v>
      </c>
      <c r="I255" s="604" t="s">
        <v>73</v>
      </c>
      <c r="J255" s="604" t="s">
        <v>22</v>
      </c>
      <c r="K255" s="613"/>
    </row>
    <row r="256" spans="1:11" ht="42.75" x14ac:dyDescent="0.5">
      <c r="A256" s="604"/>
      <c r="B256" s="606"/>
      <c r="C256" s="19" t="s">
        <v>1657</v>
      </c>
      <c r="D256" s="614"/>
      <c r="E256" s="618"/>
      <c r="F256" s="604"/>
      <c r="G256" s="604"/>
      <c r="H256" s="604"/>
      <c r="I256" s="604"/>
      <c r="J256" s="604"/>
      <c r="K256" s="613"/>
    </row>
    <row r="257" spans="1:11" x14ac:dyDescent="0.5">
      <c r="A257" s="604"/>
      <c r="B257" s="606"/>
      <c r="C257" s="18" t="s">
        <v>68</v>
      </c>
      <c r="D257" s="614"/>
      <c r="E257" s="618"/>
      <c r="F257" s="604"/>
      <c r="G257" s="604"/>
      <c r="H257" s="604"/>
      <c r="I257" s="604"/>
      <c r="J257" s="604"/>
      <c r="K257" s="613"/>
    </row>
    <row r="258" spans="1:11" x14ac:dyDescent="0.5">
      <c r="A258" s="604"/>
      <c r="B258" s="606"/>
      <c r="C258" s="18" t="s">
        <v>7</v>
      </c>
      <c r="D258" s="614"/>
      <c r="E258" s="618"/>
      <c r="F258" s="604"/>
      <c r="G258" s="604"/>
      <c r="H258" s="604"/>
      <c r="I258" s="604"/>
      <c r="J258" s="604"/>
      <c r="K258" s="613"/>
    </row>
    <row r="259" spans="1:11" x14ac:dyDescent="0.5">
      <c r="A259" s="604"/>
      <c r="B259" s="606"/>
      <c r="C259" s="18" t="s">
        <v>1465</v>
      </c>
      <c r="D259" s="614"/>
      <c r="E259" s="618"/>
      <c r="F259" s="604"/>
      <c r="G259" s="604"/>
      <c r="H259" s="604"/>
      <c r="I259" s="604"/>
      <c r="J259" s="604"/>
      <c r="K259" s="613"/>
    </row>
    <row r="260" spans="1:11" x14ac:dyDescent="0.5">
      <c r="A260" s="604"/>
      <c r="B260" s="606" t="s">
        <v>1658</v>
      </c>
      <c r="C260" s="17" t="s">
        <v>1495</v>
      </c>
      <c r="D260" s="614" t="s">
        <v>1313</v>
      </c>
      <c r="E260" s="618"/>
      <c r="F260" s="604" t="s">
        <v>20</v>
      </c>
      <c r="G260" s="604" t="s">
        <v>25</v>
      </c>
      <c r="H260" s="604" t="s">
        <v>25</v>
      </c>
      <c r="I260" s="604" t="s">
        <v>73</v>
      </c>
      <c r="J260" s="604" t="s">
        <v>22</v>
      </c>
      <c r="K260" s="613"/>
    </row>
    <row r="261" spans="1:11" ht="42.75" x14ac:dyDescent="0.5">
      <c r="A261" s="604"/>
      <c r="B261" s="606"/>
      <c r="C261" s="19" t="s">
        <v>1659</v>
      </c>
      <c r="D261" s="614"/>
      <c r="E261" s="618"/>
      <c r="F261" s="604"/>
      <c r="G261" s="604"/>
      <c r="H261" s="604"/>
      <c r="I261" s="604"/>
      <c r="J261" s="604"/>
      <c r="K261" s="613"/>
    </row>
    <row r="262" spans="1:11" x14ac:dyDescent="0.5">
      <c r="A262" s="604"/>
      <c r="B262" s="606"/>
      <c r="C262" s="18" t="s">
        <v>9</v>
      </c>
      <c r="D262" s="614"/>
      <c r="E262" s="618"/>
      <c r="F262" s="604"/>
      <c r="G262" s="604"/>
      <c r="H262" s="604"/>
      <c r="I262" s="604"/>
      <c r="J262" s="604"/>
      <c r="K262" s="613"/>
    </row>
    <row r="263" spans="1:11" x14ac:dyDescent="0.5">
      <c r="A263" s="604"/>
      <c r="B263" s="606" t="s">
        <v>1469</v>
      </c>
      <c r="C263" s="17" t="s">
        <v>1470</v>
      </c>
      <c r="D263" s="614" t="s">
        <v>86</v>
      </c>
      <c r="E263" s="23" t="s">
        <v>1507</v>
      </c>
      <c r="F263" s="604" t="s">
        <v>23</v>
      </c>
      <c r="G263" s="604" t="s">
        <v>20</v>
      </c>
      <c r="H263" s="604" t="s">
        <v>20</v>
      </c>
      <c r="I263" s="604" t="s">
        <v>73</v>
      </c>
      <c r="J263" s="604" t="s">
        <v>22</v>
      </c>
      <c r="K263" s="613"/>
    </row>
    <row r="264" spans="1:11" x14ac:dyDescent="0.5">
      <c r="A264" s="604"/>
      <c r="B264" s="606"/>
      <c r="C264" s="19" t="s">
        <v>1477</v>
      </c>
      <c r="D264" s="614"/>
      <c r="E264" s="23" t="s">
        <v>1508</v>
      </c>
      <c r="F264" s="604"/>
      <c r="G264" s="604"/>
      <c r="H264" s="604"/>
      <c r="I264" s="604"/>
      <c r="J264" s="604"/>
      <c r="K264" s="613"/>
    </row>
    <row r="265" spans="1:11" x14ac:dyDescent="0.5">
      <c r="A265" s="604"/>
      <c r="B265" s="606"/>
      <c r="C265" s="18" t="s">
        <v>85</v>
      </c>
      <c r="D265" s="614"/>
      <c r="E265" s="23"/>
      <c r="F265" s="604"/>
      <c r="G265" s="604"/>
      <c r="H265" s="604"/>
      <c r="I265" s="604"/>
      <c r="J265" s="604"/>
      <c r="K265" s="613"/>
    </row>
    <row r="266" spans="1:11" x14ac:dyDescent="0.5">
      <c r="A266" s="604"/>
      <c r="B266" s="606" t="s">
        <v>1471</v>
      </c>
      <c r="C266" s="17" t="s">
        <v>1472</v>
      </c>
      <c r="D266" s="614" t="s">
        <v>86</v>
      </c>
      <c r="E266" s="23" t="s">
        <v>1501</v>
      </c>
      <c r="F266" s="604" t="s">
        <v>23</v>
      </c>
      <c r="G266" s="604" t="s">
        <v>20</v>
      </c>
      <c r="H266" s="604" t="s">
        <v>20</v>
      </c>
      <c r="I266" s="604" t="s">
        <v>73</v>
      </c>
      <c r="J266" s="604" t="s">
        <v>22</v>
      </c>
      <c r="K266" s="613"/>
    </row>
    <row r="267" spans="1:11" x14ac:dyDescent="0.5">
      <c r="A267" s="604"/>
      <c r="B267" s="606"/>
      <c r="C267" s="19" t="s">
        <v>1477</v>
      </c>
      <c r="D267" s="614"/>
      <c r="E267" s="23" t="s">
        <v>1502</v>
      </c>
      <c r="F267" s="604"/>
      <c r="G267" s="604"/>
      <c r="H267" s="604"/>
      <c r="I267" s="604"/>
      <c r="J267" s="604"/>
      <c r="K267" s="613"/>
    </row>
    <row r="268" spans="1:11" x14ac:dyDescent="0.5">
      <c r="A268" s="604"/>
      <c r="B268" s="606"/>
      <c r="C268" s="18" t="s">
        <v>1473</v>
      </c>
      <c r="D268" s="614"/>
      <c r="E268" s="23"/>
      <c r="F268" s="604"/>
      <c r="G268" s="604"/>
      <c r="H268" s="604"/>
      <c r="I268" s="604"/>
      <c r="J268" s="604"/>
      <c r="K268" s="613"/>
    </row>
    <row r="269" spans="1:11" x14ac:dyDescent="0.5">
      <c r="A269" s="604"/>
      <c r="B269" s="606" t="s">
        <v>1474</v>
      </c>
      <c r="C269" s="17" t="s">
        <v>1475</v>
      </c>
      <c r="D269" s="614" t="s">
        <v>86</v>
      </c>
      <c r="E269" s="23" t="s">
        <v>1499</v>
      </c>
      <c r="F269" s="604" t="s">
        <v>23</v>
      </c>
      <c r="G269" s="604" t="s">
        <v>20</v>
      </c>
      <c r="H269" s="604" t="s">
        <v>20</v>
      </c>
      <c r="I269" s="604" t="s">
        <v>73</v>
      </c>
      <c r="J269" s="604" t="s">
        <v>22</v>
      </c>
      <c r="K269" s="613"/>
    </row>
    <row r="270" spans="1:11" x14ac:dyDescent="0.5">
      <c r="A270" s="604"/>
      <c r="B270" s="606"/>
      <c r="C270" s="19" t="s">
        <v>1477</v>
      </c>
      <c r="D270" s="614"/>
      <c r="E270" s="23" t="s">
        <v>1515</v>
      </c>
      <c r="F270" s="604"/>
      <c r="G270" s="604"/>
      <c r="H270" s="604"/>
      <c r="I270" s="604"/>
      <c r="J270" s="604"/>
      <c r="K270" s="613"/>
    </row>
    <row r="271" spans="1:11" x14ac:dyDescent="0.5">
      <c r="A271" s="604"/>
      <c r="B271" s="606"/>
      <c r="C271" s="18" t="s">
        <v>1476</v>
      </c>
      <c r="D271" s="614"/>
      <c r="E271" s="23"/>
      <c r="F271" s="604"/>
      <c r="G271" s="604"/>
      <c r="H271" s="604"/>
      <c r="I271" s="604"/>
      <c r="J271" s="604"/>
      <c r="K271" s="613"/>
    </row>
    <row r="272" spans="1:11" x14ac:dyDescent="0.5">
      <c r="A272" s="604"/>
      <c r="B272" s="606" t="s">
        <v>1319</v>
      </c>
      <c r="C272" s="17" t="s">
        <v>1320</v>
      </c>
      <c r="D272" s="614" t="s">
        <v>86</v>
      </c>
      <c r="E272" s="23" t="s">
        <v>1511</v>
      </c>
      <c r="F272" s="604" t="s">
        <v>23</v>
      </c>
      <c r="G272" s="604" t="s">
        <v>76</v>
      </c>
      <c r="H272" s="604" t="s">
        <v>80</v>
      </c>
      <c r="I272" s="604" t="s">
        <v>21</v>
      </c>
      <c r="J272" s="604" t="s">
        <v>22</v>
      </c>
      <c r="K272" s="613"/>
    </row>
    <row r="273" spans="1:11" x14ac:dyDescent="0.5">
      <c r="A273" s="604"/>
      <c r="B273" s="606"/>
      <c r="C273" s="19" t="s">
        <v>1660</v>
      </c>
      <c r="D273" s="614"/>
      <c r="E273" s="23" t="s">
        <v>1512</v>
      </c>
      <c r="F273" s="604"/>
      <c r="G273" s="604"/>
      <c r="H273" s="604"/>
      <c r="I273" s="604"/>
      <c r="J273" s="604"/>
      <c r="K273" s="613"/>
    </row>
    <row r="274" spans="1:11" x14ac:dyDescent="0.5">
      <c r="A274" s="604"/>
      <c r="B274" s="606"/>
      <c r="C274" s="18" t="s">
        <v>1322</v>
      </c>
      <c r="D274" s="614"/>
      <c r="E274" s="23"/>
      <c r="F274" s="604"/>
      <c r="G274" s="604"/>
      <c r="H274" s="604"/>
      <c r="I274" s="604"/>
      <c r="J274" s="604"/>
      <c r="K274" s="613"/>
    </row>
    <row r="275" spans="1:11" x14ac:dyDescent="0.5">
      <c r="A275" s="604"/>
      <c r="B275" s="606" t="s">
        <v>1661</v>
      </c>
      <c r="C275" s="17" t="s">
        <v>1662</v>
      </c>
      <c r="D275" s="614" t="s">
        <v>86</v>
      </c>
      <c r="E275" s="23" t="s">
        <v>1503</v>
      </c>
      <c r="F275" s="604" t="s">
        <v>23</v>
      </c>
      <c r="G275" s="604" t="s">
        <v>76</v>
      </c>
      <c r="H275" s="604" t="s">
        <v>80</v>
      </c>
      <c r="I275" s="604" t="s">
        <v>21</v>
      </c>
      <c r="J275" s="604" t="s">
        <v>22</v>
      </c>
      <c r="K275" s="613"/>
    </row>
    <row r="276" spans="1:11" x14ac:dyDescent="0.5">
      <c r="A276" s="604"/>
      <c r="B276" s="606"/>
      <c r="C276" s="19" t="s">
        <v>1660</v>
      </c>
      <c r="D276" s="614"/>
      <c r="E276" s="23" t="s">
        <v>1504</v>
      </c>
      <c r="F276" s="604"/>
      <c r="G276" s="604"/>
      <c r="H276" s="604"/>
      <c r="I276" s="604"/>
      <c r="J276" s="604"/>
      <c r="K276" s="613"/>
    </row>
    <row r="277" spans="1:11" x14ac:dyDescent="0.5">
      <c r="A277" s="604"/>
      <c r="B277" s="606"/>
      <c r="C277" s="18" t="s">
        <v>87</v>
      </c>
      <c r="D277" s="614"/>
      <c r="E277" s="23"/>
      <c r="F277" s="604"/>
      <c r="G277" s="604"/>
      <c r="H277" s="604"/>
      <c r="I277" s="604"/>
      <c r="J277" s="604"/>
      <c r="K277" s="613"/>
    </row>
    <row r="278" spans="1:11" x14ac:dyDescent="0.5">
      <c r="A278" s="604"/>
      <c r="B278" s="606" t="s">
        <v>1323</v>
      </c>
      <c r="C278" s="17" t="s">
        <v>1324</v>
      </c>
      <c r="D278" s="614" t="s">
        <v>86</v>
      </c>
      <c r="E278" s="23" t="s">
        <v>1513</v>
      </c>
      <c r="F278" s="604" t="s">
        <v>23</v>
      </c>
      <c r="G278" s="604" t="s">
        <v>76</v>
      </c>
      <c r="H278" s="604" t="s">
        <v>80</v>
      </c>
      <c r="I278" s="604" t="s">
        <v>21</v>
      </c>
      <c r="J278" s="604" t="s">
        <v>22</v>
      </c>
      <c r="K278" s="613"/>
    </row>
    <row r="279" spans="1:11" x14ac:dyDescent="0.5">
      <c r="A279" s="604"/>
      <c r="B279" s="606"/>
      <c r="C279" s="19" t="s">
        <v>1660</v>
      </c>
      <c r="D279" s="614"/>
      <c r="E279" s="23" t="s">
        <v>1516</v>
      </c>
      <c r="F279" s="604"/>
      <c r="G279" s="604"/>
      <c r="H279" s="604"/>
      <c r="I279" s="604"/>
      <c r="J279" s="604"/>
      <c r="K279" s="613"/>
    </row>
    <row r="280" spans="1:11" x14ac:dyDescent="0.5">
      <c r="A280" s="604"/>
      <c r="B280" s="606"/>
      <c r="C280" s="18" t="s">
        <v>1473</v>
      </c>
      <c r="D280" s="614"/>
      <c r="E280" s="23"/>
      <c r="F280" s="604"/>
      <c r="G280" s="604"/>
      <c r="H280" s="604"/>
      <c r="I280" s="604"/>
      <c r="J280" s="604"/>
      <c r="K280" s="613"/>
    </row>
    <row r="281" spans="1:11" x14ac:dyDescent="0.5">
      <c r="A281" s="604"/>
      <c r="B281" s="606" t="s">
        <v>1478</v>
      </c>
      <c r="C281" s="17" t="s">
        <v>1479</v>
      </c>
      <c r="D281" s="614" t="s">
        <v>86</v>
      </c>
      <c r="E281" s="23" t="s">
        <v>1596</v>
      </c>
      <c r="F281" s="604" t="s">
        <v>23</v>
      </c>
      <c r="G281" s="604" t="s">
        <v>20</v>
      </c>
      <c r="H281" s="604" t="s">
        <v>20</v>
      </c>
      <c r="I281" s="604" t="s">
        <v>73</v>
      </c>
      <c r="J281" s="604" t="s">
        <v>22</v>
      </c>
      <c r="K281" s="613"/>
    </row>
    <row r="282" spans="1:11" x14ac:dyDescent="0.5">
      <c r="A282" s="604"/>
      <c r="B282" s="606"/>
      <c r="C282" s="19" t="s">
        <v>1477</v>
      </c>
      <c r="D282" s="614"/>
      <c r="E282" s="23" t="s">
        <v>1597</v>
      </c>
      <c r="F282" s="604"/>
      <c r="G282" s="604"/>
      <c r="H282" s="604"/>
      <c r="I282" s="604"/>
      <c r="J282" s="604"/>
      <c r="K282" s="613"/>
    </row>
    <row r="283" spans="1:11" x14ac:dyDescent="0.5">
      <c r="A283" s="604"/>
      <c r="B283" s="606"/>
      <c r="C283" s="18" t="s">
        <v>87</v>
      </c>
      <c r="D283" s="614"/>
      <c r="E283" s="23"/>
      <c r="F283" s="604"/>
      <c r="G283" s="604"/>
      <c r="H283" s="604"/>
      <c r="I283" s="604"/>
      <c r="J283" s="604"/>
      <c r="K283" s="613"/>
    </row>
    <row r="284" spans="1:11" x14ac:dyDescent="0.5">
      <c r="A284" s="604"/>
      <c r="B284" s="606" t="s">
        <v>1663</v>
      </c>
      <c r="C284" s="17" t="s">
        <v>1664</v>
      </c>
      <c r="D284" s="614" t="s">
        <v>86</v>
      </c>
      <c r="E284" s="23" t="s">
        <v>1505</v>
      </c>
      <c r="F284" s="604" t="s">
        <v>23</v>
      </c>
      <c r="G284" s="604" t="s">
        <v>76</v>
      </c>
      <c r="H284" s="604" t="s">
        <v>80</v>
      </c>
      <c r="I284" s="604" t="s">
        <v>21</v>
      </c>
      <c r="J284" s="604" t="s">
        <v>22</v>
      </c>
      <c r="K284" s="613"/>
    </row>
    <row r="285" spans="1:11" x14ac:dyDescent="0.5">
      <c r="A285" s="604"/>
      <c r="B285" s="606"/>
      <c r="C285" s="19" t="s">
        <v>1660</v>
      </c>
      <c r="D285" s="614"/>
      <c r="E285" s="23" t="s">
        <v>1506</v>
      </c>
      <c r="F285" s="604"/>
      <c r="G285" s="604"/>
      <c r="H285" s="604"/>
      <c r="I285" s="604"/>
      <c r="J285" s="604"/>
      <c r="K285" s="613"/>
    </row>
    <row r="286" spans="1:11" x14ac:dyDescent="0.5">
      <c r="A286" s="604"/>
      <c r="B286" s="606"/>
      <c r="C286" s="18" t="s">
        <v>1485</v>
      </c>
      <c r="D286" s="614"/>
      <c r="E286" s="23"/>
      <c r="F286" s="604"/>
      <c r="G286" s="604"/>
      <c r="H286" s="604"/>
      <c r="I286" s="604"/>
      <c r="J286" s="604"/>
      <c r="K286" s="613"/>
    </row>
    <row r="287" spans="1:11" x14ac:dyDescent="0.5">
      <c r="A287" s="604"/>
      <c r="B287" s="606" t="s">
        <v>1484</v>
      </c>
      <c r="C287" s="17" t="s">
        <v>1306</v>
      </c>
      <c r="D287" s="614" t="s">
        <v>82</v>
      </c>
      <c r="E287" s="620" t="s">
        <v>1497</v>
      </c>
      <c r="F287" s="604" t="s">
        <v>23</v>
      </c>
      <c r="G287" s="604" t="s">
        <v>20</v>
      </c>
      <c r="H287" s="604" t="s">
        <v>20</v>
      </c>
      <c r="I287" s="604" t="s">
        <v>73</v>
      </c>
      <c r="J287" s="604" t="s">
        <v>22</v>
      </c>
      <c r="K287" s="613"/>
    </row>
    <row r="288" spans="1:11" x14ac:dyDescent="0.5">
      <c r="A288" s="604"/>
      <c r="B288" s="606"/>
      <c r="C288" s="19" t="s">
        <v>1477</v>
      </c>
      <c r="D288" s="614"/>
      <c r="E288" s="620"/>
      <c r="F288" s="604"/>
      <c r="G288" s="604"/>
      <c r="H288" s="604"/>
      <c r="I288" s="604"/>
      <c r="J288" s="604"/>
      <c r="K288" s="613"/>
    </row>
    <row r="289" spans="1:11" x14ac:dyDescent="0.5">
      <c r="A289" s="604"/>
      <c r="B289" s="606"/>
      <c r="C289" s="18" t="s">
        <v>88</v>
      </c>
      <c r="D289" s="614"/>
      <c r="E289" s="620"/>
      <c r="F289" s="604"/>
      <c r="G289" s="604"/>
      <c r="H289" s="604"/>
      <c r="I289" s="604"/>
      <c r="J289" s="604"/>
      <c r="K289" s="613"/>
    </row>
    <row r="290" spans="1:11" x14ac:dyDescent="0.5">
      <c r="A290" s="604"/>
      <c r="B290" s="606" t="s">
        <v>1665</v>
      </c>
      <c r="C290" s="17" t="s">
        <v>1308</v>
      </c>
      <c r="D290" s="614" t="s">
        <v>82</v>
      </c>
      <c r="E290" s="620" t="s">
        <v>1509</v>
      </c>
      <c r="F290" s="604" t="s">
        <v>23</v>
      </c>
      <c r="G290" s="604" t="s">
        <v>76</v>
      </c>
      <c r="H290" s="604" t="s">
        <v>80</v>
      </c>
      <c r="I290" s="604" t="s">
        <v>21</v>
      </c>
      <c r="J290" s="604" t="s">
        <v>22</v>
      </c>
      <c r="K290" s="613"/>
    </row>
    <row r="291" spans="1:11" x14ac:dyDescent="0.5">
      <c r="A291" s="604"/>
      <c r="B291" s="606"/>
      <c r="C291" s="19" t="s">
        <v>1660</v>
      </c>
      <c r="D291" s="614"/>
      <c r="E291" s="620"/>
      <c r="F291" s="604"/>
      <c r="G291" s="604"/>
      <c r="H291" s="604"/>
      <c r="I291" s="604"/>
      <c r="J291" s="604"/>
      <c r="K291" s="613"/>
    </row>
    <row r="292" spans="1:11" x14ac:dyDescent="0.5">
      <c r="A292" s="604"/>
      <c r="B292" s="606"/>
      <c r="C292" s="18" t="s">
        <v>1322</v>
      </c>
      <c r="D292" s="614"/>
      <c r="E292" s="620"/>
      <c r="F292" s="604"/>
      <c r="G292" s="604"/>
      <c r="H292" s="604"/>
      <c r="I292" s="604"/>
      <c r="J292" s="604"/>
      <c r="K292" s="613"/>
    </row>
    <row r="293" spans="1:11" x14ac:dyDescent="0.5">
      <c r="A293" s="604"/>
      <c r="B293" s="606" t="s">
        <v>1329</v>
      </c>
      <c r="C293" s="17" t="s">
        <v>1330</v>
      </c>
      <c r="D293" s="614" t="s">
        <v>82</v>
      </c>
      <c r="E293" s="620" t="s">
        <v>1599</v>
      </c>
      <c r="F293" s="604" t="s">
        <v>23</v>
      </c>
      <c r="G293" s="604" t="s">
        <v>26</v>
      </c>
      <c r="H293" s="604" t="s">
        <v>23</v>
      </c>
      <c r="I293" s="604" t="s">
        <v>21</v>
      </c>
      <c r="J293" s="604" t="s">
        <v>22</v>
      </c>
      <c r="K293" s="613"/>
    </row>
    <row r="294" spans="1:11" x14ac:dyDescent="0.5">
      <c r="A294" s="604"/>
      <c r="B294" s="606"/>
      <c r="C294" s="19" t="s">
        <v>1477</v>
      </c>
      <c r="D294" s="614"/>
      <c r="E294" s="620"/>
      <c r="F294" s="604"/>
      <c r="G294" s="604"/>
      <c r="H294" s="604"/>
      <c r="I294" s="604"/>
      <c r="J294" s="604"/>
      <c r="K294" s="613"/>
    </row>
    <row r="295" spans="1:11" x14ac:dyDescent="0.5">
      <c r="A295" s="604"/>
      <c r="B295" s="606"/>
      <c r="C295" s="18" t="s">
        <v>87</v>
      </c>
      <c r="D295" s="614"/>
      <c r="E295" s="620"/>
      <c r="F295" s="604"/>
      <c r="G295" s="604"/>
      <c r="H295" s="604"/>
      <c r="I295" s="604"/>
      <c r="J295" s="604"/>
      <c r="K295" s="613"/>
    </row>
    <row r="296" spans="1:11" x14ac:dyDescent="0.5">
      <c r="A296" s="604"/>
      <c r="B296" s="606" t="s">
        <v>1666</v>
      </c>
      <c r="C296" s="17" t="s">
        <v>1312</v>
      </c>
      <c r="D296" s="614" t="s">
        <v>1313</v>
      </c>
      <c r="E296" s="618"/>
      <c r="F296" s="604" t="s">
        <v>23</v>
      </c>
      <c r="G296" s="604" t="s">
        <v>20</v>
      </c>
      <c r="H296" s="604" t="s">
        <v>20</v>
      </c>
      <c r="I296" s="604" t="s">
        <v>73</v>
      </c>
      <c r="J296" s="604" t="s">
        <v>22</v>
      </c>
      <c r="K296" s="613"/>
    </row>
    <row r="297" spans="1:11" x14ac:dyDescent="0.5">
      <c r="A297" s="604"/>
      <c r="B297" s="606"/>
      <c r="C297" s="19" t="s">
        <v>1321</v>
      </c>
      <c r="D297" s="614"/>
      <c r="E297" s="618"/>
      <c r="F297" s="604"/>
      <c r="G297" s="604"/>
      <c r="H297" s="604"/>
      <c r="I297" s="604"/>
      <c r="J297" s="604"/>
      <c r="K297" s="613"/>
    </row>
    <row r="298" spans="1:11" x14ac:dyDescent="0.5">
      <c r="A298" s="604"/>
      <c r="B298" s="606"/>
      <c r="C298" s="18" t="s">
        <v>85</v>
      </c>
      <c r="D298" s="614"/>
      <c r="E298" s="618"/>
      <c r="F298" s="604"/>
      <c r="G298" s="604"/>
      <c r="H298" s="604"/>
      <c r="I298" s="604"/>
      <c r="J298" s="604"/>
      <c r="K298" s="613"/>
    </row>
    <row r="299" spans="1:11" x14ac:dyDescent="0.5">
      <c r="A299" s="604"/>
      <c r="B299" s="606" t="s">
        <v>1486</v>
      </c>
      <c r="C299" s="17" t="s">
        <v>1487</v>
      </c>
      <c r="D299" s="614" t="s">
        <v>1313</v>
      </c>
      <c r="E299" s="618"/>
      <c r="F299" s="604" t="s">
        <v>23</v>
      </c>
      <c r="G299" s="604" t="s">
        <v>28</v>
      </c>
      <c r="H299" s="604" t="s">
        <v>28</v>
      </c>
      <c r="I299" s="604" t="s">
        <v>73</v>
      </c>
      <c r="J299" s="604" t="s">
        <v>22</v>
      </c>
      <c r="K299" s="613"/>
    </row>
    <row r="300" spans="1:11" x14ac:dyDescent="0.5">
      <c r="A300" s="604"/>
      <c r="B300" s="606"/>
      <c r="C300" s="19" t="s">
        <v>1477</v>
      </c>
      <c r="D300" s="614"/>
      <c r="E300" s="618"/>
      <c r="F300" s="604"/>
      <c r="G300" s="604"/>
      <c r="H300" s="604"/>
      <c r="I300" s="604"/>
      <c r="J300" s="604"/>
      <c r="K300" s="613"/>
    </row>
    <row r="301" spans="1:11" x14ac:dyDescent="0.5">
      <c r="A301" s="604"/>
      <c r="B301" s="606"/>
      <c r="C301" s="18" t="s">
        <v>85</v>
      </c>
      <c r="D301" s="614"/>
      <c r="E301" s="618"/>
      <c r="F301" s="604"/>
      <c r="G301" s="604"/>
      <c r="H301" s="604"/>
      <c r="I301" s="604"/>
      <c r="J301" s="604"/>
      <c r="K301" s="613"/>
    </row>
    <row r="302" spans="1:11" x14ac:dyDescent="0.5">
      <c r="A302" s="604"/>
      <c r="B302" s="606" t="s">
        <v>1370</v>
      </c>
      <c r="C302" s="17" t="s">
        <v>1315</v>
      </c>
      <c r="D302" s="614" t="s">
        <v>1313</v>
      </c>
      <c r="E302" s="618"/>
      <c r="F302" s="604" t="s">
        <v>20</v>
      </c>
      <c r="G302" s="604" t="s">
        <v>20</v>
      </c>
      <c r="H302" s="604" t="s">
        <v>20</v>
      </c>
      <c r="I302" s="604" t="s">
        <v>73</v>
      </c>
      <c r="J302" s="604" t="s">
        <v>22</v>
      </c>
      <c r="K302" s="613"/>
    </row>
    <row r="303" spans="1:11" x14ac:dyDescent="0.5">
      <c r="A303" s="604"/>
      <c r="B303" s="606"/>
      <c r="C303" s="19" t="s">
        <v>1371</v>
      </c>
      <c r="D303" s="614"/>
      <c r="E303" s="618"/>
      <c r="F303" s="604"/>
      <c r="G303" s="604"/>
      <c r="H303" s="604"/>
      <c r="I303" s="604"/>
      <c r="J303" s="604"/>
      <c r="K303" s="613"/>
    </row>
    <row r="304" spans="1:11" x14ac:dyDescent="0.5">
      <c r="A304" s="604"/>
      <c r="B304" s="606"/>
      <c r="C304" s="18" t="s">
        <v>91</v>
      </c>
      <c r="D304" s="614"/>
      <c r="E304" s="618"/>
      <c r="F304" s="604"/>
      <c r="G304" s="604"/>
      <c r="H304" s="604"/>
      <c r="I304" s="604"/>
      <c r="J304" s="604"/>
      <c r="K304" s="613"/>
    </row>
    <row r="305" spans="1:11" x14ac:dyDescent="0.5">
      <c r="A305" s="604"/>
      <c r="B305" s="606" t="s">
        <v>1491</v>
      </c>
      <c r="C305" s="17" t="s">
        <v>1487</v>
      </c>
      <c r="D305" s="614" t="s">
        <v>1313</v>
      </c>
      <c r="E305" s="618"/>
      <c r="F305" s="604" t="s">
        <v>20</v>
      </c>
      <c r="G305" s="604" t="s">
        <v>39</v>
      </c>
      <c r="H305" s="604" t="s">
        <v>95</v>
      </c>
      <c r="I305" s="604" t="s">
        <v>20</v>
      </c>
      <c r="J305" s="604" t="s">
        <v>22</v>
      </c>
      <c r="K305" s="613"/>
    </row>
    <row r="306" spans="1:11" ht="42.75" x14ac:dyDescent="0.5">
      <c r="A306" s="604"/>
      <c r="B306" s="606"/>
      <c r="C306" s="19" t="s">
        <v>1667</v>
      </c>
      <c r="D306" s="614"/>
      <c r="E306" s="618"/>
      <c r="F306" s="604"/>
      <c r="G306" s="604"/>
      <c r="H306" s="604"/>
      <c r="I306" s="604"/>
      <c r="J306" s="604"/>
      <c r="K306" s="613"/>
    </row>
    <row r="307" spans="1:11" x14ac:dyDescent="0.5">
      <c r="A307" s="604"/>
      <c r="B307" s="606"/>
      <c r="C307" s="18" t="s">
        <v>7</v>
      </c>
      <c r="D307" s="614"/>
      <c r="E307" s="618"/>
      <c r="F307" s="604"/>
      <c r="G307" s="604"/>
      <c r="H307" s="604"/>
      <c r="I307" s="604"/>
      <c r="J307" s="604"/>
      <c r="K307" s="613"/>
    </row>
    <row r="308" spans="1:11" x14ac:dyDescent="0.5">
      <c r="A308" s="604"/>
      <c r="B308" s="606" t="s">
        <v>1494</v>
      </c>
      <c r="C308" s="17" t="s">
        <v>1495</v>
      </c>
      <c r="D308" s="614" t="s">
        <v>1313</v>
      </c>
      <c r="E308" s="618"/>
      <c r="F308" s="604" t="s">
        <v>20</v>
      </c>
      <c r="G308" s="604" t="s">
        <v>76</v>
      </c>
      <c r="H308" s="604" t="s">
        <v>80</v>
      </c>
      <c r="I308" s="604" t="s">
        <v>21</v>
      </c>
      <c r="J308" s="604" t="s">
        <v>22</v>
      </c>
      <c r="K308" s="613"/>
    </row>
    <row r="309" spans="1:11" ht="63.75" x14ac:dyDescent="0.5">
      <c r="A309" s="604"/>
      <c r="B309" s="606"/>
      <c r="C309" s="19" t="s">
        <v>1668</v>
      </c>
      <c r="D309" s="614"/>
      <c r="E309" s="618"/>
      <c r="F309" s="604"/>
      <c r="G309" s="604"/>
      <c r="H309" s="604"/>
      <c r="I309" s="604"/>
      <c r="J309" s="604"/>
      <c r="K309" s="613"/>
    </row>
    <row r="310" spans="1:11" x14ac:dyDescent="0.5">
      <c r="A310" s="604"/>
      <c r="B310" s="606"/>
      <c r="C310" s="18" t="s">
        <v>8</v>
      </c>
      <c r="D310" s="614"/>
      <c r="E310" s="618"/>
      <c r="F310" s="604"/>
      <c r="G310" s="604"/>
      <c r="H310" s="604"/>
      <c r="I310" s="604"/>
      <c r="J310" s="604"/>
      <c r="K310" s="613"/>
    </row>
    <row r="311" spans="1:11" x14ac:dyDescent="0.5">
      <c r="A311" s="604"/>
      <c r="B311" s="606" t="s">
        <v>1637</v>
      </c>
      <c r="C311" s="17" t="s">
        <v>1638</v>
      </c>
      <c r="D311" s="614" t="s">
        <v>33</v>
      </c>
      <c r="E311" s="23" t="s">
        <v>1522</v>
      </c>
      <c r="F311" s="604" t="s">
        <v>20</v>
      </c>
      <c r="G311" s="604" t="s">
        <v>21</v>
      </c>
      <c r="H311" s="604" t="s">
        <v>23</v>
      </c>
      <c r="I311" s="604" t="s">
        <v>20</v>
      </c>
      <c r="J311" s="604" t="s">
        <v>22</v>
      </c>
      <c r="K311" s="613"/>
    </row>
    <row r="312" spans="1:11" x14ac:dyDescent="0.5">
      <c r="A312" s="604"/>
      <c r="B312" s="606"/>
      <c r="C312" s="19" t="s">
        <v>1401</v>
      </c>
      <c r="D312" s="614"/>
      <c r="E312" s="23" t="s">
        <v>1692</v>
      </c>
      <c r="F312" s="604"/>
      <c r="G312" s="604"/>
      <c r="H312" s="604"/>
      <c r="I312" s="604"/>
      <c r="J312" s="604"/>
      <c r="K312" s="613"/>
    </row>
    <row r="313" spans="1:11" x14ac:dyDescent="0.5">
      <c r="A313" s="604"/>
      <c r="B313" s="606"/>
      <c r="C313" s="18" t="s">
        <v>367</v>
      </c>
      <c r="D313" s="614"/>
      <c r="E313" s="23"/>
      <c r="F313" s="604"/>
      <c r="G313" s="604"/>
      <c r="H313" s="604"/>
      <c r="I313" s="604"/>
      <c r="J313" s="604"/>
      <c r="K313" s="613"/>
    </row>
    <row r="314" spans="1:11" x14ac:dyDescent="0.5">
      <c r="A314" s="604"/>
      <c r="B314" s="606"/>
      <c r="C314" s="18" t="s">
        <v>368</v>
      </c>
      <c r="D314" s="614"/>
      <c r="E314" s="23"/>
      <c r="F314" s="604"/>
      <c r="G314" s="604"/>
      <c r="H314" s="604"/>
      <c r="I314" s="604"/>
      <c r="J314" s="604"/>
      <c r="K314" s="613"/>
    </row>
    <row r="315" spans="1:11" ht="42.75" x14ac:dyDescent="0.5">
      <c r="A315" s="604"/>
      <c r="B315" s="606" t="s">
        <v>1639</v>
      </c>
      <c r="C315" s="17" t="s">
        <v>1640</v>
      </c>
      <c r="D315" s="614" t="s">
        <v>19</v>
      </c>
      <c r="E315" s="620" t="s">
        <v>1693</v>
      </c>
      <c r="F315" s="604" t="s">
        <v>20</v>
      </c>
      <c r="G315" s="604" t="s">
        <v>21</v>
      </c>
      <c r="H315" s="604" t="s">
        <v>23</v>
      </c>
      <c r="I315" s="604" t="s">
        <v>20</v>
      </c>
      <c r="J315" s="604" t="s">
        <v>22</v>
      </c>
      <c r="K315" s="613"/>
    </row>
    <row r="316" spans="1:11" x14ac:dyDescent="0.5">
      <c r="A316" s="604"/>
      <c r="B316" s="606"/>
      <c r="C316" s="19" t="s">
        <v>1401</v>
      </c>
      <c r="D316" s="614"/>
      <c r="E316" s="620"/>
      <c r="F316" s="604"/>
      <c r="G316" s="604"/>
      <c r="H316" s="604"/>
      <c r="I316" s="604"/>
      <c r="J316" s="604"/>
      <c r="K316" s="613"/>
    </row>
    <row r="317" spans="1:11" x14ac:dyDescent="0.5">
      <c r="A317" s="604"/>
      <c r="B317" s="606"/>
      <c r="C317" s="18" t="s">
        <v>376</v>
      </c>
      <c r="D317" s="614"/>
      <c r="E317" s="620"/>
      <c r="F317" s="604"/>
      <c r="G317" s="604"/>
      <c r="H317" s="604"/>
      <c r="I317" s="604"/>
      <c r="J317" s="604"/>
      <c r="K317" s="613"/>
    </row>
    <row r="318" spans="1:11" x14ac:dyDescent="0.5">
      <c r="A318" s="604"/>
      <c r="B318" s="606" t="s">
        <v>1641</v>
      </c>
      <c r="C318" s="17" t="s">
        <v>1308</v>
      </c>
      <c r="D318" s="614" t="s">
        <v>82</v>
      </c>
      <c r="E318" s="620" t="s">
        <v>1694</v>
      </c>
      <c r="F318" s="604" t="s">
        <v>20</v>
      </c>
      <c r="G318" s="604" t="s">
        <v>21</v>
      </c>
      <c r="H318" s="604" t="s">
        <v>23</v>
      </c>
      <c r="I318" s="604" t="s">
        <v>20</v>
      </c>
      <c r="J318" s="604" t="s">
        <v>22</v>
      </c>
      <c r="K318" s="613"/>
    </row>
    <row r="319" spans="1:11" x14ac:dyDescent="0.5">
      <c r="A319" s="604"/>
      <c r="B319" s="606"/>
      <c r="C319" s="19" t="s">
        <v>1401</v>
      </c>
      <c r="D319" s="614"/>
      <c r="E319" s="620"/>
      <c r="F319" s="604"/>
      <c r="G319" s="604"/>
      <c r="H319" s="604"/>
      <c r="I319" s="604"/>
      <c r="J319" s="604"/>
      <c r="K319" s="613"/>
    </row>
    <row r="320" spans="1:11" x14ac:dyDescent="0.5">
      <c r="A320" s="604"/>
      <c r="B320" s="606"/>
      <c r="C320" s="18" t="s">
        <v>367</v>
      </c>
      <c r="D320" s="614"/>
      <c r="E320" s="620"/>
      <c r="F320" s="604"/>
      <c r="G320" s="604"/>
      <c r="H320" s="604"/>
      <c r="I320" s="604"/>
      <c r="J320" s="604"/>
      <c r="K320" s="613"/>
    </row>
    <row r="321" spans="1:11" x14ac:dyDescent="0.5">
      <c r="A321" s="604"/>
      <c r="B321" s="606" t="s">
        <v>1643</v>
      </c>
      <c r="C321" s="17" t="s">
        <v>1644</v>
      </c>
      <c r="D321" s="614" t="s">
        <v>86</v>
      </c>
      <c r="E321" s="23" t="s">
        <v>1695</v>
      </c>
      <c r="F321" s="604" t="s">
        <v>20</v>
      </c>
      <c r="G321" s="604" t="s">
        <v>21</v>
      </c>
      <c r="H321" s="604" t="s">
        <v>23</v>
      </c>
      <c r="I321" s="604" t="s">
        <v>20</v>
      </c>
      <c r="J321" s="604" t="s">
        <v>22</v>
      </c>
      <c r="K321" s="613"/>
    </row>
    <row r="322" spans="1:11" x14ac:dyDescent="0.5">
      <c r="A322" s="604"/>
      <c r="B322" s="606"/>
      <c r="C322" s="19" t="s">
        <v>1401</v>
      </c>
      <c r="D322" s="614"/>
      <c r="E322" s="23" t="s">
        <v>1696</v>
      </c>
      <c r="F322" s="604"/>
      <c r="G322" s="604"/>
      <c r="H322" s="604"/>
      <c r="I322" s="604"/>
      <c r="J322" s="604"/>
      <c r="K322" s="613"/>
    </row>
    <row r="323" spans="1:11" x14ac:dyDescent="0.5">
      <c r="A323" s="604"/>
      <c r="B323" s="606"/>
      <c r="C323" s="18" t="s">
        <v>91</v>
      </c>
      <c r="D323" s="614"/>
      <c r="E323" s="23"/>
      <c r="F323" s="604"/>
      <c r="G323" s="604"/>
      <c r="H323" s="604"/>
      <c r="I323" s="604"/>
      <c r="J323" s="604"/>
      <c r="K323" s="613"/>
    </row>
    <row r="324" spans="1:11" x14ac:dyDescent="0.5">
      <c r="A324" s="604"/>
      <c r="B324" s="606" t="s">
        <v>1415</v>
      </c>
      <c r="C324" s="17" t="s">
        <v>1315</v>
      </c>
      <c r="D324" s="614" t="s">
        <v>1313</v>
      </c>
      <c r="E324" s="618"/>
      <c r="F324" s="604" t="s">
        <v>20</v>
      </c>
      <c r="G324" s="604" t="s">
        <v>25</v>
      </c>
      <c r="H324" s="604" t="s">
        <v>73</v>
      </c>
      <c r="I324" s="604" t="s">
        <v>25</v>
      </c>
      <c r="J324" s="604" t="s">
        <v>22</v>
      </c>
      <c r="K324" s="6"/>
    </row>
    <row r="325" spans="1:11" x14ac:dyDescent="0.5">
      <c r="A325" s="604"/>
      <c r="B325" s="606"/>
      <c r="C325" s="19" t="s">
        <v>1401</v>
      </c>
      <c r="D325" s="614"/>
      <c r="E325" s="618"/>
      <c r="F325" s="604"/>
      <c r="G325" s="604"/>
      <c r="H325" s="604"/>
      <c r="I325" s="604"/>
      <c r="J325" s="604"/>
      <c r="K325" s="6"/>
    </row>
    <row r="326" spans="1:11" x14ac:dyDescent="0.5">
      <c r="A326" s="604"/>
      <c r="B326" s="606"/>
      <c r="C326" s="18" t="s">
        <v>91</v>
      </c>
      <c r="D326" s="614"/>
      <c r="E326" s="618"/>
      <c r="F326" s="604"/>
      <c r="G326" s="604"/>
      <c r="H326" s="604"/>
      <c r="I326" s="604"/>
      <c r="J326" s="604"/>
      <c r="K326" s="6"/>
    </row>
  </sheetData>
  <mergeCells count="957">
    <mergeCell ref="K308:K310"/>
    <mergeCell ref="J311:J314"/>
    <mergeCell ref="J305:J307"/>
    <mergeCell ref="K318:K320"/>
    <mergeCell ref="A230:K230"/>
    <mergeCell ref="K315:K317"/>
    <mergeCell ref="A318:A320"/>
    <mergeCell ref="B318:B320"/>
    <mergeCell ref="D318:D320"/>
    <mergeCell ref="E318:E320"/>
    <mergeCell ref="F318:F320"/>
    <mergeCell ref="G318:G320"/>
    <mergeCell ref="H318:H320"/>
    <mergeCell ref="I318:I320"/>
    <mergeCell ref="J318:J320"/>
    <mergeCell ref="K311:K314"/>
    <mergeCell ref="A315:A317"/>
    <mergeCell ref="B315:B317"/>
    <mergeCell ref="D315:D317"/>
    <mergeCell ref="E315:E317"/>
    <mergeCell ref="F315:F317"/>
    <mergeCell ref="G315:G317"/>
    <mergeCell ref="H315:H317"/>
    <mergeCell ref="I315:I317"/>
    <mergeCell ref="A308:A310"/>
    <mergeCell ref="B308:B310"/>
    <mergeCell ref="D308:D310"/>
    <mergeCell ref="E308:E310"/>
    <mergeCell ref="F308:F310"/>
    <mergeCell ref="G308:G310"/>
    <mergeCell ref="H308:H310"/>
    <mergeCell ref="I308:I310"/>
    <mergeCell ref="A311:A314"/>
    <mergeCell ref="B311:B314"/>
    <mergeCell ref="D311:D314"/>
    <mergeCell ref="F311:F314"/>
    <mergeCell ref="G311:G314"/>
    <mergeCell ref="H311:H314"/>
    <mergeCell ref="I311:I314"/>
    <mergeCell ref="A305:A307"/>
    <mergeCell ref="B305:B307"/>
    <mergeCell ref="D305:D307"/>
    <mergeCell ref="E305:E307"/>
    <mergeCell ref="F305:F307"/>
    <mergeCell ref="G305:G307"/>
    <mergeCell ref="H305:H307"/>
    <mergeCell ref="I305:I307"/>
    <mergeCell ref="K305:K307"/>
    <mergeCell ref="K299:K301"/>
    <mergeCell ref="A302:A304"/>
    <mergeCell ref="B302:B304"/>
    <mergeCell ref="D302:D304"/>
    <mergeCell ref="E302:E304"/>
    <mergeCell ref="F302:F304"/>
    <mergeCell ref="G302:G304"/>
    <mergeCell ref="H302:H304"/>
    <mergeCell ref="I302:I304"/>
    <mergeCell ref="J302:J304"/>
    <mergeCell ref="K302:K304"/>
    <mergeCell ref="A299:A301"/>
    <mergeCell ref="B299:B301"/>
    <mergeCell ref="D299:D301"/>
    <mergeCell ref="E299:E301"/>
    <mergeCell ref="F299:F301"/>
    <mergeCell ref="G299:G301"/>
    <mergeCell ref="H299:H301"/>
    <mergeCell ref="I299:I301"/>
    <mergeCell ref="J299:J301"/>
    <mergeCell ref="K293:K295"/>
    <mergeCell ref="A296:A298"/>
    <mergeCell ref="B296:B298"/>
    <mergeCell ref="D296:D298"/>
    <mergeCell ref="E296:E298"/>
    <mergeCell ref="F296:F298"/>
    <mergeCell ref="G296:G298"/>
    <mergeCell ref="H296:H298"/>
    <mergeCell ref="I296:I298"/>
    <mergeCell ref="J296:J298"/>
    <mergeCell ref="K296:K298"/>
    <mergeCell ref="A293:A295"/>
    <mergeCell ref="B293:B295"/>
    <mergeCell ref="D293:D295"/>
    <mergeCell ref="E293:E295"/>
    <mergeCell ref="F293:F295"/>
    <mergeCell ref="G293:G295"/>
    <mergeCell ref="H293:H295"/>
    <mergeCell ref="I293:I295"/>
    <mergeCell ref="J293:J295"/>
    <mergeCell ref="J284:J286"/>
    <mergeCell ref="K284:K286"/>
    <mergeCell ref="K287:K289"/>
    <mergeCell ref="A290:A292"/>
    <mergeCell ref="B290:B292"/>
    <mergeCell ref="D290:D292"/>
    <mergeCell ref="E290:E292"/>
    <mergeCell ref="F290:F292"/>
    <mergeCell ref="G290:G292"/>
    <mergeCell ref="H290:H292"/>
    <mergeCell ref="I290:I292"/>
    <mergeCell ref="J290:J292"/>
    <mergeCell ref="K290:K292"/>
    <mergeCell ref="A287:A289"/>
    <mergeCell ref="B287:B289"/>
    <mergeCell ref="D287:D289"/>
    <mergeCell ref="E287:E289"/>
    <mergeCell ref="F287:F289"/>
    <mergeCell ref="G287:G289"/>
    <mergeCell ref="H287:H289"/>
    <mergeCell ref="I287:I289"/>
    <mergeCell ref="J287:J289"/>
    <mergeCell ref="A284:A286"/>
    <mergeCell ref="B284:B286"/>
    <mergeCell ref="D284:D286"/>
    <mergeCell ref="F284:F286"/>
    <mergeCell ref="G284:G286"/>
    <mergeCell ref="H284:H286"/>
    <mergeCell ref="I284:I286"/>
    <mergeCell ref="A281:A283"/>
    <mergeCell ref="B281:B283"/>
    <mergeCell ref="D281:D283"/>
    <mergeCell ref="F281:F283"/>
    <mergeCell ref="G281:G283"/>
    <mergeCell ref="H281:H283"/>
    <mergeCell ref="G272:G274"/>
    <mergeCell ref="H272:H274"/>
    <mergeCell ref="I272:I274"/>
    <mergeCell ref="A269:A271"/>
    <mergeCell ref="B269:B271"/>
    <mergeCell ref="D269:D271"/>
    <mergeCell ref="F269:F271"/>
    <mergeCell ref="G269:G271"/>
    <mergeCell ref="K281:K283"/>
    <mergeCell ref="D275:D277"/>
    <mergeCell ref="F275:F277"/>
    <mergeCell ref="G275:G277"/>
    <mergeCell ref="H275:H277"/>
    <mergeCell ref="B266:B268"/>
    <mergeCell ref="D266:D268"/>
    <mergeCell ref="F266:F268"/>
    <mergeCell ref="G266:G268"/>
    <mergeCell ref="H266:H268"/>
    <mergeCell ref="I266:I268"/>
    <mergeCell ref="J266:J268"/>
    <mergeCell ref="K266:K268"/>
    <mergeCell ref="A278:A280"/>
    <mergeCell ref="B278:B280"/>
    <mergeCell ref="D278:D280"/>
    <mergeCell ref="F278:F280"/>
    <mergeCell ref="G278:G280"/>
    <mergeCell ref="H278:H280"/>
    <mergeCell ref="I278:I280"/>
    <mergeCell ref="J278:J280"/>
    <mergeCell ref="K269:K271"/>
    <mergeCell ref="A272:A274"/>
    <mergeCell ref="B272:B274"/>
    <mergeCell ref="D272:D274"/>
    <mergeCell ref="A275:A277"/>
    <mergeCell ref="B275:B277"/>
    <mergeCell ref="K278:K280"/>
    <mergeCell ref="F272:F274"/>
    <mergeCell ref="D263:D265"/>
    <mergeCell ref="F263:F265"/>
    <mergeCell ref="G263:G265"/>
    <mergeCell ref="H263:H265"/>
    <mergeCell ref="I263:I265"/>
    <mergeCell ref="J263:J265"/>
    <mergeCell ref="K263:K265"/>
    <mergeCell ref="A260:A262"/>
    <mergeCell ref="B260:B262"/>
    <mergeCell ref="D260:D262"/>
    <mergeCell ref="E260:E262"/>
    <mergeCell ref="F260:F262"/>
    <mergeCell ref="G260:G262"/>
    <mergeCell ref="H260:H262"/>
    <mergeCell ref="I260:I262"/>
    <mergeCell ref="J260:J262"/>
    <mergeCell ref="A266:A268"/>
    <mergeCell ref="K250:K254"/>
    <mergeCell ref="A255:A259"/>
    <mergeCell ref="B255:B259"/>
    <mergeCell ref="D255:D259"/>
    <mergeCell ref="E255:E259"/>
    <mergeCell ref="F255:F259"/>
    <mergeCell ref="G255:G259"/>
    <mergeCell ref="H255:H259"/>
    <mergeCell ref="I255:I259"/>
    <mergeCell ref="J255:J259"/>
    <mergeCell ref="K255:K259"/>
    <mergeCell ref="A250:A254"/>
    <mergeCell ref="B250:B254"/>
    <mergeCell ref="D250:D254"/>
    <mergeCell ref="E250:E254"/>
    <mergeCell ref="F250:F254"/>
    <mergeCell ref="G250:G254"/>
    <mergeCell ref="H250:H254"/>
    <mergeCell ref="I250:I254"/>
    <mergeCell ref="J250:J254"/>
    <mergeCell ref="K260:K262"/>
    <mergeCell ref="A263:A265"/>
    <mergeCell ref="B263:B265"/>
    <mergeCell ref="K240:K244"/>
    <mergeCell ref="A245:A249"/>
    <mergeCell ref="B245:B249"/>
    <mergeCell ref="D245:D249"/>
    <mergeCell ref="E245:E249"/>
    <mergeCell ref="F245:F249"/>
    <mergeCell ref="A240:A244"/>
    <mergeCell ref="B240:B244"/>
    <mergeCell ref="D240:D244"/>
    <mergeCell ref="E240:E244"/>
    <mergeCell ref="F240:F244"/>
    <mergeCell ref="G245:G249"/>
    <mergeCell ref="H245:H249"/>
    <mergeCell ref="I245:I249"/>
    <mergeCell ref="J245:J249"/>
    <mergeCell ref="K245:K249"/>
    <mergeCell ref="K224:K226"/>
    <mergeCell ref="A227:A229"/>
    <mergeCell ref="B227:B229"/>
    <mergeCell ref="D227:D229"/>
    <mergeCell ref="E227:E229"/>
    <mergeCell ref="F227:F229"/>
    <mergeCell ref="G227:G229"/>
    <mergeCell ref="H227:H229"/>
    <mergeCell ref="I227:I229"/>
    <mergeCell ref="J227:J229"/>
    <mergeCell ref="A224:A226"/>
    <mergeCell ref="B224:B226"/>
    <mergeCell ref="D224:D226"/>
    <mergeCell ref="E224:E226"/>
    <mergeCell ref="F224:F226"/>
    <mergeCell ref="G224:G226"/>
    <mergeCell ref="H224:H226"/>
    <mergeCell ref="I224:I226"/>
    <mergeCell ref="J224:J226"/>
    <mergeCell ref="K217:K220"/>
    <mergeCell ref="A221:A223"/>
    <mergeCell ref="B221:B223"/>
    <mergeCell ref="D221:D223"/>
    <mergeCell ref="F221:F223"/>
    <mergeCell ref="G221:G223"/>
    <mergeCell ref="H221:H223"/>
    <mergeCell ref="I221:I223"/>
    <mergeCell ref="J221:J223"/>
    <mergeCell ref="K221:K223"/>
    <mergeCell ref="A217:A220"/>
    <mergeCell ref="B217:B220"/>
    <mergeCell ref="D217:D220"/>
    <mergeCell ref="E217:E220"/>
    <mergeCell ref="F217:F220"/>
    <mergeCell ref="G217:G220"/>
    <mergeCell ref="H217:H220"/>
    <mergeCell ref="I217:I220"/>
    <mergeCell ref="J217:J220"/>
    <mergeCell ref="K211:K213"/>
    <mergeCell ref="A214:A216"/>
    <mergeCell ref="B214:B216"/>
    <mergeCell ref="D214:D216"/>
    <mergeCell ref="E214:E216"/>
    <mergeCell ref="F214:F216"/>
    <mergeCell ref="G214:G216"/>
    <mergeCell ref="H214:H216"/>
    <mergeCell ref="I214:I216"/>
    <mergeCell ref="J211:J213"/>
    <mergeCell ref="A211:A213"/>
    <mergeCell ref="B211:B213"/>
    <mergeCell ref="D211:D213"/>
    <mergeCell ref="E211:E213"/>
    <mergeCell ref="F211:F213"/>
    <mergeCell ref="G211:G213"/>
    <mergeCell ref="H211:H213"/>
    <mergeCell ref="I211:I213"/>
    <mergeCell ref="J214:J216"/>
    <mergeCell ref="K214:K216"/>
    <mergeCell ref="A207:A210"/>
    <mergeCell ref="B207:B210"/>
    <mergeCell ref="D207:D210"/>
    <mergeCell ref="F207:F210"/>
    <mergeCell ref="G207:G210"/>
    <mergeCell ref="H207:H210"/>
    <mergeCell ref="I207:I210"/>
    <mergeCell ref="J207:J210"/>
    <mergeCell ref="K207:K210"/>
    <mergeCell ref="K195:K196"/>
    <mergeCell ref="A197:A205"/>
    <mergeCell ref="B197:B205"/>
    <mergeCell ref="D197:D205"/>
    <mergeCell ref="E197:E205"/>
    <mergeCell ref="F197:F205"/>
    <mergeCell ref="G197:G205"/>
    <mergeCell ref="H197:H205"/>
    <mergeCell ref="I197:I205"/>
    <mergeCell ref="J197:J205"/>
    <mergeCell ref="K197:K205"/>
    <mergeCell ref="A195:A196"/>
    <mergeCell ref="B195:B196"/>
    <mergeCell ref="D195:D196"/>
    <mergeCell ref="E195:E196"/>
    <mergeCell ref="F195:F196"/>
    <mergeCell ref="G195:G196"/>
    <mergeCell ref="H195:H196"/>
    <mergeCell ref="I195:I196"/>
    <mergeCell ref="J195:J196"/>
    <mergeCell ref="K191:K192"/>
    <mergeCell ref="A193:A194"/>
    <mergeCell ref="B193:B194"/>
    <mergeCell ref="D193:D194"/>
    <mergeCell ref="E193:E194"/>
    <mergeCell ref="F193:F194"/>
    <mergeCell ref="G193:G194"/>
    <mergeCell ref="H193:H194"/>
    <mergeCell ref="I193:I194"/>
    <mergeCell ref="J193:J194"/>
    <mergeCell ref="K193:K194"/>
    <mergeCell ref="A191:A192"/>
    <mergeCell ref="B191:B192"/>
    <mergeCell ref="D191:D192"/>
    <mergeCell ref="E191:E192"/>
    <mergeCell ref="F191:F192"/>
    <mergeCell ref="G191:G192"/>
    <mergeCell ref="H191:H192"/>
    <mergeCell ref="I191:I192"/>
    <mergeCell ref="J191:J192"/>
    <mergeCell ref="K187:K188"/>
    <mergeCell ref="A189:A190"/>
    <mergeCell ref="B189:B190"/>
    <mergeCell ref="D189:D190"/>
    <mergeCell ref="E189:E190"/>
    <mergeCell ref="F189:F190"/>
    <mergeCell ref="G189:G190"/>
    <mergeCell ref="H189:H190"/>
    <mergeCell ref="I189:I190"/>
    <mergeCell ref="J189:J190"/>
    <mergeCell ref="K189:K190"/>
    <mergeCell ref="A187:A188"/>
    <mergeCell ref="B187:B188"/>
    <mergeCell ref="D187:D188"/>
    <mergeCell ref="E187:E188"/>
    <mergeCell ref="F187:F188"/>
    <mergeCell ref="G187:G188"/>
    <mergeCell ref="H187:H188"/>
    <mergeCell ref="I187:I188"/>
    <mergeCell ref="J187:J188"/>
    <mergeCell ref="K183:K184"/>
    <mergeCell ref="A185:A186"/>
    <mergeCell ref="B185:B186"/>
    <mergeCell ref="D185:D186"/>
    <mergeCell ref="E185:E186"/>
    <mergeCell ref="F185:F186"/>
    <mergeCell ref="G185:G186"/>
    <mergeCell ref="H185:H186"/>
    <mergeCell ref="I185:I186"/>
    <mergeCell ref="J185:J186"/>
    <mergeCell ref="K185:K186"/>
    <mergeCell ref="A183:A184"/>
    <mergeCell ref="B183:B184"/>
    <mergeCell ref="D183:D184"/>
    <mergeCell ref="E183:E184"/>
    <mergeCell ref="F183:F184"/>
    <mergeCell ref="G183:G184"/>
    <mergeCell ref="H183:H184"/>
    <mergeCell ref="I183:I184"/>
    <mergeCell ref="J183:J184"/>
    <mergeCell ref="K176:K180"/>
    <mergeCell ref="A181:A182"/>
    <mergeCell ref="B181:B182"/>
    <mergeCell ref="D181:D182"/>
    <mergeCell ref="E181:E182"/>
    <mergeCell ref="F181:F182"/>
    <mergeCell ref="G181:G182"/>
    <mergeCell ref="H181:H182"/>
    <mergeCell ref="I181:I182"/>
    <mergeCell ref="J181:J182"/>
    <mergeCell ref="K181:K182"/>
    <mergeCell ref="A176:A180"/>
    <mergeCell ref="B176:B180"/>
    <mergeCell ref="D176:D180"/>
    <mergeCell ref="E176:E180"/>
    <mergeCell ref="F176:F180"/>
    <mergeCell ref="G176:G180"/>
    <mergeCell ref="H176:H180"/>
    <mergeCell ref="I176:I180"/>
    <mergeCell ref="J176:J180"/>
    <mergeCell ref="K166:K170"/>
    <mergeCell ref="A171:A175"/>
    <mergeCell ref="B171:B175"/>
    <mergeCell ref="D171:D175"/>
    <mergeCell ref="E171:E175"/>
    <mergeCell ref="F171:F175"/>
    <mergeCell ref="G171:G175"/>
    <mergeCell ref="H171:H175"/>
    <mergeCell ref="I171:I175"/>
    <mergeCell ref="J171:J175"/>
    <mergeCell ref="K171:K175"/>
    <mergeCell ref="A166:A170"/>
    <mergeCell ref="B166:B170"/>
    <mergeCell ref="D166:D170"/>
    <mergeCell ref="E166:E170"/>
    <mergeCell ref="F166:F170"/>
    <mergeCell ref="G166:G170"/>
    <mergeCell ref="H166:H170"/>
    <mergeCell ref="I166:I170"/>
    <mergeCell ref="J166:J170"/>
    <mergeCell ref="K161:K163"/>
    <mergeCell ref="A164:A165"/>
    <mergeCell ref="B164:B165"/>
    <mergeCell ref="D164:D165"/>
    <mergeCell ref="E164:E165"/>
    <mergeCell ref="F164:F165"/>
    <mergeCell ref="G164:G165"/>
    <mergeCell ref="H164:H165"/>
    <mergeCell ref="I164:I165"/>
    <mergeCell ref="J164:J165"/>
    <mergeCell ref="K164:K165"/>
    <mergeCell ref="A161:A163"/>
    <mergeCell ref="B161:B163"/>
    <mergeCell ref="D161:D163"/>
    <mergeCell ref="E161:E163"/>
    <mergeCell ref="F161:F163"/>
    <mergeCell ref="G161:G163"/>
    <mergeCell ref="H161:H163"/>
    <mergeCell ref="I161:I163"/>
    <mergeCell ref="J161:J163"/>
    <mergeCell ref="K155:K157"/>
    <mergeCell ref="A158:A160"/>
    <mergeCell ref="B158:B160"/>
    <mergeCell ref="D158:D160"/>
    <mergeCell ref="E158:E160"/>
    <mergeCell ref="F158:F160"/>
    <mergeCell ref="G158:G160"/>
    <mergeCell ref="H158:H160"/>
    <mergeCell ref="I158:I160"/>
    <mergeCell ref="J158:J160"/>
    <mergeCell ref="K158:K160"/>
    <mergeCell ref="A155:A157"/>
    <mergeCell ref="B155:B157"/>
    <mergeCell ref="D155:D157"/>
    <mergeCell ref="E155:E157"/>
    <mergeCell ref="F155:F157"/>
    <mergeCell ref="G155:G157"/>
    <mergeCell ref="H155:H157"/>
    <mergeCell ref="I155:I157"/>
    <mergeCell ref="J155:J157"/>
    <mergeCell ref="K148:K151"/>
    <mergeCell ref="A152:A154"/>
    <mergeCell ref="B152:B154"/>
    <mergeCell ref="D152:D154"/>
    <mergeCell ref="E152:E154"/>
    <mergeCell ref="F152:F154"/>
    <mergeCell ref="G152:G154"/>
    <mergeCell ref="H152:H154"/>
    <mergeCell ref="I152:I154"/>
    <mergeCell ref="J152:J154"/>
    <mergeCell ref="K152:K154"/>
    <mergeCell ref="A148:A151"/>
    <mergeCell ref="B148:B151"/>
    <mergeCell ref="D148:D151"/>
    <mergeCell ref="E148:E151"/>
    <mergeCell ref="F148:F151"/>
    <mergeCell ref="G148:G151"/>
    <mergeCell ref="H148:H151"/>
    <mergeCell ref="I148:I151"/>
    <mergeCell ref="J148:J151"/>
    <mergeCell ref="K144:K145"/>
    <mergeCell ref="A146:A147"/>
    <mergeCell ref="B146:B147"/>
    <mergeCell ref="D146:D147"/>
    <mergeCell ref="E146:E147"/>
    <mergeCell ref="F146:F147"/>
    <mergeCell ref="G146:G147"/>
    <mergeCell ref="H146:H147"/>
    <mergeCell ref="I146:I147"/>
    <mergeCell ref="J146:J147"/>
    <mergeCell ref="K146:K147"/>
    <mergeCell ref="A144:A145"/>
    <mergeCell ref="B144:B145"/>
    <mergeCell ref="D144:D145"/>
    <mergeCell ref="E144:E145"/>
    <mergeCell ref="F144:F145"/>
    <mergeCell ref="G144:G145"/>
    <mergeCell ref="H144:H145"/>
    <mergeCell ref="I144:I145"/>
    <mergeCell ref="J144:J145"/>
    <mergeCell ref="K140:K141"/>
    <mergeCell ref="A142:A143"/>
    <mergeCell ref="B142:B143"/>
    <mergeCell ref="D142:D143"/>
    <mergeCell ref="E142:E143"/>
    <mergeCell ref="F142:F143"/>
    <mergeCell ref="G142:G143"/>
    <mergeCell ref="H142:H143"/>
    <mergeCell ref="I142:I143"/>
    <mergeCell ref="J142:J143"/>
    <mergeCell ref="K142:K143"/>
    <mergeCell ref="A140:A141"/>
    <mergeCell ref="B140:B141"/>
    <mergeCell ref="D140:D141"/>
    <mergeCell ref="E140:E141"/>
    <mergeCell ref="F140:F141"/>
    <mergeCell ref="G140:G141"/>
    <mergeCell ref="H140:H141"/>
    <mergeCell ref="I140:I141"/>
    <mergeCell ref="J140:J141"/>
    <mergeCell ref="K132:K135"/>
    <mergeCell ref="A136:A139"/>
    <mergeCell ref="B136:B139"/>
    <mergeCell ref="D136:D139"/>
    <mergeCell ref="E136:E139"/>
    <mergeCell ref="F136:F139"/>
    <mergeCell ref="G136:G139"/>
    <mergeCell ref="H136:H139"/>
    <mergeCell ref="I136:I139"/>
    <mergeCell ref="J136:J139"/>
    <mergeCell ref="K136:K139"/>
    <mergeCell ref="A132:A135"/>
    <mergeCell ref="B132:B135"/>
    <mergeCell ref="D132:D135"/>
    <mergeCell ref="E132:E135"/>
    <mergeCell ref="F132:F135"/>
    <mergeCell ref="G132:G135"/>
    <mergeCell ref="H132:H135"/>
    <mergeCell ref="I132:I135"/>
    <mergeCell ref="J132:J135"/>
    <mergeCell ref="K124:K127"/>
    <mergeCell ref="A128:A131"/>
    <mergeCell ref="B128:B131"/>
    <mergeCell ref="D128:D131"/>
    <mergeCell ref="E128:E131"/>
    <mergeCell ref="F128:F131"/>
    <mergeCell ref="G128:G131"/>
    <mergeCell ref="H128:H131"/>
    <mergeCell ref="I128:I131"/>
    <mergeCell ref="J128:J131"/>
    <mergeCell ref="K128:K131"/>
    <mergeCell ref="A124:A127"/>
    <mergeCell ref="B124:B127"/>
    <mergeCell ref="D124:D127"/>
    <mergeCell ref="E124:E127"/>
    <mergeCell ref="F124:F127"/>
    <mergeCell ref="G124:G127"/>
    <mergeCell ref="H124:H127"/>
    <mergeCell ref="I124:I127"/>
    <mergeCell ref="J124:J127"/>
    <mergeCell ref="K116:K119"/>
    <mergeCell ref="A120:A123"/>
    <mergeCell ref="B120:B123"/>
    <mergeCell ref="D120:D123"/>
    <mergeCell ref="E120:E123"/>
    <mergeCell ref="F120:F123"/>
    <mergeCell ref="G120:G123"/>
    <mergeCell ref="H120:H123"/>
    <mergeCell ref="I120:I123"/>
    <mergeCell ref="J120:J123"/>
    <mergeCell ref="K120:K123"/>
    <mergeCell ref="A116:A119"/>
    <mergeCell ref="B116:B119"/>
    <mergeCell ref="D116:D119"/>
    <mergeCell ref="E116:E119"/>
    <mergeCell ref="F116:F119"/>
    <mergeCell ref="G116:G119"/>
    <mergeCell ref="H116:H119"/>
    <mergeCell ref="I116:I119"/>
    <mergeCell ref="J116:J119"/>
    <mergeCell ref="K108:K111"/>
    <mergeCell ref="A112:A115"/>
    <mergeCell ref="B112:B115"/>
    <mergeCell ref="D112:D115"/>
    <mergeCell ref="E112:E115"/>
    <mergeCell ref="F112:F115"/>
    <mergeCell ref="G112:G115"/>
    <mergeCell ref="H112:H115"/>
    <mergeCell ref="I112:I115"/>
    <mergeCell ref="J112:J115"/>
    <mergeCell ref="K112:K115"/>
    <mergeCell ref="A108:A111"/>
    <mergeCell ref="B108:B111"/>
    <mergeCell ref="D108:D111"/>
    <mergeCell ref="E108:E111"/>
    <mergeCell ref="F108:F111"/>
    <mergeCell ref="G108:G111"/>
    <mergeCell ref="H108:H111"/>
    <mergeCell ref="I108:I111"/>
    <mergeCell ref="J108:J111"/>
    <mergeCell ref="K100:K103"/>
    <mergeCell ref="A104:A107"/>
    <mergeCell ref="B104:B107"/>
    <mergeCell ref="D104:D107"/>
    <mergeCell ref="E104:E107"/>
    <mergeCell ref="F104:F107"/>
    <mergeCell ref="G104:G107"/>
    <mergeCell ref="H104:H107"/>
    <mergeCell ref="I104:I107"/>
    <mergeCell ref="J104:J107"/>
    <mergeCell ref="K104:K107"/>
    <mergeCell ref="A100:A103"/>
    <mergeCell ref="B100:B103"/>
    <mergeCell ref="D100:D103"/>
    <mergeCell ref="E100:E103"/>
    <mergeCell ref="F100:F103"/>
    <mergeCell ref="G100:G103"/>
    <mergeCell ref="H100:H103"/>
    <mergeCell ref="I100:I103"/>
    <mergeCell ref="J100:J103"/>
    <mergeCell ref="K92:K95"/>
    <mergeCell ref="A96:A99"/>
    <mergeCell ref="B96:B99"/>
    <mergeCell ref="D96:D99"/>
    <mergeCell ref="E96:E99"/>
    <mergeCell ref="F96:F99"/>
    <mergeCell ref="G96:G99"/>
    <mergeCell ref="H96:H99"/>
    <mergeCell ref="I96:I99"/>
    <mergeCell ref="J96:J99"/>
    <mergeCell ref="K96:K99"/>
    <mergeCell ref="A92:A95"/>
    <mergeCell ref="B92:B95"/>
    <mergeCell ref="D92:D95"/>
    <mergeCell ref="E92:E95"/>
    <mergeCell ref="F92:F95"/>
    <mergeCell ref="G92:G95"/>
    <mergeCell ref="H92:H95"/>
    <mergeCell ref="I92:I95"/>
    <mergeCell ref="J92:J95"/>
    <mergeCell ref="K84:K87"/>
    <mergeCell ref="A88:A91"/>
    <mergeCell ref="B88:B91"/>
    <mergeCell ref="D88:D91"/>
    <mergeCell ref="E88:E91"/>
    <mergeCell ref="F88:F91"/>
    <mergeCell ref="G88:G91"/>
    <mergeCell ref="H88:H91"/>
    <mergeCell ref="I88:I91"/>
    <mergeCell ref="J88:J91"/>
    <mergeCell ref="K88:K91"/>
    <mergeCell ref="A84:A87"/>
    <mergeCell ref="B84:B87"/>
    <mergeCell ref="D84:D87"/>
    <mergeCell ref="E84:E87"/>
    <mergeCell ref="F84:F87"/>
    <mergeCell ref="G84:G87"/>
    <mergeCell ref="H84:H87"/>
    <mergeCell ref="I84:I87"/>
    <mergeCell ref="J84:J87"/>
    <mergeCell ref="K76:K79"/>
    <mergeCell ref="A80:A83"/>
    <mergeCell ref="B80:B83"/>
    <mergeCell ref="D80:D83"/>
    <mergeCell ref="E80:E83"/>
    <mergeCell ref="F80:F83"/>
    <mergeCell ref="G80:G83"/>
    <mergeCell ref="H80:H83"/>
    <mergeCell ref="I80:I83"/>
    <mergeCell ref="J80:J83"/>
    <mergeCell ref="K80:K83"/>
    <mergeCell ref="A76:A79"/>
    <mergeCell ref="B76:B79"/>
    <mergeCell ref="D76:D79"/>
    <mergeCell ref="E76:E79"/>
    <mergeCell ref="F76:F79"/>
    <mergeCell ref="G76:G79"/>
    <mergeCell ref="H76:H79"/>
    <mergeCell ref="I76:I79"/>
    <mergeCell ref="J76:J79"/>
    <mergeCell ref="K70:K72"/>
    <mergeCell ref="A73:A75"/>
    <mergeCell ref="B73:B75"/>
    <mergeCell ref="D73:D75"/>
    <mergeCell ref="E73:E75"/>
    <mergeCell ref="F73:F75"/>
    <mergeCell ref="G73:G75"/>
    <mergeCell ref="H73:H75"/>
    <mergeCell ref="I73:I75"/>
    <mergeCell ref="J73:J75"/>
    <mergeCell ref="K73:K75"/>
    <mergeCell ref="K59:K61"/>
    <mergeCell ref="A70:A72"/>
    <mergeCell ref="B70:B72"/>
    <mergeCell ref="D70:D72"/>
    <mergeCell ref="E70:E72"/>
    <mergeCell ref="F70:F72"/>
    <mergeCell ref="G70:G72"/>
    <mergeCell ref="H70:H72"/>
    <mergeCell ref="I70:I72"/>
    <mergeCell ref="J68:J69"/>
    <mergeCell ref="K68:K69"/>
    <mergeCell ref="J66:J67"/>
    <mergeCell ref="K66:K67"/>
    <mergeCell ref="A68:A69"/>
    <mergeCell ref="B68:B69"/>
    <mergeCell ref="D68:D69"/>
    <mergeCell ref="E68:E69"/>
    <mergeCell ref="F68:F69"/>
    <mergeCell ref="G68:G69"/>
    <mergeCell ref="H68:H69"/>
    <mergeCell ref="I68:I69"/>
    <mergeCell ref="J64:J65"/>
    <mergeCell ref="K64:K65"/>
    <mergeCell ref="J70:J72"/>
    <mergeCell ref="A59:A61"/>
    <mergeCell ref="B59:B61"/>
    <mergeCell ref="D59:D61"/>
    <mergeCell ref="E59:E61"/>
    <mergeCell ref="F59:F61"/>
    <mergeCell ref="G59:G61"/>
    <mergeCell ref="H59:H61"/>
    <mergeCell ref="I59:I61"/>
    <mergeCell ref="J59:J61"/>
    <mergeCell ref="K48:K54"/>
    <mergeCell ref="A55:A58"/>
    <mergeCell ref="B55:B58"/>
    <mergeCell ref="D55:D58"/>
    <mergeCell ref="E55:E58"/>
    <mergeCell ref="F55:F58"/>
    <mergeCell ref="G55:G58"/>
    <mergeCell ref="H55:H58"/>
    <mergeCell ref="I55:I58"/>
    <mergeCell ref="J55:J58"/>
    <mergeCell ref="K55:K58"/>
    <mergeCell ref="A48:A54"/>
    <mergeCell ref="B48:B54"/>
    <mergeCell ref="D48:D54"/>
    <mergeCell ref="E48:E54"/>
    <mergeCell ref="F48:F54"/>
    <mergeCell ref="G48:G54"/>
    <mergeCell ref="H48:H54"/>
    <mergeCell ref="I48:I54"/>
    <mergeCell ref="J48:J54"/>
    <mergeCell ref="K43:K45"/>
    <mergeCell ref="A43:A45"/>
    <mergeCell ref="B43:B45"/>
    <mergeCell ref="D43:D45"/>
    <mergeCell ref="F43:F45"/>
    <mergeCell ref="G43:G45"/>
    <mergeCell ref="H43:H45"/>
    <mergeCell ref="J46:J47"/>
    <mergeCell ref="K46:K47"/>
    <mergeCell ref="E43:E45"/>
    <mergeCell ref="A46:A47"/>
    <mergeCell ref="B46:B47"/>
    <mergeCell ref="D46:D47"/>
    <mergeCell ref="E46:E47"/>
    <mergeCell ref="F46:F47"/>
    <mergeCell ref="G46:G47"/>
    <mergeCell ref="H46:H47"/>
    <mergeCell ref="I46:I47"/>
    <mergeCell ref="I43:I45"/>
    <mergeCell ref="K38:K40"/>
    <mergeCell ref="A41:A42"/>
    <mergeCell ref="B41:B42"/>
    <mergeCell ref="D41:D42"/>
    <mergeCell ref="E41:E42"/>
    <mergeCell ref="F41:F42"/>
    <mergeCell ref="G41:G42"/>
    <mergeCell ref="H41:H42"/>
    <mergeCell ref="I41:I42"/>
    <mergeCell ref="J41:J42"/>
    <mergeCell ref="K41:K42"/>
    <mergeCell ref="A38:A40"/>
    <mergeCell ref="B38:B40"/>
    <mergeCell ref="D38:D40"/>
    <mergeCell ref="E38:E40"/>
    <mergeCell ref="F38:F40"/>
    <mergeCell ref="G38:G40"/>
    <mergeCell ref="H38:H40"/>
    <mergeCell ref="I38:I40"/>
    <mergeCell ref="J38:J40"/>
    <mergeCell ref="K33:K35"/>
    <mergeCell ref="A36:A37"/>
    <mergeCell ref="B36:B37"/>
    <mergeCell ref="D36:D37"/>
    <mergeCell ref="E36:E37"/>
    <mergeCell ref="F36:F37"/>
    <mergeCell ref="G36:G37"/>
    <mergeCell ref="H36:H37"/>
    <mergeCell ref="I36:I37"/>
    <mergeCell ref="J36:J37"/>
    <mergeCell ref="K36:K37"/>
    <mergeCell ref="A33:A35"/>
    <mergeCell ref="B33:B35"/>
    <mergeCell ref="D33:D35"/>
    <mergeCell ref="E33:E35"/>
    <mergeCell ref="F33:F35"/>
    <mergeCell ref="G33:G35"/>
    <mergeCell ref="H33:H35"/>
    <mergeCell ref="I33:I35"/>
    <mergeCell ref="J33:J35"/>
    <mergeCell ref="K27:K29"/>
    <mergeCell ref="A30:A32"/>
    <mergeCell ref="B30:B32"/>
    <mergeCell ref="D30:D32"/>
    <mergeCell ref="E30:E32"/>
    <mergeCell ref="F30:F32"/>
    <mergeCell ref="G30:G32"/>
    <mergeCell ref="H30:H32"/>
    <mergeCell ref="I30:I32"/>
    <mergeCell ref="J30:J32"/>
    <mergeCell ref="K30:K32"/>
    <mergeCell ref="A27:A29"/>
    <mergeCell ref="B27:B29"/>
    <mergeCell ref="D27:D29"/>
    <mergeCell ref="E27:E29"/>
    <mergeCell ref="F27:F29"/>
    <mergeCell ref="G27:G29"/>
    <mergeCell ref="H27:H29"/>
    <mergeCell ref="I27:I29"/>
    <mergeCell ref="J27:J29"/>
    <mergeCell ref="K21:K23"/>
    <mergeCell ref="A24:A26"/>
    <mergeCell ref="B24:B26"/>
    <mergeCell ref="D24:D26"/>
    <mergeCell ref="E24:E26"/>
    <mergeCell ref="F24:F26"/>
    <mergeCell ref="G24:G26"/>
    <mergeCell ref="H24:H26"/>
    <mergeCell ref="I24:I26"/>
    <mergeCell ref="J24:J26"/>
    <mergeCell ref="K24:K26"/>
    <mergeCell ref="A21:A23"/>
    <mergeCell ref="B21:B23"/>
    <mergeCell ref="D21:D23"/>
    <mergeCell ref="E21:E23"/>
    <mergeCell ref="F21:F23"/>
    <mergeCell ref="G21:G23"/>
    <mergeCell ref="H21:H23"/>
    <mergeCell ref="I21:I23"/>
    <mergeCell ref="J21:J23"/>
    <mergeCell ref="K11:K13"/>
    <mergeCell ref="K14:K17"/>
    <mergeCell ref="A18:A20"/>
    <mergeCell ref="B18:B20"/>
    <mergeCell ref="D18:D20"/>
    <mergeCell ref="E18:E20"/>
    <mergeCell ref="F18:F20"/>
    <mergeCell ref="G18:G20"/>
    <mergeCell ref="H18:H20"/>
    <mergeCell ref="I18:I20"/>
    <mergeCell ref="J18:J20"/>
    <mergeCell ref="K18:K20"/>
    <mergeCell ref="A14:A17"/>
    <mergeCell ref="B14:B17"/>
    <mergeCell ref="D14:D17"/>
    <mergeCell ref="E14:E17"/>
    <mergeCell ref="F14:F17"/>
    <mergeCell ref="G14:G17"/>
    <mergeCell ref="H14:H17"/>
    <mergeCell ref="I14:I17"/>
    <mergeCell ref="J14:J17"/>
    <mergeCell ref="G11:G13"/>
    <mergeCell ref="H11:H13"/>
    <mergeCell ref="I11:I13"/>
    <mergeCell ref="J11:J13"/>
    <mergeCell ref="E8:E10"/>
    <mergeCell ref="F8:F10"/>
    <mergeCell ref="G8:G10"/>
    <mergeCell ref="H8:H10"/>
    <mergeCell ref="I8:I10"/>
    <mergeCell ref="J8:J10"/>
    <mergeCell ref="I324:I326"/>
    <mergeCell ref="J324:J326"/>
    <mergeCell ref="J231:J235"/>
    <mergeCell ref="J43:J45"/>
    <mergeCell ref="G240:G244"/>
    <mergeCell ref="H240:H244"/>
    <mergeCell ref="I240:I244"/>
    <mergeCell ref="J240:J244"/>
    <mergeCell ref="I275:I277"/>
    <mergeCell ref="J275:J277"/>
    <mergeCell ref="I269:I271"/>
    <mergeCell ref="J269:J271"/>
    <mergeCell ref="I281:I283"/>
    <mergeCell ref="J281:J283"/>
    <mergeCell ref="J315:J317"/>
    <mergeCell ref="J308:J310"/>
    <mergeCell ref="H269:H271"/>
    <mergeCell ref="A8:A10"/>
    <mergeCell ref="B8:B10"/>
    <mergeCell ref="D8:D10"/>
    <mergeCell ref="I321:I323"/>
    <mergeCell ref="J321:J323"/>
    <mergeCell ref="K321:K323"/>
    <mergeCell ref="A324:A326"/>
    <mergeCell ref="B324:B326"/>
    <mergeCell ref="D324:D326"/>
    <mergeCell ref="E324:E326"/>
    <mergeCell ref="F324:F326"/>
    <mergeCell ref="G324:G326"/>
    <mergeCell ref="H324:H326"/>
    <mergeCell ref="A321:A323"/>
    <mergeCell ref="B321:B323"/>
    <mergeCell ref="D321:D323"/>
    <mergeCell ref="F321:F323"/>
    <mergeCell ref="G321:G323"/>
    <mergeCell ref="H321:H323"/>
    <mergeCell ref="K275:K277"/>
    <mergeCell ref="J272:J274"/>
    <mergeCell ref="K272:K274"/>
    <mergeCell ref="J236:J239"/>
    <mergeCell ref="K236:K239"/>
    <mergeCell ref="K231:K235"/>
    <mergeCell ref="A236:A239"/>
    <mergeCell ref="B236:B239"/>
    <mergeCell ref="D236:D239"/>
    <mergeCell ref="E236:E239"/>
    <mergeCell ref="F236:F239"/>
    <mergeCell ref="G236:G239"/>
    <mergeCell ref="H236:H239"/>
    <mergeCell ref="I236:I239"/>
    <mergeCell ref="A231:A235"/>
    <mergeCell ref="B231:B235"/>
    <mergeCell ref="D231:D235"/>
    <mergeCell ref="E231:E235"/>
    <mergeCell ref="F231:F235"/>
    <mergeCell ref="G231:G235"/>
    <mergeCell ref="H231:H235"/>
    <mergeCell ref="I231:I235"/>
    <mergeCell ref="A66:A67"/>
    <mergeCell ref="B66:B67"/>
    <mergeCell ref="D66:D67"/>
    <mergeCell ref="E66:E67"/>
    <mergeCell ref="F66:F67"/>
    <mergeCell ref="G66:G67"/>
    <mergeCell ref="H66:H67"/>
    <mergeCell ref="I66:I67"/>
    <mergeCell ref="J62:J63"/>
    <mergeCell ref="A7:K7"/>
    <mergeCell ref="K62:K63"/>
    <mergeCell ref="A64:A65"/>
    <mergeCell ref="B64:B65"/>
    <mergeCell ref="D64:D65"/>
    <mergeCell ref="E64:E65"/>
    <mergeCell ref="F64:F65"/>
    <mergeCell ref="G64:G65"/>
    <mergeCell ref="H64:H65"/>
    <mergeCell ref="I64:I65"/>
    <mergeCell ref="A62:A63"/>
    <mergeCell ref="B62:B63"/>
    <mergeCell ref="D62:D63"/>
    <mergeCell ref="E62:E63"/>
    <mergeCell ref="F62:F63"/>
    <mergeCell ref="G62:G63"/>
    <mergeCell ref="H62:H63"/>
    <mergeCell ref="I62:I63"/>
    <mergeCell ref="K8:K10"/>
    <mergeCell ref="A11:A13"/>
    <mergeCell ref="B11:B13"/>
    <mergeCell ref="D11:D13"/>
    <mergeCell ref="E11:E13"/>
    <mergeCell ref="F11:F13"/>
    <mergeCell ref="I1:K1"/>
    <mergeCell ref="A2:K2"/>
    <mergeCell ref="A3:K3"/>
    <mergeCell ref="A5:A6"/>
    <mergeCell ref="B5:B6"/>
    <mergeCell ref="C5:C6"/>
    <mergeCell ref="E5:E6"/>
    <mergeCell ref="F5:J5"/>
    <mergeCell ref="K5:K6"/>
  </mergeCells>
  <hyperlinks>
    <hyperlink ref="B8" r:id="rId1" display="https://reg.mju.ac.th/registrar/class_info_2.asp?backto=home&amp;option=0&amp;courseid=8897388&amp;acadyear=2566&amp;semester=2&amp;avs421071358=293" xr:uid="{3B4B9AD7-8CB7-4273-B79A-7C23B0E4FD72}"/>
    <hyperlink ref="B11" r:id="rId2" display="https://reg.mju.ac.th/registrar/class_info_2.asp?backto=home&amp;option=0&amp;courseid=8897575&amp;acadyear=2566&amp;semester=2&amp;avs421071358=294" xr:uid="{DC4D51D9-665F-4605-B1CA-EC0DE0C18A90}"/>
    <hyperlink ref="B14" r:id="rId3" display="https://reg.mju.ac.th/registrar/class_info_2.asp?backto=home&amp;option=0&amp;courseid=8897553&amp;acadyear=2566&amp;semester=2&amp;avs421071358=295" xr:uid="{1F5C4813-CD92-4359-9958-8EF389C809D5}"/>
    <hyperlink ref="B18" r:id="rId4" display="https://reg.mju.ac.th/registrar/class_info_2.asp?backto=home&amp;option=0&amp;courseid=8897644&amp;acadyear=2566&amp;semester=2&amp;avs421071358=296" xr:uid="{3A1E4AC8-D760-48F1-BCBE-FCF3450C6B0E}"/>
    <hyperlink ref="B21" r:id="rId5" display="https://reg.mju.ac.th/registrar/class_info_2.asp?backto=home&amp;option=0&amp;courseid=8897645&amp;acadyear=2566&amp;semester=2&amp;avs421071358=297" xr:uid="{0408ED9E-3434-4A27-A751-83189DAEE042}"/>
    <hyperlink ref="B24" r:id="rId6" display="https://reg.mju.ac.th/registrar/class_info_2.asp?backto=home&amp;option=0&amp;courseid=8897647&amp;acadyear=2566&amp;semester=2&amp;avs421071358=298" xr:uid="{E9C8976B-3774-4E0B-92CF-55FA753FA328}"/>
    <hyperlink ref="B27" r:id="rId7" display="https://reg.mju.ac.th/registrar/class_info_2.asp?backto=home&amp;option=0&amp;courseid=8897517&amp;acadyear=2566&amp;semester=2&amp;avs421071358=299" xr:uid="{9052DB86-B98B-43E6-AADA-9726FD65EFAD}"/>
    <hyperlink ref="B30" r:id="rId8" display="https://reg.mju.ac.th/registrar/class_info_2.asp?backto=home&amp;option=0&amp;courseid=8897648&amp;acadyear=2566&amp;semester=2&amp;avs421071358=300" xr:uid="{DF8031D8-1EFE-4130-872D-6C6DEE19C0A4}"/>
    <hyperlink ref="B33" r:id="rId9" display="https://reg.mju.ac.th/registrar/class_info_2.asp?backto=home&amp;option=0&amp;courseid=8897576&amp;acadyear=2566&amp;semester=2&amp;avs421071358=301" xr:uid="{C80E64FF-90BD-43F9-A7D2-0FFC6937529F}"/>
    <hyperlink ref="B36" r:id="rId10" display="https://reg.mju.ac.th/registrar/class_info_2.asp?backto=home&amp;option=0&amp;courseid=8897386&amp;acadyear=2566&amp;semester=2&amp;avs421071358=302" xr:uid="{7A625F47-E00F-4013-9E74-86BA6CE8574D}"/>
    <hyperlink ref="B38" r:id="rId11" display="https://reg.mju.ac.th/registrar/class_info_2.asp?backto=home&amp;option=0&amp;courseid=8897574&amp;acadyear=2566&amp;semester=2&amp;avs421071358=303" xr:uid="{B3E66CFF-EBC1-4AF5-B125-8D7FD86908E4}"/>
    <hyperlink ref="B41" r:id="rId12" display="https://reg.mju.ac.th/registrar/class_info_2.asp?backto=home&amp;option=0&amp;courseid=8897552&amp;acadyear=2566&amp;semester=2&amp;avs421071358=304" xr:uid="{ABCD656F-21D6-4B73-B9C1-48D5EEDA5E93}"/>
    <hyperlink ref="B43" r:id="rId13" display="https://reg.mju.ac.th/registrar/class_info_2.asp?backto=home&amp;option=0&amp;courseid=8897640&amp;acadyear=2566&amp;semester=2&amp;avs421071358=305" xr:uid="{AFE4CA9B-7CFA-4583-B40D-EC995480BC4F}"/>
    <hyperlink ref="B46" r:id="rId14" display="https://reg.mju.ac.th/registrar/class_info_2.asp?backto=home&amp;option=0&amp;courseid=8897387&amp;acadyear=2566&amp;semester=2&amp;avs421071358=306" xr:uid="{47117341-A29F-467A-B2F0-177EE798E7A3}"/>
    <hyperlink ref="B48" r:id="rId15" display="https://reg.mju.ac.th/registrar/class_info_2.asp?backto=home&amp;option=0&amp;courseid=8897641&amp;acadyear=2566&amp;semester=2&amp;avs421071358=307" xr:uid="{8BD4593A-0567-4BED-A6E7-5B4C8974A719}"/>
    <hyperlink ref="B55" r:id="rId16" display="https://reg.mju.ac.th/registrar/class_info_2.asp?backto=home&amp;option=0&amp;courseid=8897643&amp;acadyear=2566&amp;semester=2&amp;avs421071358=308" xr:uid="{BAEE7F8D-3A5B-4703-94C3-D067ED6D1262}"/>
    <hyperlink ref="B59" r:id="rId17" display="https://reg.mju.ac.th/registrar/class_info_2.asp?backto=home&amp;option=0&amp;courseid=8898822&amp;acadyear=2566&amp;semester=2&amp;avs421071358=309" xr:uid="{87C69EE5-1CF4-4C3F-97A5-46B9DAC6020F}"/>
    <hyperlink ref="B62" r:id="rId18" display="https://reg.mju.ac.th/registrar/class_info_2.asp?backto=home&amp;option=0&amp;courseid=8898824&amp;acadyear=2566&amp;semester=2&amp;avs421071358=310" xr:uid="{E4BE1EDB-82BB-4B28-A79D-7E1963A6E928}"/>
    <hyperlink ref="B64" r:id="rId19" display="https://reg.mju.ac.th/registrar/class_info_2.asp?backto=home&amp;option=0&amp;courseid=8898823&amp;acadyear=2566&amp;semester=2&amp;avs421071358=311" xr:uid="{A8AC9B18-FDCA-45F9-A814-C54310305272}"/>
    <hyperlink ref="B66" r:id="rId20" display="https://reg.mju.ac.th/registrar/class_info_2.asp?backto=home&amp;option=0&amp;courseid=8898825&amp;acadyear=2566&amp;semester=2&amp;avs421071358=312" xr:uid="{CF5BE2E8-6A80-41A3-9B95-F4FFF25A9E7A}"/>
    <hyperlink ref="B68" r:id="rId21" display="https://reg.mju.ac.th/registrar/class_info_2.asp?backto=home&amp;option=0&amp;courseid=8898826&amp;acadyear=2566&amp;semester=2&amp;avs421071358=313" xr:uid="{9347BA7E-7BE9-4C34-B396-F47AB728AF9D}"/>
    <hyperlink ref="B70" r:id="rId22" display="https://reg.mju.ac.th/registrar/class_info_2.asp?backto=home&amp;option=0&amp;courseid=8895980&amp;acadyear=2566&amp;semester=2&amp;avs421071358=314" xr:uid="{F05C3FAC-F237-492E-84AC-8BBC25AF4421}"/>
    <hyperlink ref="B73" r:id="rId23" display="https://reg.mju.ac.th/registrar/class_info_2.asp?backto=home&amp;option=0&amp;courseid=8895982&amp;acadyear=2566&amp;semester=2&amp;avs421071358=315" xr:uid="{578B1B5C-B626-4200-8384-078FA5C0CC60}"/>
    <hyperlink ref="B76" r:id="rId24" display="https://reg.mju.ac.th/registrar/class_info_2.asp?backto=home&amp;option=0&amp;courseid=8895996&amp;acadyear=2566&amp;semester=2&amp;avs421071358=316" xr:uid="{70029E1B-5840-47D2-A5DA-1BA5D69EE3D1}"/>
    <hyperlink ref="B80" r:id="rId25" display="https://reg.mju.ac.th/registrar/class_info_2.asp?backto=home&amp;option=0&amp;courseid=8895996&amp;acadyear=2566&amp;semester=2&amp;avs421071358=317" xr:uid="{154A4570-050D-47E4-BF3D-FA7981AE2356}"/>
    <hyperlink ref="B84" r:id="rId26" display="https://reg.mju.ac.th/registrar/class_info_2.asp?backto=home&amp;option=0&amp;courseid=8897804&amp;acadyear=2566&amp;semester=2&amp;avs421071358=318" xr:uid="{9D62B9A4-1B96-484B-9777-5840A89F8B50}"/>
    <hyperlink ref="B88" r:id="rId27" display="https://reg.mju.ac.th/registrar/class_info_2.asp?backto=home&amp;option=0&amp;courseid=8897804&amp;acadyear=2566&amp;semester=2&amp;avs421071358=319" xr:uid="{21BAD75A-905B-45D6-B60A-77CB682AD941}"/>
    <hyperlink ref="B92" r:id="rId28" display="https://reg.mju.ac.th/registrar/class_info_2.asp?backto=home&amp;option=0&amp;courseid=8898529&amp;acadyear=2566&amp;semester=2&amp;avs421071358=320" xr:uid="{ABA1AF80-E832-4BA3-986B-3624FEAF8A9D}"/>
    <hyperlink ref="B96" r:id="rId29" display="https://reg.mju.ac.th/registrar/class_info_2.asp?backto=home&amp;option=0&amp;courseid=8898529&amp;acadyear=2566&amp;semester=2&amp;avs421071358=321" xr:uid="{0B43B112-E1D0-4EBA-A29D-648296500BEA}"/>
    <hyperlink ref="B100" r:id="rId30" display="https://reg.mju.ac.th/registrar/class_info_2.asp?backto=home&amp;option=0&amp;courseid=8898530&amp;acadyear=2566&amp;semester=2&amp;avs421071358=322" xr:uid="{0D7E2129-9491-4D36-BB7E-CDA1FECBB2C8}"/>
    <hyperlink ref="B104" r:id="rId31" display="https://reg.mju.ac.th/registrar/class_info_2.asp?backto=home&amp;option=0&amp;courseid=8898530&amp;acadyear=2566&amp;semester=2&amp;avs421071358=323" xr:uid="{BCB63929-97D2-4422-A765-B5E89EB4DAA1}"/>
    <hyperlink ref="B108" r:id="rId32" display="https://reg.mju.ac.th/registrar/class_info_2.asp?backto=home&amp;option=0&amp;courseid=8895997&amp;acadyear=2566&amp;semester=2&amp;avs421071358=324" xr:uid="{C19A9040-4A2F-4064-BBB4-AA9D804FC375}"/>
    <hyperlink ref="B112" r:id="rId33" display="https://reg.mju.ac.th/registrar/class_info_2.asp?backto=home&amp;option=0&amp;courseid=8895997&amp;acadyear=2566&amp;semester=2&amp;avs421071358=325" xr:uid="{E1C2C8EB-7D3A-4167-8FB8-0B77CCED5900}"/>
    <hyperlink ref="B116" r:id="rId34" display="https://reg.mju.ac.th/registrar/class_info_2.asp?backto=home&amp;option=0&amp;courseid=8897805&amp;acadyear=2566&amp;semester=2&amp;avs421071358=326" xr:uid="{4EDC1EAE-D2C5-430A-97CB-3D849A5A9B22}"/>
    <hyperlink ref="B120" r:id="rId35" display="https://reg.mju.ac.th/registrar/class_info_2.asp?backto=home&amp;option=0&amp;courseid=8897805&amp;acadyear=2566&amp;semester=2&amp;avs421071358=327" xr:uid="{0BD95A70-BC68-4AB8-B848-399BB9FF4E01}"/>
    <hyperlink ref="B124" r:id="rId36" display="https://reg.mju.ac.th/registrar/class_info_2.asp?backto=home&amp;option=0&amp;courseid=8898531&amp;acadyear=2566&amp;semester=2&amp;avs421071358=328" xr:uid="{E01F3B84-CBFE-4F65-B482-89C1B20CD5B6}"/>
    <hyperlink ref="B128" r:id="rId37" display="https://reg.mju.ac.th/registrar/class_info_2.asp?backto=home&amp;option=0&amp;courseid=8898531&amp;acadyear=2566&amp;semester=2&amp;avs421071358=329" xr:uid="{19B5B2ED-BD54-41F2-955B-AA29F357A7A4}"/>
    <hyperlink ref="B132" r:id="rId38" display="https://reg.mju.ac.th/registrar/class_info_2.asp?backto=home&amp;option=0&amp;courseid=8898532&amp;acadyear=2566&amp;semester=2&amp;avs421071358=330" xr:uid="{4519CAE4-1367-402F-B5CD-74ACFF2BE3F6}"/>
    <hyperlink ref="B136" r:id="rId39" display="https://reg.mju.ac.th/registrar/class_info_2.asp?backto=home&amp;option=0&amp;courseid=8898532&amp;acadyear=2566&amp;semester=2&amp;avs421071358=331" xr:uid="{82145CCE-E0E1-413A-96B9-CE05AA7582B3}"/>
    <hyperlink ref="B140" r:id="rId40" display="https://reg.mju.ac.th/registrar/class_info_2.asp?backto=home&amp;option=0&amp;courseid=8895162&amp;acadyear=2566&amp;semester=2&amp;avs421071358=332" xr:uid="{BB4D3ACF-B719-48AF-8512-92E925395F28}"/>
    <hyperlink ref="B142" r:id="rId41" display="https://reg.mju.ac.th/registrar/class_info_2.asp?backto=home&amp;option=0&amp;courseid=8890992&amp;acadyear=2566&amp;semester=2&amp;avs421071358=333" xr:uid="{976B56CE-CA38-4F7D-8FD9-8C620C126AA4}"/>
    <hyperlink ref="B144" r:id="rId42" display="https://reg.mju.ac.th/registrar/class_info_2.asp?backto=home&amp;option=0&amp;courseid=8891030&amp;acadyear=2566&amp;semester=2&amp;avs421071358=334" xr:uid="{BFB3B21B-337C-46E5-AFF6-B60ABA43B7E9}"/>
    <hyperlink ref="B146" r:id="rId43" display="https://reg.mju.ac.th/registrar/class_info_2.asp?backto=home&amp;option=0&amp;courseid=8891022&amp;acadyear=2566&amp;semester=2&amp;avs421071358=335" xr:uid="{8B7AA96C-037F-4634-99B6-4EFB2D984029}"/>
    <hyperlink ref="B148" r:id="rId44" display="https://reg.mju.ac.th/registrar/class_info_2.asp?backto=home&amp;option=0&amp;courseid=8891023&amp;acadyear=2566&amp;semester=2&amp;avs421071358=336" xr:uid="{4218DD2A-7B7C-4FFC-BE50-F8EFB30DDB83}"/>
    <hyperlink ref="B152" r:id="rId45" display="https://reg.mju.ac.th/registrar/class_info_2.asp?backto=home&amp;option=0&amp;courseid=8892399&amp;acadyear=2566&amp;semester=2&amp;avs421071358=337" xr:uid="{226AE8EE-E9D6-4AA4-809E-9DB6F7231A83}"/>
    <hyperlink ref="B155" r:id="rId46" display="https://reg.mju.ac.th/registrar/class_info_2.asp?backto=home&amp;option=0&amp;courseid=8894429&amp;acadyear=2566&amp;semester=2&amp;avs421071358=338" xr:uid="{2484D7B1-87CA-4CBF-A7CA-49A2577DB436}"/>
    <hyperlink ref="B158" r:id="rId47" display="https://reg.mju.ac.th/registrar/class_info_2.asp?backto=home&amp;option=0&amp;courseid=8894440&amp;acadyear=2566&amp;semester=2&amp;avs421071358=339" xr:uid="{8ACC92F8-4C38-4F4C-9D56-C0E18E5F0428}"/>
    <hyperlink ref="B161" r:id="rId48" display="https://reg.mju.ac.th/registrar/class_info_2.asp?backto=home&amp;option=0&amp;courseid=8894957&amp;acadyear=2566&amp;semester=2&amp;avs421071358=340" xr:uid="{C2B3167A-AFD5-4D09-A75F-AF3A2D02779F}"/>
    <hyperlink ref="B164" r:id="rId49" display="https://reg.mju.ac.th/registrar/class_info_2.asp?backto=home&amp;option=0&amp;courseid=8894456&amp;acadyear=2566&amp;semester=2&amp;avs421071358=341" xr:uid="{EA0BBDB6-DCBB-48D4-8C0F-19F598E45EB2}"/>
    <hyperlink ref="B166" r:id="rId50" display="https://reg.mju.ac.th/registrar/class_info_2.asp?backto=home&amp;option=0&amp;courseid=8894443&amp;acadyear=2566&amp;semester=2&amp;avs421071358=342" xr:uid="{4C6BCC48-9E01-42F9-888E-D7B90CBF4B65}"/>
    <hyperlink ref="B171" r:id="rId51" display="https://reg.mju.ac.th/registrar/class_info_2.asp?backto=home&amp;option=0&amp;courseid=8894444&amp;acadyear=2566&amp;semester=2&amp;avs421071358=343" xr:uid="{21732AA0-91E9-4438-9770-144C4588FB0F}"/>
    <hyperlink ref="B176" r:id="rId52" display="https://reg.mju.ac.th/registrar/class_info_2.asp?backto=home&amp;option=0&amp;courseid=8894445&amp;acadyear=2566&amp;semester=2&amp;avs421071358=344" xr:uid="{C159D4B3-237F-4A0C-93C9-B1138A888CF3}"/>
    <hyperlink ref="B181" r:id="rId53" display="https://reg.mju.ac.th/registrar/class_info_2.asp?backto=home&amp;option=0&amp;courseid=8894446&amp;acadyear=2566&amp;semester=2&amp;avs421071358=345" xr:uid="{200F51FA-428D-4951-8552-89F9794704BB}"/>
    <hyperlink ref="B183" r:id="rId54" display="https://reg.mju.ac.th/registrar/class_info_2.asp?backto=home&amp;option=0&amp;courseid=8894970&amp;acadyear=2566&amp;semester=2&amp;avs421071358=346" xr:uid="{10FD3536-D3B5-42BD-891D-A31B92A0B965}"/>
    <hyperlink ref="B185" r:id="rId55" display="https://reg.mju.ac.th/registrar/class_info_2.asp?backto=home&amp;option=0&amp;courseid=8894970&amp;acadyear=2566&amp;semester=2&amp;avs421071358=347" xr:uid="{EB588935-90F6-4977-AD03-6760CD48CD2A}"/>
    <hyperlink ref="B187" r:id="rId56" display="https://reg.mju.ac.th/registrar/class_info_2.asp?backto=home&amp;option=0&amp;courseid=8894970&amp;acadyear=2566&amp;semester=2&amp;avs421071358=348" xr:uid="{D1A6316B-74CA-4D7F-BE19-982BBAB6C753}"/>
    <hyperlink ref="B189" r:id="rId57" display="https://reg.mju.ac.th/registrar/class_info_2.asp?backto=home&amp;option=0&amp;courseid=8894970&amp;acadyear=2566&amp;semester=2&amp;avs421071358=349" xr:uid="{B1445922-6F6C-4DE6-BCCE-F57AAB377A9C}"/>
    <hyperlink ref="B191" r:id="rId58" display="https://reg.mju.ac.th/registrar/class_info_2.asp?backto=home&amp;option=0&amp;courseid=8894972&amp;acadyear=2566&amp;semester=2&amp;avs421071358=350" xr:uid="{6430B739-4359-4375-879B-E396627F8142}"/>
    <hyperlink ref="B193" r:id="rId59" display="https://reg.mju.ac.th/registrar/class_info_2.asp?backto=home&amp;option=0&amp;courseid=8894972&amp;acadyear=2566&amp;semester=2&amp;avs421071358=351" xr:uid="{49AF7783-D871-40AC-8D22-2D51FC3E435C}"/>
    <hyperlink ref="B195" r:id="rId60" display="https://reg.mju.ac.th/registrar/class_info_2.asp?backto=home&amp;option=0&amp;courseid=8895926&amp;acadyear=2566&amp;semester=2&amp;avs421071358=352" xr:uid="{36241525-63E7-44A7-AC14-C74719D1A5F1}"/>
    <hyperlink ref="B197" r:id="rId61" display="https://reg.mju.ac.th/registrar/class_info_2.asp?backto=home&amp;option=0&amp;courseid=8893188&amp;acadyear=2566&amp;semester=2&amp;avs421071358=353" xr:uid="{1FE0A114-47D8-445E-ABEB-76CCDD50C58A}"/>
    <hyperlink ref="B206" r:id="rId62" display="https://reg.mju.ac.th/registrar/class_info_2.asp?backto=home&amp;option=0&amp;courseid=8893189&amp;acadyear=2566&amp;semester=2&amp;avs421071358=354" xr:uid="{CD07449D-15A1-4E2F-86E3-CB6CE56B17D0}"/>
    <hyperlink ref="B207" r:id="rId63" display="https://reg.mju.ac.th/registrar/class_info_2.asp?backto=home&amp;option=0&amp;courseid=8895355&amp;acadyear=2566&amp;semester=2&amp;avs421071358=355" xr:uid="{CD6DE411-5128-49EB-ADE0-E8C0CADDDFFD}"/>
    <hyperlink ref="B211" r:id="rId64" display="https://reg.mju.ac.th/registrar/class_info_2.asp?backto=home&amp;option=0&amp;courseid=8895356&amp;acadyear=2566&amp;semester=2&amp;avs421071358=356" xr:uid="{AD66531F-B778-4961-9373-17EAB0623D44}"/>
    <hyperlink ref="B214" r:id="rId65" display="https://reg.mju.ac.th/registrar/class_info_2.asp?backto=home&amp;option=0&amp;courseid=8895354&amp;acadyear=2566&amp;semester=2&amp;avs421071358=357" xr:uid="{D7F1BB3B-E275-4E1E-982B-70C2D079B155}"/>
    <hyperlink ref="B217" r:id="rId66" display="https://reg.mju.ac.th/registrar/class_info_2.asp?backto=home&amp;option=0&amp;courseid=8895525&amp;acadyear=2566&amp;semester=2&amp;avs421071358=358" xr:uid="{F9FB2B4C-3F4D-4381-9B2C-81AE3B56839C}"/>
    <hyperlink ref="B221" r:id="rId67" display="https://reg.mju.ac.th/registrar/class_info_2.asp?backto=home&amp;option=0&amp;courseid=8895357&amp;acadyear=2566&amp;semester=2&amp;avs421071358=359" xr:uid="{89E49E4E-D837-4A71-A816-152642EDFAB7}"/>
    <hyperlink ref="B224" r:id="rId68" display="https://reg.mju.ac.th/registrar/class_info_2.asp?backto=home&amp;option=0&amp;courseid=8895527&amp;acadyear=2566&amp;semester=2&amp;avs421071358=360" xr:uid="{BC8A3A5E-E739-422D-9528-D99FB69148DB}"/>
    <hyperlink ref="B227" r:id="rId69" display="https://reg.mju.ac.th/registrar/class_info_2.asp?backto=home&amp;option=0&amp;courseid=8895527&amp;acadyear=2566&amp;semester=2&amp;avs421071358=361" xr:uid="{06C5631D-471C-4604-881B-80F6C094ECB3}"/>
    <hyperlink ref="B231" r:id="rId70" display="https://reg.mju.ac.th/registrar/class_info_2.asp?backto=home&amp;option=0&amp;courseid=8897795&amp;acadyear=2566&amp;semester=2&amp;avs421071358=362" xr:uid="{79EFA5C9-9C1D-4C5A-A35E-64F8B1F1CA0F}"/>
    <hyperlink ref="B236" r:id="rId71" display="https://reg.mju.ac.th/registrar/class_info_2.asp?backto=home&amp;option=0&amp;courseid=8896794&amp;acadyear=2566&amp;semester=2&amp;avs421071358=363" xr:uid="{D7DA3EF9-D8BA-4310-9478-D172046C41F0}"/>
    <hyperlink ref="B240" r:id="rId72" display="https://reg.mju.ac.th/registrar/class_info_2.asp?backto=home&amp;option=0&amp;courseid=8897797&amp;acadyear=2566&amp;semester=2&amp;avs421071358=364" xr:uid="{027DFC2C-8CBE-4BF6-AF19-42109FE86890}"/>
    <hyperlink ref="B245" r:id="rId73" display="https://reg.mju.ac.th/registrar/class_info_2.asp?backto=home&amp;option=0&amp;courseid=8897798&amp;acadyear=2566&amp;semester=2&amp;avs421071358=365" xr:uid="{0BDF53AF-5B83-4A94-8B61-C9BC7122514B}"/>
    <hyperlink ref="B250" r:id="rId74" display="https://reg.mju.ac.th/registrar/class_info_2.asp?backto=home&amp;option=0&amp;courseid=8897778&amp;acadyear=2566&amp;semester=2&amp;avs421071358=366" xr:uid="{88808FF1-9B95-4CE7-869E-A57BE5D8A5AB}"/>
    <hyperlink ref="B255" r:id="rId75" display="https://reg.mju.ac.th/registrar/class_info_2.asp?backto=home&amp;option=0&amp;courseid=8897779&amp;acadyear=2566&amp;semester=2&amp;avs421071358=367" xr:uid="{0536F307-6A12-47BD-A7C2-60EE8604081B}"/>
    <hyperlink ref="B260" r:id="rId76" display="https://reg.mju.ac.th/registrar/class_info_2.asp?backto=home&amp;option=0&amp;courseid=8897794&amp;acadyear=2566&amp;semester=2&amp;avs421071358=368" xr:uid="{F3D57AF7-ED53-4944-8D10-414E85F2E1AE}"/>
    <hyperlink ref="B263" r:id="rId77" display="https://reg.mju.ac.th/registrar/class_info_2.asp?backto=home&amp;option=0&amp;courseid=8895937&amp;acadyear=2566&amp;semester=2&amp;avs421071358=369" xr:uid="{6D5CC07F-350E-445D-BFCC-F9C27B8A9A74}"/>
    <hyperlink ref="B266" r:id="rId78" display="https://reg.mju.ac.th/registrar/class_info_2.asp?backto=home&amp;option=0&amp;courseid=8895939&amp;acadyear=2566&amp;semester=2&amp;avs421071358=370" xr:uid="{2774041A-D882-427B-B05D-7A3ADA0C82B8}"/>
    <hyperlink ref="B269" r:id="rId79" display="https://reg.mju.ac.th/registrar/class_info_2.asp?backto=home&amp;option=0&amp;courseid=8895940&amp;acadyear=2566&amp;semester=2&amp;avs421071358=371" xr:uid="{2F8EF529-0347-4E57-8BD9-28D341C11CEA}"/>
    <hyperlink ref="B272" r:id="rId80" display="https://reg.mju.ac.th/registrar/class_info_2.asp?backto=home&amp;option=0&amp;courseid=8895951&amp;acadyear=2566&amp;semester=2&amp;avs421071358=372" xr:uid="{02E7C1DC-C5F2-4D0A-984F-6125C8EFEC88}"/>
    <hyperlink ref="B275" r:id="rId81" display="https://reg.mju.ac.th/registrar/class_info_2.asp?backto=home&amp;option=0&amp;courseid=8895985&amp;acadyear=2566&amp;semester=2&amp;avs421071358=373" xr:uid="{D6D06E27-7FAC-4DD0-B2DF-F7D9A76E1C30}"/>
    <hyperlink ref="B278" r:id="rId82" display="https://reg.mju.ac.th/registrar/class_info_2.asp?backto=home&amp;option=0&amp;courseid=8895986&amp;acadyear=2566&amp;semester=2&amp;avs421071358=374" xr:uid="{873F04A1-C941-4FCF-B4E7-56504A161214}"/>
    <hyperlink ref="B281" r:id="rId83" display="https://reg.mju.ac.th/registrar/class_info_2.asp?backto=home&amp;option=0&amp;courseid=8895941&amp;acadyear=2566&amp;semester=2&amp;avs421071358=375" xr:uid="{02FC7278-407F-4E73-A658-89E96F554596}"/>
    <hyperlink ref="B284" r:id="rId84" display="https://reg.mju.ac.th/registrar/class_info_2.asp?backto=home&amp;option=0&amp;courseid=8895952&amp;acadyear=2566&amp;semester=2&amp;avs421071358=376" xr:uid="{6BE47F71-1781-448C-9170-77577A74A8C9}"/>
    <hyperlink ref="B287" r:id="rId85" display="https://reg.mju.ac.th/registrar/class_info_2.asp?backto=home&amp;option=0&amp;courseid=8895938&amp;acadyear=2566&amp;semester=2&amp;avs421071358=377" xr:uid="{F8C024B7-4372-4869-9256-A3295134293A}"/>
    <hyperlink ref="B290" r:id="rId86" display="https://reg.mju.ac.th/registrar/class_info_2.asp?backto=home&amp;option=0&amp;courseid=8895950&amp;acadyear=2566&amp;semester=2&amp;avs421071358=378" xr:uid="{40271327-FF51-4F68-86D9-CA105692E9E7}"/>
    <hyperlink ref="B293" r:id="rId87" display="https://reg.mju.ac.th/registrar/class_info_2.asp?backto=home&amp;option=0&amp;courseid=8895980&amp;acadyear=2566&amp;semester=2&amp;avs421071358=379" xr:uid="{53FA8122-7AE0-4C5D-BD47-0DEF7D84F44D}"/>
    <hyperlink ref="B296" r:id="rId88" display="https://reg.mju.ac.th/registrar/class_info_2.asp?backto=home&amp;option=0&amp;courseid=8895981&amp;acadyear=2566&amp;semester=2&amp;avs421071358=380" xr:uid="{C42763F4-6B2B-46AF-9BC2-21F98F15612A}"/>
    <hyperlink ref="B299" r:id="rId89" display="https://reg.mju.ac.th/registrar/class_info_2.asp?backto=home&amp;option=0&amp;courseid=8896287&amp;acadyear=2566&amp;semester=2&amp;avs421071358=381" xr:uid="{5CB83BDD-B71E-4969-B8FF-3265487B9B79}"/>
    <hyperlink ref="B302" r:id="rId90" display="https://reg.mju.ac.th/registrar/class_info_2.asp?backto=home&amp;option=0&amp;courseid=8892399&amp;acadyear=2566&amp;semester=2&amp;avs421071358=382" xr:uid="{97DF0088-CAB2-4CA8-966F-9EC81BEF404F}"/>
    <hyperlink ref="B305" r:id="rId91" display="https://reg.mju.ac.th/registrar/class_info_2.asp?backto=home&amp;option=0&amp;courseid=8894438&amp;acadyear=2566&amp;semester=2&amp;avs421071358=383" xr:uid="{396E4F44-6AE0-4021-B0AD-7D5693DD1B90}"/>
    <hyperlink ref="B308" r:id="rId92" display="https://reg.mju.ac.th/registrar/class_info_2.asp?backto=home&amp;option=0&amp;courseid=8892980&amp;acadyear=2566&amp;semester=2&amp;avs421071358=384" xr:uid="{9784B296-B080-48E1-A831-29AB4C47711C}"/>
    <hyperlink ref="B311" r:id="rId93" display="https://reg.mju.ac.th/registrar/class_info_2.asp?backto=home&amp;option=0&amp;courseid=8895355&amp;acadyear=2566&amp;semester=2&amp;avs421071358=385" xr:uid="{AAD17D9F-056D-44A0-9C8F-BBEF91DD46CD}"/>
    <hyperlink ref="B315" r:id="rId94" display="https://reg.mju.ac.th/registrar/class_info_2.asp?backto=home&amp;option=0&amp;courseid=8895356&amp;acadyear=2566&amp;semester=2&amp;avs421071358=386" xr:uid="{E238109B-9CEF-42F4-AABA-707811BD59F1}"/>
    <hyperlink ref="B318" r:id="rId95" display="https://reg.mju.ac.th/registrar/class_info_2.asp?backto=home&amp;option=0&amp;courseid=8895354&amp;acadyear=2566&amp;semester=2&amp;avs421071358=387" xr:uid="{1CA7B5E9-E658-4D8C-B477-D285D1DA6911}"/>
    <hyperlink ref="B321" r:id="rId96" display="https://reg.mju.ac.th/registrar/class_info_2.asp?backto=home&amp;option=0&amp;courseid=8895357&amp;acadyear=2566&amp;semester=2&amp;avs421071358=388" xr:uid="{C6EE2B39-862F-4678-9B60-F37FE22072A7}"/>
    <hyperlink ref="B324" r:id="rId97" display="https://reg.mju.ac.th/registrar/class_info_2.asp?backto=home&amp;option=0&amp;courseid=8895527&amp;acadyear=2566&amp;semester=2&amp;avs421071358=389" xr:uid="{AD1A3FF6-F6D7-43B3-B837-A25C5AF26DAA}"/>
  </hyperlinks>
  <pageMargins left="0.25" right="0.25" top="0.75" bottom="0.75" header="0.3" footer="0.3"/>
  <pageSetup paperSize="9" orientation="landscape" horizontalDpi="0" verticalDpi="0" r:id="rId9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7B524-A830-40C5-A1DD-89FE76EEDFEA}">
  <dimension ref="A1:K128"/>
  <sheetViews>
    <sheetView workbookViewId="0">
      <selection activeCell="K24" sqref="K24:K37"/>
    </sheetView>
  </sheetViews>
  <sheetFormatPr defaultColWidth="9.1171875" defaultRowHeight="24" x14ac:dyDescent="0.15"/>
  <cols>
    <col min="1" max="1" width="7.7421875" style="3" customWidth="1"/>
    <col min="2" max="2" width="12.73828125" style="3" customWidth="1"/>
    <col min="3" max="3" width="40.08984375" style="21" customWidth="1"/>
    <col min="4" max="4" width="12.73828125" style="3" customWidth="1"/>
    <col min="5" max="5" width="30.34765625" style="24" bestFit="1" customWidth="1"/>
    <col min="6" max="8" width="5.7421875" style="3" customWidth="1"/>
    <col min="9" max="10" width="7.7421875" style="3" customWidth="1"/>
    <col min="11" max="11" width="11.73828125" style="3" customWidth="1"/>
    <col min="12" max="16384" width="9.1171875" style="3"/>
  </cols>
  <sheetData>
    <row r="1" spans="1:11" s="1" customFormat="1" x14ac:dyDescent="0.15">
      <c r="A1" s="3"/>
      <c r="B1" s="3"/>
      <c r="C1" s="2"/>
      <c r="D1" s="3"/>
      <c r="F1" s="3"/>
      <c r="G1" s="3"/>
      <c r="H1" s="3"/>
      <c r="I1" s="617" t="s">
        <v>1788</v>
      </c>
      <c r="J1" s="617"/>
      <c r="K1" s="617"/>
    </row>
    <row r="2" spans="1:11" s="1" customFormat="1" ht="30" x14ac:dyDescent="0.15">
      <c r="A2" s="616" t="s">
        <v>1783</v>
      </c>
      <c r="B2" s="616"/>
      <c r="C2" s="616"/>
      <c r="D2" s="616"/>
      <c r="E2" s="616"/>
      <c r="F2" s="616"/>
      <c r="G2" s="616"/>
      <c r="H2" s="616"/>
      <c r="I2" s="616"/>
      <c r="J2" s="616"/>
      <c r="K2" s="616"/>
    </row>
    <row r="3" spans="1:11" s="1" customFormat="1" ht="30" x14ac:dyDescent="0.15">
      <c r="A3" s="616" t="s">
        <v>1777</v>
      </c>
      <c r="B3" s="616"/>
      <c r="C3" s="616"/>
      <c r="D3" s="616"/>
      <c r="E3" s="616"/>
      <c r="F3" s="616"/>
      <c r="G3" s="616"/>
      <c r="H3" s="616"/>
      <c r="I3" s="616"/>
      <c r="J3" s="616"/>
      <c r="K3" s="616"/>
    </row>
    <row r="4" spans="1:11" s="1" customFormat="1" ht="30" x14ac:dyDescent="0.1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s="1" customFormat="1" x14ac:dyDescent="0.5">
      <c r="A5" s="610" t="s">
        <v>390</v>
      </c>
      <c r="B5" s="611" t="s">
        <v>0</v>
      </c>
      <c r="C5" s="611" t="s">
        <v>391</v>
      </c>
      <c r="D5" s="4" t="s">
        <v>392</v>
      </c>
      <c r="E5" s="609" t="s">
        <v>492</v>
      </c>
      <c r="F5" s="610" t="s">
        <v>1780</v>
      </c>
      <c r="G5" s="610"/>
      <c r="H5" s="610"/>
      <c r="I5" s="610"/>
      <c r="J5" s="610"/>
      <c r="K5" s="609" t="s">
        <v>394</v>
      </c>
    </row>
    <row r="6" spans="1:11" s="1" customFormat="1" x14ac:dyDescent="0.5">
      <c r="A6" s="610"/>
      <c r="B6" s="611"/>
      <c r="C6" s="611"/>
      <c r="D6" s="4" t="s">
        <v>493</v>
      </c>
      <c r="E6" s="609"/>
      <c r="F6" s="4" t="s">
        <v>1</v>
      </c>
      <c r="G6" s="4" t="s">
        <v>2</v>
      </c>
      <c r="H6" s="4" t="s">
        <v>3</v>
      </c>
      <c r="I6" s="4" t="s">
        <v>4</v>
      </c>
      <c r="J6" s="4" t="s">
        <v>393</v>
      </c>
      <c r="K6" s="609"/>
    </row>
    <row r="7" spans="1:11" s="1" customFormat="1" x14ac:dyDescent="0.15">
      <c r="A7" s="615" t="s">
        <v>1784</v>
      </c>
      <c r="B7" s="615"/>
      <c r="C7" s="615"/>
      <c r="D7" s="615"/>
      <c r="E7" s="615"/>
      <c r="F7" s="615"/>
      <c r="G7" s="615"/>
      <c r="H7" s="615"/>
      <c r="I7" s="615"/>
      <c r="J7" s="615"/>
      <c r="K7" s="615"/>
    </row>
    <row r="8" spans="1:11" x14ac:dyDescent="0.5">
      <c r="A8" s="604"/>
      <c r="B8" s="606" t="s">
        <v>1525</v>
      </c>
      <c r="C8" s="17" t="s">
        <v>1526</v>
      </c>
      <c r="D8" s="614" t="s">
        <v>86</v>
      </c>
      <c r="E8" s="619" t="s">
        <v>1567</v>
      </c>
      <c r="F8" s="604" t="s">
        <v>20</v>
      </c>
      <c r="G8" s="604" t="s">
        <v>23</v>
      </c>
      <c r="H8" s="604" t="s">
        <v>23</v>
      </c>
      <c r="I8" s="604" t="s">
        <v>73</v>
      </c>
      <c r="J8" s="604" t="s">
        <v>22</v>
      </c>
      <c r="K8" s="613"/>
    </row>
    <row r="9" spans="1:11" x14ac:dyDescent="0.5">
      <c r="A9" s="604"/>
      <c r="B9" s="606"/>
      <c r="C9" s="18" t="s">
        <v>367</v>
      </c>
      <c r="D9" s="614"/>
      <c r="E9" s="619"/>
      <c r="F9" s="604"/>
      <c r="G9" s="604"/>
      <c r="H9" s="604"/>
      <c r="I9" s="604"/>
      <c r="J9" s="604"/>
      <c r="K9" s="613"/>
    </row>
    <row r="10" spans="1:11" x14ac:dyDescent="0.5">
      <c r="A10" s="604"/>
      <c r="B10" s="606"/>
      <c r="C10" s="18" t="s">
        <v>376</v>
      </c>
      <c r="D10" s="614"/>
      <c r="E10" s="619"/>
      <c r="F10" s="604"/>
      <c r="G10" s="604"/>
      <c r="H10" s="604"/>
      <c r="I10" s="604"/>
      <c r="J10" s="604"/>
      <c r="K10" s="613"/>
    </row>
    <row r="11" spans="1:11" x14ac:dyDescent="0.5">
      <c r="A11" s="604"/>
      <c r="B11" s="606"/>
      <c r="C11" s="18" t="s">
        <v>91</v>
      </c>
      <c r="D11" s="614"/>
      <c r="E11" s="619"/>
      <c r="F11" s="604"/>
      <c r="G11" s="604"/>
      <c r="H11" s="604"/>
      <c r="I11" s="604"/>
      <c r="J11" s="604"/>
      <c r="K11" s="613"/>
    </row>
    <row r="12" spans="1:11" x14ac:dyDescent="0.5">
      <c r="A12" s="604"/>
      <c r="B12" s="606"/>
      <c r="C12" s="18" t="s">
        <v>92</v>
      </c>
      <c r="D12" s="614"/>
      <c r="E12" s="619"/>
      <c r="F12" s="604"/>
      <c r="G12" s="604"/>
      <c r="H12" s="604"/>
      <c r="I12" s="604"/>
      <c r="J12" s="604"/>
      <c r="K12" s="613"/>
    </row>
    <row r="13" spans="1:11" x14ac:dyDescent="0.5">
      <c r="A13" s="604"/>
      <c r="B13" s="606"/>
      <c r="C13" s="18" t="s">
        <v>89</v>
      </c>
      <c r="D13" s="614"/>
      <c r="E13" s="619"/>
      <c r="F13" s="604"/>
      <c r="G13" s="604"/>
      <c r="H13" s="604"/>
      <c r="I13" s="604"/>
      <c r="J13" s="604"/>
      <c r="K13" s="613"/>
    </row>
    <row r="14" spans="1:11" x14ac:dyDescent="0.5">
      <c r="A14" s="604"/>
      <c r="B14" s="606" t="s">
        <v>1527</v>
      </c>
      <c r="C14" s="17" t="s">
        <v>1306</v>
      </c>
      <c r="D14" s="614" t="s">
        <v>82</v>
      </c>
      <c r="E14" s="619" t="s">
        <v>1568</v>
      </c>
      <c r="F14" s="604" t="s">
        <v>20</v>
      </c>
      <c r="G14" s="604" t="s">
        <v>23</v>
      </c>
      <c r="H14" s="604" t="s">
        <v>23</v>
      </c>
      <c r="I14" s="604" t="s">
        <v>73</v>
      </c>
      <c r="J14" s="604" t="s">
        <v>22</v>
      </c>
      <c r="K14" s="613"/>
    </row>
    <row r="15" spans="1:11" x14ac:dyDescent="0.5">
      <c r="A15" s="604"/>
      <c r="B15" s="606"/>
      <c r="C15" s="18" t="s">
        <v>367</v>
      </c>
      <c r="D15" s="614"/>
      <c r="E15" s="619"/>
      <c r="F15" s="604"/>
      <c r="G15" s="604"/>
      <c r="H15" s="604"/>
      <c r="I15" s="604"/>
      <c r="J15" s="604"/>
      <c r="K15" s="613"/>
    </row>
    <row r="16" spans="1:11" x14ac:dyDescent="0.5">
      <c r="A16" s="604"/>
      <c r="B16" s="606"/>
      <c r="C16" s="18" t="s">
        <v>368</v>
      </c>
      <c r="D16" s="614"/>
      <c r="E16" s="619"/>
      <c r="F16" s="604"/>
      <c r="G16" s="604"/>
      <c r="H16" s="604"/>
      <c r="I16" s="604"/>
      <c r="J16" s="604"/>
      <c r="K16" s="613"/>
    </row>
    <row r="17" spans="1:11" x14ac:dyDescent="0.5">
      <c r="A17" s="604"/>
      <c r="B17" s="606" t="s">
        <v>1528</v>
      </c>
      <c r="C17" s="17" t="s">
        <v>1330</v>
      </c>
      <c r="D17" s="614" t="s">
        <v>82</v>
      </c>
      <c r="E17" s="619" t="s">
        <v>1569</v>
      </c>
      <c r="F17" s="604" t="s">
        <v>20</v>
      </c>
      <c r="G17" s="604" t="s">
        <v>23</v>
      </c>
      <c r="H17" s="604" t="s">
        <v>20</v>
      </c>
      <c r="I17" s="604" t="s">
        <v>20</v>
      </c>
      <c r="J17" s="604" t="s">
        <v>22</v>
      </c>
      <c r="K17" s="613"/>
    </row>
    <row r="18" spans="1:11" x14ac:dyDescent="0.5">
      <c r="A18" s="604"/>
      <c r="B18" s="606"/>
      <c r="C18" s="19" t="s">
        <v>1401</v>
      </c>
      <c r="D18" s="614"/>
      <c r="E18" s="619"/>
      <c r="F18" s="604"/>
      <c r="G18" s="604"/>
      <c r="H18" s="604"/>
      <c r="I18" s="604"/>
      <c r="J18" s="604"/>
      <c r="K18" s="613"/>
    </row>
    <row r="19" spans="1:11" x14ac:dyDescent="0.5">
      <c r="A19" s="604"/>
      <c r="B19" s="606"/>
      <c r="C19" s="18" t="s">
        <v>92</v>
      </c>
      <c r="D19" s="614"/>
      <c r="E19" s="619"/>
      <c r="F19" s="604"/>
      <c r="G19" s="604"/>
      <c r="H19" s="604"/>
      <c r="I19" s="604"/>
      <c r="J19" s="604"/>
      <c r="K19" s="613"/>
    </row>
    <row r="20" spans="1:11" x14ac:dyDescent="0.5">
      <c r="A20" s="604"/>
      <c r="B20" s="606" t="s">
        <v>1529</v>
      </c>
      <c r="C20" s="17" t="s">
        <v>1530</v>
      </c>
      <c r="D20" s="614" t="s">
        <v>1313</v>
      </c>
      <c r="E20" s="618"/>
      <c r="F20" s="604" t="s">
        <v>20</v>
      </c>
      <c r="G20" s="604" t="s">
        <v>23</v>
      </c>
      <c r="H20" s="604" t="s">
        <v>73</v>
      </c>
      <c r="I20" s="604" t="s">
        <v>23</v>
      </c>
      <c r="J20" s="604" t="s">
        <v>22</v>
      </c>
      <c r="K20" s="613"/>
    </row>
    <row r="21" spans="1:11" x14ac:dyDescent="0.5">
      <c r="A21" s="604"/>
      <c r="B21" s="606"/>
      <c r="C21" s="19" t="s">
        <v>1401</v>
      </c>
      <c r="D21" s="614"/>
      <c r="E21" s="618"/>
      <c r="F21" s="604"/>
      <c r="G21" s="604"/>
      <c r="H21" s="604"/>
      <c r="I21" s="604"/>
      <c r="J21" s="604"/>
      <c r="K21" s="613"/>
    </row>
    <row r="22" spans="1:11" x14ac:dyDescent="0.5">
      <c r="A22" s="604"/>
      <c r="B22" s="606" t="s">
        <v>1531</v>
      </c>
      <c r="C22" s="17" t="s">
        <v>1532</v>
      </c>
      <c r="D22" s="614" t="s">
        <v>1313</v>
      </c>
      <c r="E22" s="618"/>
      <c r="F22" s="604" t="s">
        <v>20</v>
      </c>
      <c r="G22" s="604" t="s">
        <v>23</v>
      </c>
      <c r="H22" s="604" t="s">
        <v>20</v>
      </c>
      <c r="I22" s="604" t="s">
        <v>20</v>
      </c>
      <c r="J22" s="604" t="s">
        <v>22</v>
      </c>
      <c r="K22" s="613"/>
    </row>
    <row r="23" spans="1:11" x14ac:dyDescent="0.5">
      <c r="A23" s="604"/>
      <c r="B23" s="606"/>
      <c r="C23" s="19" t="s">
        <v>1401</v>
      </c>
      <c r="D23" s="614"/>
      <c r="E23" s="618"/>
      <c r="F23" s="604"/>
      <c r="G23" s="604"/>
      <c r="H23" s="604"/>
      <c r="I23" s="604"/>
      <c r="J23" s="604"/>
      <c r="K23" s="613"/>
    </row>
    <row r="24" spans="1:11" x14ac:dyDescent="0.5">
      <c r="A24" s="604"/>
      <c r="B24" s="606"/>
      <c r="C24" s="18" t="s">
        <v>91</v>
      </c>
      <c r="D24" s="614"/>
      <c r="E24" s="618"/>
      <c r="F24" s="604"/>
      <c r="G24" s="604"/>
      <c r="H24" s="604"/>
      <c r="I24" s="604"/>
      <c r="J24" s="604"/>
      <c r="K24" s="613"/>
    </row>
    <row r="25" spans="1:11" x14ac:dyDescent="0.5">
      <c r="A25" s="604"/>
      <c r="B25" s="606" t="s">
        <v>1533</v>
      </c>
      <c r="C25" s="17" t="s">
        <v>1534</v>
      </c>
      <c r="D25" s="614" t="s">
        <v>1313</v>
      </c>
      <c r="E25" s="618"/>
      <c r="F25" s="604" t="s">
        <v>20</v>
      </c>
      <c r="G25" s="604" t="s">
        <v>23</v>
      </c>
      <c r="H25" s="604" t="s">
        <v>23</v>
      </c>
      <c r="I25" s="604" t="s">
        <v>73</v>
      </c>
      <c r="J25" s="604" t="s">
        <v>22</v>
      </c>
      <c r="K25" s="613"/>
    </row>
    <row r="26" spans="1:11" x14ac:dyDescent="0.5">
      <c r="A26" s="604"/>
      <c r="B26" s="606"/>
      <c r="C26" s="18" t="s">
        <v>91</v>
      </c>
      <c r="D26" s="614"/>
      <c r="E26" s="618"/>
      <c r="F26" s="604"/>
      <c r="G26" s="604"/>
      <c r="H26" s="604"/>
      <c r="I26" s="604"/>
      <c r="J26" s="604"/>
      <c r="K26" s="613"/>
    </row>
    <row r="27" spans="1:11" ht="42.75" x14ac:dyDescent="0.5">
      <c r="A27" s="604"/>
      <c r="B27" s="606" t="s">
        <v>1535</v>
      </c>
      <c r="C27" s="17" t="s">
        <v>1536</v>
      </c>
      <c r="D27" s="614" t="s">
        <v>86</v>
      </c>
      <c r="E27" s="22" t="s">
        <v>1570</v>
      </c>
      <c r="F27" s="604" t="s">
        <v>20</v>
      </c>
      <c r="G27" s="604" t="s">
        <v>26</v>
      </c>
      <c r="H27" s="604" t="s">
        <v>21</v>
      </c>
      <c r="I27" s="604" t="s">
        <v>23</v>
      </c>
      <c r="J27" s="604" t="s">
        <v>22</v>
      </c>
      <c r="K27" s="613"/>
    </row>
    <row r="28" spans="1:11" x14ac:dyDescent="0.5">
      <c r="A28" s="604"/>
      <c r="B28" s="606"/>
      <c r="C28" s="18" t="s">
        <v>85</v>
      </c>
      <c r="D28" s="614"/>
      <c r="E28" s="22" t="s">
        <v>1571</v>
      </c>
      <c r="F28" s="604"/>
      <c r="G28" s="604"/>
      <c r="H28" s="604"/>
      <c r="I28" s="604"/>
      <c r="J28" s="604"/>
      <c r="K28" s="613"/>
    </row>
    <row r="29" spans="1:11" x14ac:dyDescent="0.5">
      <c r="A29" s="604"/>
      <c r="B29" s="606" t="s">
        <v>1537</v>
      </c>
      <c r="C29" s="17" t="s">
        <v>1538</v>
      </c>
      <c r="D29" s="614" t="s">
        <v>86</v>
      </c>
      <c r="E29" s="22" t="s">
        <v>1572</v>
      </c>
      <c r="F29" s="604" t="s">
        <v>20</v>
      </c>
      <c r="G29" s="604" t="s">
        <v>20</v>
      </c>
      <c r="H29" s="604" t="s">
        <v>20</v>
      </c>
      <c r="I29" s="604" t="s">
        <v>73</v>
      </c>
      <c r="J29" s="604" t="s">
        <v>22</v>
      </c>
      <c r="K29" s="613"/>
    </row>
    <row r="30" spans="1:11" x14ac:dyDescent="0.5">
      <c r="A30" s="604"/>
      <c r="B30" s="606"/>
      <c r="C30" s="19" t="s">
        <v>1539</v>
      </c>
      <c r="D30" s="614"/>
      <c r="E30" s="22" t="s">
        <v>1573</v>
      </c>
      <c r="F30" s="604"/>
      <c r="G30" s="604"/>
      <c r="H30" s="604"/>
      <c r="I30" s="604"/>
      <c r="J30" s="604"/>
      <c r="K30" s="613"/>
    </row>
    <row r="31" spans="1:11" x14ac:dyDescent="0.5">
      <c r="A31" s="604"/>
      <c r="B31" s="606"/>
      <c r="C31" s="18" t="s">
        <v>88</v>
      </c>
      <c r="D31" s="614"/>
      <c r="E31" s="22"/>
      <c r="F31" s="604"/>
      <c r="G31" s="604"/>
      <c r="H31" s="604"/>
      <c r="I31" s="604"/>
      <c r="J31" s="604"/>
      <c r="K31" s="613"/>
    </row>
    <row r="32" spans="1:11" x14ac:dyDescent="0.5">
      <c r="A32" s="604"/>
      <c r="B32" s="606" t="s">
        <v>1540</v>
      </c>
      <c r="C32" s="17" t="s">
        <v>1541</v>
      </c>
      <c r="D32" s="614" t="s">
        <v>86</v>
      </c>
      <c r="E32" s="22" t="s">
        <v>1574</v>
      </c>
      <c r="F32" s="604" t="s">
        <v>20</v>
      </c>
      <c r="G32" s="604" t="s">
        <v>20</v>
      </c>
      <c r="H32" s="604" t="s">
        <v>20</v>
      </c>
      <c r="I32" s="604" t="s">
        <v>73</v>
      </c>
      <c r="J32" s="604" t="s">
        <v>22</v>
      </c>
      <c r="K32" s="613"/>
    </row>
    <row r="33" spans="1:11" x14ac:dyDescent="0.5">
      <c r="A33" s="604"/>
      <c r="B33" s="606"/>
      <c r="C33" s="19" t="s">
        <v>1539</v>
      </c>
      <c r="D33" s="614"/>
      <c r="E33" s="22" t="s">
        <v>1575</v>
      </c>
      <c r="F33" s="604"/>
      <c r="G33" s="604"/>
      <c r="H33" s="604"/>
      <c r="I33" s="604"/>
      <c r="J33" s="604"/>
      <c r="K33" s="613"/>
    </row>
    <row r="34" spans="1:11" x14ac:dyDescent="0.5">
      <c r="A34" s="604"/>
      <c r="B34" s="606"/>
      <c r="C34" s="18" t="s">
        <v>1325</v>
      </c>
      <c r="D34" s="614"/>
      <c r="E34" s="22"/>
      <c r="F34" s="604"/>
      <c r="G34" s="604"/>
      <c r="H34" s="604"/>
      <c r="I34" s="604"/>
      <c r="J34" s="604"/>
      <c r="K34" s="613"/>
    </row>
    <row r="35" spans="1:11" x14ac:dyDescent="0.5">
      <c r="A35" s="604"/>
      <c r="B35" s="606" t="s">
        <v>1542</v>
      </c>
      <c r="C35" s="17" t="s">
        <v>1306</v>
      </c>
      <c r="D35" s="614" t="s">
        <v>82</v>
      </c>
      <c r="E35" s="619" t="s">
        <v>1576</v>
      </c>
      <c r="F35" s="604" t="s">
        <v>20</v>
      </c>
      <c r="G35" s="604" t="s">
        <v>26</v>
      </c>
      <c r="H35" s="604" t="s">
        <v>21</v>
      </c>
      <c r="I35" s="604" t="s">
        <v>23</v>
      </c>
      <c r="J35" s="604" t="s">
        <v>22</v>
      </c>
      <c r="K35" s="613"/>
    </row>
    <row r="36" spans="1:11" x14ac:dyDescent="0.5">
      <c r="A36" s="604"/>
      <c r="B36" s="606"/>
      <c r="C36" s="18" t="s">
        <v>88</v>
      </c>
      <c r="D36" s="614"/>
      <c r="E36" s="619"/>
      <c r="F36" s="604"/>
      <c r="G36" s="604"/>
      <c r="H36" s="604"/>
      <c r="I36" s="604"/>
      <c r="J36" s="604"/>
      <c r="K36" s="613"/>
    </row>
    <row r="37" spans="1:11" x14ac:dyDescent="0.5">
      <c r="A37" s="604"/>
      <c r="B37" s="606" t="s">
        <v>1543</v>
      </c>
      <c r="C37" s="17" t="s">
        <v>1310</v>
      </c>
      <c r="D37" s="614" t="s">
        <v>82</v>
      </c>
      <c r="E37" s="619" t="s">
        <v>1577</v>
      </c>
      <c r="F37" s="604" t="s">
        <v>20</v>
      </c>
      <c r="G37" s="604" t="s">
        <v>39</v>
      </c>
      <c r="H37" s="604" t="s">
        <v>114</v>
      </c>
      <c r="I37" s="604" t="s">
        <v>23</v>
      </c>
      <c r="J37" s="604" t="s">
        <v>22</v>
      </c>
      <c r="K37" s="613"/>
    </row>
    <row r="38" spans="1:11" x14ac:dyDescent="0.5">
      <c r="A38" s="604"/>
      <c r="B38" s="606"/>
      <c r="C38" s="19" t="s">
        <v>1544</v>
      </c>
      <c r="D38" s="614"/>
      <c r="E38" s="619"/>
      <c r="F38" s="604"/>
      <c r="G38" s="604"/>
      <c r="H38" s="604"/>
      <c r="I38" s="604"/>
      <c r="J38" s="604"/>
      <c r="K38" s="613"/>
    </row>
    <row r="39" spans="1:11" x14ac:dyDescent="0.5">
      <c r="A39" s="604"/>
      <c r="B39" s="606"/>
      <c r="C39" s="18" t="s">
        <v>87</v>
      </c>
      <c r="D39" s="614"/>
      <c r="E39" s="619"/>
      <c r="F39" s="604"/>
      <c r="G39" s="604"/>
      <c r="H39" s="604"/>
      <c r="I39" s="604"/>
      <c r="J39" s="604"/>
      <c r="K39" s="613"/>
    </row>
    <row r="40" spans="1:11" x14ac:dyDescent="0.5">
      <c r="A40" s="604"/>
      <c r="B40" s="606" t="s">
        <v>1543</v>
      </c>
      <c r="C40" s="17" t="s">
        <v>1310</v>
      </c>
      <c r="D40" s="614" t="s">
        <v>82</v>
      </c>
      <c r="E40" s="619" t="s">
        <v>1578</v>
      </c>
      <c r="F40" s="604" t="s">
        <v>23</v>
      </c>
      <c r="G40" s="604" t="s">
        <v>20</v>
      </c>
      <c r="H40" s="604" t="s">
        <v>20</v>
      </c>
      <c r="I40" s="604" t="s">
        <v>73</v>
      </c>
      <c r="J40" s="604" t="s">
        <v>22</v>
      </c>
      <c r="K40" s="613"/>
    </row>
    <row r="41" spans="1:11" x14ac:dyDescent="0.5">
      <c r="A41" s="604"/>
      <c r="B41" s="606"/>
      <c r="C41" s="19" t="s">
        <v>1539</v>
      </c>
      <c r="D41" s="614"/>
      <c r="E41" s="619"/>
      <c r="F41" s="604"/>
      <c r="G41" s="604"/>
      <c r="H41" s="604"/>
      <c r="I41" s="604"/>
      <c r="J41" s="604"/>
      <c r="K41" s="613"/>
    </row>
    <row r="42" spans="1:11" x14ac:dyDescent="0.5">
      <c r="A42" s="604"/>
      <c r="B42" s="606"/>
      <c r="C42" s="18" t="s">
        <v>87</v>
      </c>
      <c r="D42" s="614"/>
      <c r="E42" s="619"/>
      <c r="F42" s="604"/>
      <c r="G42" s="604"/>
      <c r="H42" s="604"/>
      <c r="I42" s="604"/>
      <c r="J42" s="604"/>
      <c r="K42" s="613"/>
    </row>
    <row r="43" spans="1:11" x14ac:dyDescent="0.5">
      <c r="A43" s="604"/>
      <c r="B43" s="606" t="s">
        <v>1545</v>
      </c>
      <c r="C43" s="17" t="s">
        <v>1330</v>
      </c>
      <c r="D43" s="614" t="s">
        <v>82</v>
      </c>
      <c r="E43" s="619" t="s">
        <v>1579</v>
      </c>
      <c r="F43" s="604" t="s">
        <v>20</v>
      </c>
      <c r="G43" s="604" t="s">
        <v>21</v>
      </c>
      <c r="H43" s="604" t="s">
        <v>21</v>
      </c>
      <c r="I43" s="604" t="s">
        <v>73</v>
      </c>
      <c r="J43" s="604" t="s">
        <v>22</v>
      </c>
      <c r="K43" s="613"/>
    </row>
    <row r="44" spans="1:11" x14ac:dyDescent="0.5">
      <c r="A44" s="604"/>
      <c r="B44" s="606"/>
      <c r="C44" s="19" t="s">
        <v>1539</v>
      </c>
      <c r="D44" s="614"/>
      <c r="E44" s="619"/>
      <c r="F44" s="604"/>
      <c r="G44" s="604"/>
      <c r="H44" s="604"/>
      <c r="I44" s="604"/>
      <c r="J44" s="604"/>
      <c r="K44" s="613"/>
    </row>
    <row r="45" spans="1:11" x14ac:dyDescent="0.5">
      <c r="A45" s="604"/>
      <c r="B45" s="606"/>
      <c r="C45" s="18" t="s">
        <v>85</v>
      </c>
      <c r="D45" s="614"/>
      <c r="E45" s="619"/>
      <c r="F45" s="604"/>
      <c r="G45" s="604"/>
      <c r="H45" s="604"/>
      <c r="I45" s="604"/>
      <c r="J45" s="604"/>
      <c r="K45" s="613"/>
    </row>
    <row r="46" spans="1:11" x14ac:dyDescent="0.5">
      <c r="A46" s="604"/>
      <c r="B46" s="606" t="s">
        <v>1546</v>
      </c>
      <c r="C46" s="17" t="s">
        <v>1547</v>
      </c>
      <c r="D46" s="614" t="s">
        <v>82</v>
      </c>
      <c r="E46" s="619" t="s">
        <v>1580</v>
      </c>
      <c r="F46" s="604" t="s">
        <v>20</v>
      </c>
      <c r="G46" s="604" t="s">
        <v>94</v>
      </c>
      <c r="H46" s="604" t="s">
        <v>94</v>
      </c>
      <c r="I46" s="604" t="s">
        <v>73</v>
      </c>
      <c r="J46" s="604" t="s">
        <v>22</v>
      </c>
      <c r="K46" s="613"/>
    </row>
    <row r="47" spans="1:11" x14ac:dyDescent="0.5">
      <c r="A47" s="604"/>
      <c r="B47" s="606"/>
      <c r="C47" s="19" t="s">
        <v>1539</v>
      </c>
      <c r="D47" s="614"/>
      <c r="E47" s="619"/>
      <c r="F47" s="604"/>
      <c r="G47" s="604"/>
      <c r="H47" s="604"/>
      <c r="I47" s="604"/>
      <c r="J47" s="604"/>
      <c r="K47" s="613"/>
    </row>
    <row r="48" spans="1:11" x14ac:dyDescent="0.5">
      <c r="A48" s="604"/>
      <c r="B48" s="606"/>
      <c r="C48" s="18" t="s">
        <v>85</v>
      </c>
      <c r="D48" s="614"/>
      <c r="E48" s="619"/>
      <c r="F48" s="604"/>
      <c r="G48" s="604"/>
      <c r="H48" s="604"/>
      <c r="I48" s="604"/>
      <c r="J48" s="604"/>
      <c r="K48" s="613"/>
    </row>
    <row r="49" spans="1:11" x14ac:dyDescent="0.5">
      <c r="A49" s="604"/>
      <c r="B49" s="606" t="s">
        <v>1548</v>
      </c>
      <c r="C49" s="17" t="s">
        <v>1530</v>
      </c>
      <c r="D49" s="614" t="s">
        <v>1313</v>
      </c>
      <c r="E49" s="618"/>
      <c r="F49" s="604" t="s">
        <v>20</v>
      </c>
      <c r="G49" s="604" t="s">
        <v>26</v>
      </c>
      <c r="H49" s="604" t="s">
        <v>23</v>
      </c>
      <c r="I49" s="604" t="s">
        <v>21</v>
      </c>
      <c r="J49" s="604" t="s">
        <v>22</v>
      </c>
      <c r="K49" s="613"/>
    </row>
    <row r="50" spans="1:11" x14ac:dyDescent="0.5">
      <c r="A50" s="604"/>
      <c r="B50" s="606"/>
      <c r="C50" s="18" t="s">
        <v>85</v>
      </c>
      <c r="D50" s="614"/>
      <c r="E50" s="618"/>
      <c r="F50" s="604"/>
      <c r="G50" s="604"/>
      <c r="H50" s="604"/>
      <c r="I50" s="604"/>
      <c r="J50" s="604"/>
      <c r="K50" s="613"/>
    </row>
    <row r="51" spans="1:11" x14ac:dyDescent="0.5">
      <c r="A51" s="604"/>
      <c r="B51" s="606" t="s">
        <v>1549</v>
      </c>
      <c r="C51" s="17" t="s">
        <v>1550</v>
      </c>
      <c r="D51" s="614" t="s">
        <v>1313</v>
      </c>
      <c r="E51" s="618"/>
      <c r="F51" s="604" t="s">
        <v>20</v>
      </c>
      <c r="G51" s="604" t="s">
        <v>23</v>
      </c>
      <c r="H51" s="604" t="s">
        <v>20</v>
      </c>
      <c r="I51" s="604" t="s">
        <v>20</v>
      </c>
      <c r="J51" s="604" t="s">
        <v>22</v>
      </c>
      <c r="K51" s="613"/>
    </row>
    <row r="52" spans="1:11" x14ac:dyDescent="0.5">
      <c r="A52" s="604"/>
      <c r="B52" s="606"/>
      <c r="C52" s="19" t="s">
        <v>1539</v>
      </c>
      <c r="D52" s="614"/>
      <c r="E52" s="618"/>
      <c r="F52" s="604"/>
      <c r="G52" s="604"/>
      <c r="H52" s="604"/>
      <c r="I52" s="604"/>
      <c r="J52" s="604"/>
      <c r="K52" s="613"/>
    </row>
    <row r="53" spans="1:11" x14ac:dyDescent="0.5">
      <c r="A53" s="604"/>
      <c r="B53" s="606"/>
      <c r="C53" s="18" t="s">
        <v>85</v>
      </c>
      <c r="D53" s="614"/>
      <c r="E53" s="618"/>
      <c r="F53" s="604"/>
      <c r="G53" s="604"/>
      <c r="H53" s="604"/>
      <c r="I53" s="604"/>
      <c r="J53" s="604"/>
      <c r="K53" s="613"/>
    </row>
    <row r="54" spans="1:11" x14ac:dyDescent="0.5">
      <c r="A54" s="604"/>
      <c r="B54" s="606" t="s">
        <v>1551</v>
      </c>
      <c r="C54" s="17" t="s">
        <v>1532</v>
      </c>
      <c r="D54" s="614" t="s">
        <v>1313</v>
      </c>
      <c r="E54" s="618"/>
      <c r="F54" s="604" t="s">
        <v>20</v>
      </c>
      <c r="G54" s="604" t="s">
        <v>179</v>
      </c>
      <c r="H54" s="604" t="s">
        <v>179</v>
      </c>
      <c r="I54" s="604" t="s">
        <v>73</v>
      </c>
      <c r="J54" s="604" t="s">
        <v>22</v>
      </c>
      <c r="K54" s="613"/>
    </row>
    <row r="55" spans="1:11" x14ac:dyDescent="0.5">
      <c r="A55" s="604"/>
      <c r="B55" s="606"/>
      <c r="C55" s="19" t="s">
        <v>1552</v>
      </c>
      <c r="D55" s="614"/>
      <c r="E55" s="618"/>
      <c r="F55" s="604"/>
      <c r="G55" s="604"/>
      <c r="H55" s="604"/>
      <c r="I55" s="604"/>
      <c r="J55" s="604"/>
      <c r="K55" s="613"/>
    </row>
    <row r="56" spans="1:11" x14ac:dyDescent="0.5">
      <c r="A56" s="604"/>
      <c r="B56" s="606"/>
      <c r="C56" s="18" t="s">
        <v>85</v>
      </c>
      <c r="D56" s="614"/>
      <c r="E56" s="618"/>
      <c r="F56" s="604"/>
      <c r="G56" s="604"/>
      <c r="H56" s="604"/>
      <c r="I56" s="604"/>
      <c r="J56" s="604"/>
      <c r="K56" s="613"/>
    </row>
    <row r="57" spans="1:11" x14ac:dyDescent="0.5">
      <c r="A57" s="604"/>
      <c r="B57" s="606" t="s">
        <v>1553</v>
      </c>
      <c r="C57" s="17" t="s">
        <v>1554</v>
      </c>
      <c r="D57" s="614" t="s">
        <v>1318</v>
      </c>
      <c r="E57" s="618"/>
      <c r="F57" s="604" t="s">
        <v>20</v>
      </c>
      <c r="G57" s="604" t="s">
        <v>94</v>
      </c>
      <c r="H57" s="604" t="s">
        <v>94</v>
      </c>
      <c r="I57" s="604" t="s">
        <v>73</v>
      </c>
      <c r="J57" s="604" t="s">
        <v>22</v>
      </c>
      <c r="K57" s="613"/>
    </row>
    <row r="58" spans="1:11" x14ac:dyDescent="0.5">
      <c r="A58" s="604"/>
      <c r="B58" s="606"/>
      <c r="C58" s="19" t="s">
        <v>1539</v>
      </c>
      <c r="D58" s="614"/>
      <c r="E58" s="618"/>
      <c r="F58" s="604"/>
      <c r="G58" s="604"/>
      <c r="H58" s="604"/>
      <c r="I58" s="604"/>
      <c r="J58" s="604"/>
      <c r="K58" s="613"/>
    </row>
    <row r="59" spans="1:11" x14ac:dyDescent="0.5">
      <c r="A59" s="604"/>
      <c r="B59" s="606"/>
      <c r="C59" s="18" t="s">
        <v>85</v>
      </c>
      <c r="D59" s="614"/>
      <c r="E59" s="618"/>
      <c r="F59" s="604"/>
      <c r="G59" s="604"/>
      <c r="H59" s="604"/>
      <c r="I59" s="604"/>
      <c r="J59" s="604"/>
      <c r="K59" s="613"/>
    </row>
    <row r="60" spans="1:11" x14ac:dyDescent="0.5">
      <c r="A60" s="604"/>
      <c r="B60" s="606" t="s">
        <v>1555</v>
      </c>
      <c r="C60" s="17" t="s">
        <v>1556</v>
      </c>
      <c r="D60" s="614" t="s">
        <v>33</v>
      </c>
      <c r="E60" s="618"/>
      <c r="F60" s="604" t="s">
        <v>20</v>
      </c>
      <c r="G60" s="604" t="s">
        <v>76</v>
      </c>
      <c r="H60" s="604" t="s">
        <v>26</v>
      </c>
      <c r="I60" s="604" t="s">
        <v>26</v>
      </c>
      <c r="J60" s="604" t="s">
        <v>22</v>
      </c>
      <c r="K60" s="613"/>
    </row>
    <row r="61" spans="1:11" x14ac:dyDescent="0.5">
      <c r="A61" s="604"/>
      <c r="B61" s="606"/>
      <c r="C61" s="18" t="s">
        <v>57</v>
      </c>
      <c r="D61" s="614"/>
      <c r="E61" s="618"/>
      <c r="F61" s="604"/>
      <c r="G61" s="604"/>
      <c r="H61" s="604"/>
      <c r="I61" s="604"/>
      <c r="J61" s="604"/>
      <c r="K61" s="613"/>
    </row>
    <row r="62" spans="1:11" x14ac:dyDescent="0.5">
      <c r="A62" s="604"/>
      <c r="B62" s="606"/>
      <c r="C62" s="18" t="s">
        <v>45</v>
      </c>
      <c r="D62" s="614"/>
      <c r="E62" s="618"/>
      <c r="F62" s="604"/>
      <c r="G62" s="604"/>
      <c r="H62" s="604"/>
      <c r="I62" s="604"/>
      <c r="J62" s="604"/>
      <c r="K62" s="613"/>
    </row>
    <row r="63" spans="1:11" x14ac:dyDescent="0.5">
      <c r="A63" s="604"/>
      <c r="B63" s="606"/>
      <c r="C63" s="18" t="s">
        <v>1334</v>
      </c>
      <c r="D63" s="614"/>
      <c r="E63" s="618"/>
      <c r="F63" s="604"/>
      <c r="G63" s="604"/>
      <c r="H63" s="604"/>
      <c r="I63" s="604"/>
      <c r="J63" s="604"/>
      <c r="K63" s="613"/>
    </row>
    <row r="64" spans="1:11" x14ac:dyDescent="0.5">
      <c r="A64" s="604"/>
      <c r="B64" s="606" t="s">
        <v>1557</v>
      </c>
      <c r="C64" s="17" t="s">
        <v>1306</v>
      </c>
      <c r="D64" s="614" t="s">
        <v>82</v>
      </c>
      <c r="E64" s="618"/>
      <c r="F64" s="604" t="s">
        <v>20</v>
      </c>
      <c r="G64" s="604" t="s">
        <v>76</v>
      </c>
      <c r="H64" s="604" t="s">
        <v>26</v>
      </c>
      <c r="I64" s="604" t="s">
        <v>26</v>
      </c>
      <c r="J64" s="604" t="s">
        <v>22</v>
      </c>
      <c r="K64" s="613"/>
    </row>
    <row r="65" spans="1:11" x14ac:dyDescent="0.5">
      <c r="A65" s="604"/>
      <c r="B65" s="606"/>
      <c r="C65" s="18" t="s">
        <v>57</v>
      </c>
      <c r="D65" s="614"/>
      <c r="E65" s="618"/>
      <c r="F65" s="604"/>
      <c r="G65" s="604"/>
      <c r="H65" s="604"/>
      <c r="I65" s="604"/>
      <c r="J65" s="604"/>
      <c r="K65" s="613"/>
    </row>
    <row r="66" spans="1:11" x14ac:dyDescent="0.5">
      <c r="A66" s="26"/>
      <c r="B66" s="25" t="s">
        <v>1558</v>
      </c>
      <c r="C66" s="17" t="s">
        <v>1530</v>
      </c>
      <c r="D66" s="16" t="s">
        <v>1313</v>
      </c>
      <c r="E66" s="27"/>
      <c r="F66" s="26" t="s">
        <v>20</v>
      </c>
      <c r="G66" s="26" t="s">
        <v>76</v>
      </c>
      <c r="H66" s="26" t="s">
        <v>26</v>
      </c>
      <c r="I66" s="26" t="s">
        <v>26</v>
      </c>
      <c r="J66" s="26" t="s">
        <v>22</v>
      </c>
      <c r="K66" s="7"/>
    </row>
    <row r="67" spans="1:11" x14ac:dyDescent="0.5">
      <c r="A67" s="604"/>
      <c r="B67" s="606" t="s">
        <v>1559</v>
      </c>
      <c r="C67" s="17" t="s">
        <v>1310</v>
      </c>
      <c r="D67" s="614" t="s">
        <v>82</v>
      </c>
      <c r="E67" s="618"/>
      <c r="F67" s="604" t="s">
        <v>20</v>
      </c>
      <c r="G67" s="604" t="s">
        <v>76</v>
      </c>
      <c r="H67" s="604" t="s">
        <v>73</v>
      </c>
      <c r="I67" s="604" t="s">
        <v>76</v>
      </c>
      <c r="J67" s="604" t="s">
        <v>22</v>
      </c>
      <c r="K67" s="613"/>
    </row>
    <row r="68" spans="1:11" x14ac:dyDescent="0.5">
      <c r="A68" s="604"/>
      <c r="B68" s="606"/>
      <c r="C68" s="18" t="s">
        <v>57</v>
      </c>
      <c r="D68" s="614"/>
      <c r="E68" s="618"/>
      <c r="F68" s="604"/>
      <c r="G68" s="604"/>
      <c r="H68" s="604"/>
      <c r="I68" s="604"/>
      <c r="J68" s="604"/>
      <c r="K68" s="613"/>
    </row>
    <row r="69" spans="1:11" x14ac:dyDescent="0.5">
      <c r="A69" s="604"/>
      <c r="B69" s="606" t="s">
        <v>1560</v>
      </c>
      <c r="C69" s="17" t="s">
        <v>1330</v>
      </c>
      <c r="D69" s="614" t="s">
        <v>82</v>
      </c>
      <c r="E69" s="618"/>
      <c r="F69" s="604" t="s">
        <v>20</v>
      </c>
      <c r="G69" s="604" t="s">
        <v>76</v>
      </c>
      <c r="H69" s="604" t="s">
        <v>20</v>
      </c>
      <c r="I69" s="604" t="s">
        <v>81</v>
      </c>
      <c r="J69" s="604" t="s">
        <v>22</v>
      </c>
      <c r="K69" s="613"/>
    </row>
    <row r="70" spans="1:11" x14ac:dyDescent="0.5">
      <c r="A70" s="604"/>
      <c r="B70" s="606"/>
      <c r="C70" s="18" t="s">
        <v>57</v>
      </c>
      <c r="D70" s="614"/>
      <c r="E70" s="618"/>
      <c r="F70" s="604"/>
      <c r="G70" s="604"/>
      <c r="H70" s="604"/>
      <c r="I70" s="604"/>
      <c r="J70" s="604"/>
      <c r="K70" s="613"/>
    </row>
    <row r="71" spans="1:11" x14ac:dyDescent="0.5">
      <c r="A71" s="26"/>
      <c r="B71" s="25" t="s">
        <v>1561</v>
      </c>
      <c r="C71" s="17" t="s">
        <v>1534</v>
      </c>
      <c r="D71" s="16" t="s">
        <v>1313</v>
      </c>
      <c r="E71" s="27"/>
      <c r="F71" s="26" t="s">
        <v>20</v>
      </c>
      <c r="G71" s="26" t="s">
        <v>76</v>
      </c>
      <c r="H71" s="26" t="s">
        <v>20</v>
      </c>
      <c r="I71" s="26" t="s">
        <v>81</v>
      </c>
      <c r="J71" s="26" t="s">
        <v>22</v>
      </c>
      <c r="K71" s="7"/>
    </row>
    <row r="72" spans="1:11" x14ac:dyDescent="0.5">
      <c r="A72" s="604"/>
      <c r="B72" s="606" t="s">
        <v>1562</v>
      </c>
      <c r="C72" s="17" t="s">
        <v>1563</v>
      </c>
      <c r="D72" s="614" t="s">
        <v>1318</v>
      </c>
      <c r="E72" s="618"/>
      <c r="F72" s="604" t="s">
        <v>20</v>
      </c>
      <c r="G72" s="604" t="s">
        <v>76</v>
      </c>
      <c r="H72" s="604" t="s">
        <v>76</v>
      </c>
      <c r="I72" s="604" t="s">
        <v>73</v>
      </c>
      <c r="J72" s="604" t="s">
        <v>22</v>
      </c>
      <c r="K72" s="613"/>
    </row>
    <row r="73" spans="1:11" x14ac:dyDescent="0.5">
      <c r="A73" s="604"/>
      <c r="B73" s="606"/>
      <c r="C73" s="19" t="s">
        <v>1371</v>
      </c>
      <c r="D73" s="614"/>
      <c r="E73" s="618"/>
      <c r="F73" s="604"/>
      <c r="G73" s="604"/>
      <c r="H73" s="604"/>
      <c r="I73" s="604"/>
      <c r="J73" s="604"/>
      <c r="K73" s="613"/>
    </row>
    <row r="74" spans="1:11" x14ac:dyDescent="0.5">
      <c r="A74" s="604"/>
      <c r="B74" s="606"/>
      <c r="C74" s="18" t="s">
        <v>91</v>
      </c>
      <c r="D74" s="614"/>
      <c r="E74" s="618"/>
      <c r="F74" s="604"/>
      <c r="G74" s="604"/>
      <c r="H74" s="604"/>
      <c r="I74" s="604"/>
      <c r="J74" s="604"/>
      <c r="K74" s="613"/>
    </row>
    <row r="75" spans="1:11" x14ac:dyDescent="0.5">
      <c r="A75" s="604"/>
      <c r="B75" s="606" t="s">
        <v>1564</v>
      </c>
      <c r="C75" s="17" t="s">
        <v>1565</v>
      </c>
      <c r="D75" s="614" t="s">
        <v>82</v>
      </c>
      <c r="E75" s="618"/>
      <c r="F75" s="604" t="s">
        <v>20</v>
      </c>
      <c r="G75" s="604" t="s">
        <v>20</v>
      </c>
      <c r="H75" s="604" t="s">
        <v>20</v>
      </c>
      <c r="I75" s="604" t="s">
        <v>73</v>
      </c>
      <c r="J75" s="604" t="s">
        <v>22</v>
      </c>
      <c r="K75" s="613"/>
    </row>
    <row r="76" spans="1:11" x14ac:dyDescent="0.5">
      <c r="A76" s="604"/>
      <c r="B76" s="606"/>
      <c r="C76" s="18" t="s">
        <v>43</v>
      </c>
      <c r="D76" s="614"/>
      <c r="E76" s="618"/>
      <c r="F76" s="604"/>
      <c r="G76" s="604"/>
      <c r="H76" s="604"/>
      <c r="I76" s="604"/>
      <c r="J76" s="604"/>
      <c r="K76" s="613"/>
    </row>
    <row r="77" spans="1:11" x14ac:dyDescent="0.5">
      <c r="A77" s="604"/>
      <c r="B77" s="606"/>
      <c r="C77" s="18" t="s">
        <v>178</v>
      </c>
      <c r="D77" s="614"/>
      <c r="E77" s="618"/>
      <c r="F77" s="604"/>
      <c r="G77" s="604"/>
      <c r="H77" s="604"/>
      <c r="I77" s="604"/>
      <c r="J77" s="604"/>
      <c r="K77" s="613"/>
    </row>
    <row r="78" spans="1:11" x14ac:dyDescent="0.5">
      <c r="A78" s="604"/>
      <c r="B78" s="606"/>
      <c r="C78" s="18" t="s">
        <v>184</v>
      </c>
      <c r="D78" s="614"/>
      <c r="E78" s="618"/>
      <c r="F78" s="604"/>
      <c r="G78" s="604"/>
      <c r="H78" s="604"/>
      <c r="I78" s="604"/>
      <c r="J78" s="604"/>
      <c r="K78" s="613"/>
    </row>
    <row r="79" spans="1:11" x14ac:dyDescent="0.5">
      <c r="A79" s="604"/>
      <c r="B79" s="606"/>
      <c r="C79" s="18" t="s">
        <v>44</v>
      </c>
      <c r="D79" s="614"/>
      <c r="E79" s="618"/>
      <c r="F79" s="604"/>
      <c r="G79" s="604"/>
      <c r="H79" s="604"/>
      <c r="I79" s="604"/>
      <c r="J79" s="604"/>
      <c r="K79" s="613"/>
    </row>
    <row r="80" spans="1:11" x14ac:dyDescent="0.5">
      <c r="A80" s="604"/>
      <c r="B80" s="606"/>
      <c r="C80" s="18" t="s">
        <v>200</v>
      </c>
      <c r="D80" s="614"/>
      <c r="E80" s="618"/>
      <c r="F80" s="604"/>
      <c r="G80" s="604"/>
      <c r="H80" s="604"/>
      <c r="I80" s="604"/>
      <c r="J80" s="604"/>
      <c r="K80" s="613"/>
    </row>
    <row r="81" spans="1:11" x14ac:dyDescent="0.5">
      <c r="A81" s="604"/>
      <c r="B81" s="606"/>
      <c r="C81" s="18" t="s">
        <v>201</v>
      </c>
      <c r="D81" s="614"/>
      <c r="E81" s="618"/>
      <c r="F81" s="604"/>
      <c r="G81" s="604"/>
      <c r="H81" s="604"/>
      <c r="I81" s="604"/>
      <c r="J81" s="604"/>
      <c r="K81" s="613"/>
    </row>
    <row r="82" spans="1:11" x14ac:dyDescent="0.5">
      <c r="A82" s="604"/>
      <c r="B82" s="606" t="s">
        <v>1566</v>
      </c>
      <c r="C82" s="17" t="s">
        <v>1554</v>
      </c>
      <c r="D82" s="614" t="s">
        <v>1318</v>
      </c>
      <c r="E82" s="618"/>
      <c r="F82" s="604" t="s">
        <v>20</v>
      </c>
      <c r="G82" s="604" t="s">
        <v>26</v>
      </c>
      <c r="H82" s="604" t="s">
        <v>20</v>
      </c>
      <c r="I82" s="604" t="s">
        <v>25</v>
      </c>
      <c r="J82" s="604" t="s">
        <v>22</v>
      </c>
      <c r="K82" s="6"/>
    </row>
    <row r="83" spans="1:11" x14ac:dyDescent="0.5">
      <c r="A83" s="604"/>
      <c r="B83" s="606"/>
      <c r="C83" s="18" t="s">
        <v>43</v>
      </c>
      <c r="D83" s="614"/>
      <c r="E83" s="618"/>
      <c r="F83" s="604"/>
      <c r="G83" s="604"/>
      <c r="H83" s="604"/>
      <c r="I83" s="604"/>
      <c r="J83" s="604"/>
      <c r="K83" s="6"/>
    </row>
    <row r="84" spans="1:11" x14ac:dyDescent="0.15">
      <c r="A84" s="615" t="s">
        <v>1786</v>
      </c>
      <c r="B84" s="615"/>
      <c r="C84" s="615"/>
      <c r="D84" s="615"/>
      <c r="E84" s="615"/>
      <c r="F84" s="615"/>
      <c r="G84" s="615"/>
      <c r="H84" s="615"/>
      <c r="I84" s="615"/>
      <c r="J84" s="615"/>
      <c r="K84" s="615"/>
    </row>
    <row r="85" spans="1:11" ht="42.75" x14ac:dyDescent="0.5">
      <c r="A85" s="604"/>
      <c r="B85" s="606" t="s">
        <v>1581</v>
      </c>
      <c r="C85" s="17" t="s">
        <v>1582</v>
      </c>
      <c r="D85" s="614" t="s">
        <v>86</v>
      </c>
      <c r="E85" s="23" t="s">
        <v>1590</v>
      </c>
      <c r="F85" s="604" t="s">
        <v>20</v>
      </c>
      <c r="G85" s="604" t="s">
        <v>25</v>
      </c>
      <c r="H85" s="604" t="s">
        <v>25</v>
      </c>
      <c r="I85" s="604" t="s">
        <v>73</v>
      </c>
      <c r="J85" s="604" t="s">
        <v>22</v>
      </c>
      <c r="K85" s="613"/>
    </row>
    <row r="86" spans="1:11" x14ac:dyDescent="0.5">
      <c r="A86" s="604"/>
      <c r="B86" s="606"/>
      <c r="C86" s="19" t="s">
        <v>1401</v>
      </c>
      <c r="D86" s="614"/>
      <c r="E86" s="23" t="s">
        <v>1591</v>
      </c>
      <c r="F86" s="604"/>
      <c r="G86" s="604"/>
      <c r="H86" s="604"/>
      <c r="I86" s="604"/>
      <c r="J86" s="604"/>
      <c r="K86" s="613"/>
    </row>
    <row r="87" spans="1:11" x14ac:dyDescent="0.5">
      <c r="A87" s="604"/>
      <c r="B87" s="606"/>
      <c r="C87" s="18" t="s">
        <v>367</v>
      </c>
      <c r="D87" s="614"/>
      <c r="E87" s="23"/>
      <c r="F87" s="604"/>
      <c r="G87" s="604"/>
      <c r="H87" s="604"/>
      <c r="I87" s="604"/>
      <c r="J87" s="604"/>
      <c r="K87" s="613"/>
    </row>
    <row r="88" spans="1:11" x14ac:dyDescent="0.5">
      <c r="A88" s="604"/>
      <c r="B88" s="606"/>
      <c r="C88" s="18" t="s">
        <v>368</v>
      </c>
      <c r="D88" s="614"/>
      <c r="E88" s="23"/>
      <c r="F88" s="604"/>
      <c r="G88" s="604"/>
      <c r="H88" s="604"/>
      <c r="I88" s="604"/>
      <c r="J88" s="604"/>
      <c r="K88" s="613"/>
    </row>
    <row r="89" spans="1:11" ht="63.75" x14ac:dyDescent="0.5">
      <c r="A89" s="604"/>
      <c r="B89" s="606" t="s">
        <v>1583</v>
      </c>
      <c r="C89" s="17" t="s">
        <v>1584</v>
      </c>
      <c r="D89" s="614" t="s">
        <v>86</v>
      </c>
      <c r="E89" s="23" t="s">
        <v>1592</v>
      </c>
      <c r="F89" s="604" t="s">
        <v>20</v>
      </c>
      <c r="G89" s="604" t="s">
        <v>25</v>
      </c>
      <c r="H89" s="604" t="s">
        <v>25</v>
      </c>
      <c r="I89" s="604" t="s">
        <v>73</v>
      </c>
      <c r="J89" s="604" t="s">
        <v>22</v>
      </c>
      <c r="K89" s="613"/>
    </row>
    <row r="90" spans="1:11" x14ac:dyDescent="0.5">
      <c r="A90" s="604"/>
      <c r="B90" s="606"/>
      <c r="C90" s="19" t="s">
        <v>1401</v>
      </c>
      <c r="D90" s="614"/>
      <c r="E90" s="23" t="s">
        <v>1593</v>
      </c>
      <c r="F90" s="604"/>
      <c r="G90" s="604"/>
      <c r="H90" s="604"/>
      <c r="I90" s="604"/>
      <c r="J90" s="604"/>
      <c r="K90" s="613"/>
    </row>
    <row r="91" spans="1:11" x14ac:dyDescent="0.5">
      <c r="A91" s="604"/>
      <c r="B91" s="606"/>
      <c r="C91" s="18" t="s">
        <v>91</v>
      </c>
      <c r="D91" s="614"/>
      <c r="E91" s="23"/>
      <c r="F91" s="604"/>
      <c r="G91" s="604"/>
      <c r="H91" s="604"/>
      <c r="I91" s="604"/>
      <c r="J91" s="604"/>
      <c r="K91" s="613"/>
    </row>
    <row r="92" spans="1:11" x14ac:dyDescent="0.5">
      <c r="A92" s="604"/>
      <c r="B92" s="606"/>
      <c r="C92" s="18" t="s">
        <v>92</v>
      </c>
      <c r="D92" s="614"/>
      <c r="E92" s="23"/>
      <c r="F92" s="604"/>
      <c r="G92" s="604"/>
      <c r="H92" s="604"/>
      <c r="I92" s="604"/>
      <c r="J92" s="604"/>
      <c r="K92" s="613"/>
    </row>
    <row r="93" spans="1:11" x14ac:dyDescent="0.5">
      <c r="A93" s="604"/>
      <c r="B93" s="606" t="s">
        <v>1585</v>
      </c>
      <c r="C93" s="17" t="s">
        <v>1308</v>
      </c>
      <c r="D93" s="614" t="s">
        <v>82</v>
      </c>
      <c r="E93" s="620" t="s">
        <v>1594</v>
      </c>
      <c r="F93" s="604" t="s">
        <v>20</v>
      </c>
      <c r="G93" s="604" t="s">
        <v>25</v>
      </c>
      <c r="H93" s="604" t="s">
        <v>25</v>
      </c>
      <c r="I93" s="604" t="s">
        <v>73</v>
      </c>
      <c r="J93" s="604" t="s">
        <v>22</v>
      </c>
      <c r="K93" s="613"/>
    </row>
    <row r="94" spans="1:11" x14ac:dyDescent="0.5">
      <c r="A94" s="604"/>
      <c r="B94" s="606"/>
      <c r="C94" s="19" t="s">
        <v>1401</v>
      </c>
      <c r="D94" s="614"/>
      <c r="E94" s="620"/>
      <c r="F94" s="604"/>
      <c r="G94" s="604"/>
      <c r="H94" s="604"/>
      <c r="I94" s="604"/>
      <c r="J94" s="604"/>
      <c r="K94" s="613"/>
    </row>
    <row r="95" spans="1:11" x14ac:dyDescent="0.5">
      <c r="A95" s="604"/>
      <c r="B95" s="606"/>
      <c r="C95" s="18" t="s">
        <v>91</v>
      </c>
      <c r="D95" s="614"/>
      <c r="E95" s="620"/>
      <c r="F95" s="604"/>
      <c r="G95" s="604"/>
      <c r="H95" s="604"/>
      <c r="I95" s="604"/>
      <c r="J95" s="604"/>
      <c r="K95" s="613"/>
    </row>
    <row r="96" spans="1:11" x14ac:dyDescent="0.5">
      <c r="A96" s="604"/>
      <c r="B96" s="606" t="s">
        <v>1586</v>
      </c>
      <c r="C96" s="17" t="s">
        <v>1565</v>
      </c>
      <c r="D96" s="614" t="s">
        <v>82</v>
      </c>
      <c r="E96" s="620" t="s">
        <v>1595</v>
      </c>
      <c r="F96" s="604" t="s">
        <v>20</v>
      </c>
      <c r="G96" s="604" t="s">
        <v>25</v>
      </c>
      <c r="H96" s="604" t="s">
        <v>25</v>
      </c>
      <c r="I96" s="604" t="s">
        <v>73</v>
      </c>
      <c r="J96" s="604" t="s">
        <v>22</v>
      </c>
      <c r="K96" s="613"/>
    </row>
    <row r="97" spans="1:11" x14ac:dyDescent="0.5">
      <c r="A97" s="604"/>
      <c r="B97" s="606"/>
      <c r="C97" s="19" t="s">
        <v>1401</v>
      </c>
      <c r="D97" s="614"/>
      <c r="E97" s="620"/>
      <c r="F97" s="604"/>
      <c r="G97" s="604"/>
      <c r="H97" s="604"/>
      <c r="I97" s="604"/>
      <c r="J97" s="604"/>
      <c r="K97" s="613"/>
    </row>
    <row r="98" spans="1:11" x14ac:dyDescent="0.5">
      <c r="A98" s="604"/>
      <c r="B98" s="606"/>
      <c r="C98" s="18" t="s">
        <v>90</v>
      </c>
      <c r="D98" s="614"/>
      <c r="E98" s="620"/>
      <c r="F98" s="604"/>
      <c r="G98" s="604"/>
      <c r="H98" s="604"/>
      <c r="I98" s="604"/>
      <c r="J98" s="604"/>
      <c r="K98" s="613"/>
    </row>
    <row r="99" spans="1:11" x14ac:dyDescent="0.5">
      <c r="A99" s="604"/>
      <c r="B99" s="606" t="s">
        <v>1529</v>
      </c>
      <c r="C99" s="17" t="s">
        <v>1530</v>
      </c>
      <c r="D99" s="614" t="s">
        <v>1313</v>
      </c>
      <c r="E99" s="618"/>
      <c r="F99" s="604" t="s">
        <v>20</v>
      </c>
      <c r="G99" s="604" t="s">
        <v>25</v>
      </c>
      <c r="H99" s="604" t="s">
        <v>25</v>
      </c>
      <c r="I99" s="604" t="s">
        <v>73</v>
      </c>
      <c r="J99" s="604" t="s">
        <v>22</v>
      </c>
      <c r="K99" s="613"/>
    </row>
    <row r="100" spans="1:11" x14ac:dyDescent="0.5">
      <c r="A100" s="604"/>
      <c r="B100" s="606"/>
      <c r="C100" s="19" t="s">
        <v>1401</v>
      </c>
      <c r="D100" s="614"/>
      <c r="E100" s="618"/>
      <c r="F100" s="604"/>
      <c r="G100" s="604"/>
      <c r="H100" s="604"/>
      <c r="I100" s="604"/>
      <c r="J100" s="604"/>
      <c r="K100" s="613"/>
    </row>
    <row r="101" spans="1:11" x14ac:dyDescent="0.5">
      <c r="A101" s="604"/>
      <c r="B101" s="606"/>
      <c r="C101" s="18" t="s">
        <v>91</v>
      </c>
      <c r="D101" s="614"/>
      <c r="E101" s="618"/>
      <c r="F101" s="604"/>
      <c r="G101" s="604"/>
      <c r="H101" s="604"/>
      <c r="I101" s="604"/>
      <c r="J101" s="604"/>
      <c r="K101" s="613"/>
    </row>
    <row r="102" spans="1:11" x14ac:dyDescent="0.5">
      <c r="A102" s="604"/>
      <c r="B102" s="606" t="s">
        <v>1533</v>
      </c>
      <c r="C102" s="17" t="s">
        <v>1534</v>
      </c>
      <c r="D102" s="614" t="s">
        <v>1313</v>
      </c>
      <c r="E102" s="618"/>
      <c r="F102" s="604" t="s">
        <v>20</v>
      </c>
      <c r="G102" s="604" t="s">
        <v>25</v>
      </c>
      <c r="H102" s="604" t="s">
        <v>25</v>
      </c>
      <c r="I102" s="604" t="s">
        <v>73</v>
      </c>
      <c r="J102" s="604" t="s">
        <v>22</v>
      </c>
      <c r="K102" s="613"/>
    </row>
    <row r="103" spans="1:11" x14ac:dyDescent="0.5">
      <c r="A103" s="604"/>
      <c r="B103" s="606"/>
      <c r="C103" s="19" t="s">
        <v>1401</v>
      </c>
      <c r="D103" s="614"/>
      <c r="E103" s="618"/>
      <c r="F103" s="604"/>
      <c r="G103" s="604"/>
      <c r="H103" s="604"/>
      <c r="I103" s="604"/>
      <c r="J103" s="604"/>
      <c r="K103" s="613"/>
    </row>
    <row r="104" spans="1:11" x14ac:dyDescent="0.5">
      <c r="A104" s="604"/>
      <c r="B104" s="606"/>
      <c r="C104" s="18" t="s">
        <v>91</v>
      </c>
      <c r="D104" s="614"/>
      <c r="E104" s="618"/>
      <c r="F104" s="604"/>
      <c r="G104" s="604"/>
      <c r="H104" s="604"/>
      <c r="I104" s="604"/>
      <c r="J104" s="604"/>
      <c r="K104" s="613"/>
    </row>
    <row r="105" spans="1:11" ht="42.75" x14ac:dyDescent="0.5">
      <c r="A105" s="604"/>
      <c r="B105" s="606" t="s">
        <v>1535</v>
      </c>
      <c r="C105" s="17" t="s">
        <v>1536</v>
      </c>
      <c r="D105" s="614" t="s">
        <v>86</v>
      </c>
      <c r="E105" s="23" t="s">
        <v>1596</v>
      </c>
      <c r="F105" s="604" t="s">
        <v>20</v>
      </c>
      <c r="G105" s="604" t="s">
        <v>27</v>
      </c>
      <c r="H105" s="604" t="s">
        <v>60</v>
      </c>
      <c r="I105" s="604" t="s">
        <v>23</v>
      </c>
      <c r="J105" s="604" t="s">
        <v>22</v>
      </c>
      <c r="K105" s="613"/>
    </row>
    <row r="106" spans="1:11" x14ac:dyDescent="0.5">
      <c r="A106" s="604"/>
      <c r="B106" s="606"/>
      <c r="C106" s="18" t="s">
        <v>85</v>
      </c>
      <c r="D106" s="614"/>
      <c r="E106" s="23" t="s">
        <v>1597</v>
      </c>
      <c r="F106" s="604"/>
      <c r="G106" s="604"/>
      <c r="H106" s="604"/>
      <c r="I106" s="604"/>
      <c r="J106" s="604"/>
      <c r="K106" s="613"/>
    </row>
    <row r="107" spans="1:11" x14ac:dyDescent="0.5">
      <c r="A107" s="604"/>
      <c r="B107" s="606" t="s">
        <v>1542</v>
      </c>
      <c r="C107" s="17" t="s">
        <v>1306</v>
      </c>
      <c r="D107" s="614" t="s">
        <v>82</v>
      </c>
      <c r="E107" s="620" t="s">
        <v>1598</v>
      </c>
      <c r="F107" s="604" t="s">
        <v>20</v>
      </c>
      <c r="G107" s="604" t="s">
        <v>27</v>
      </c>
      <c r="H107" s="604" t="s">
        <v>60</v>
      </c>
      <c r="I107" s="604" t="s">
        <v>23</v>
      </c>
      <c r="J107" s="604" t="s">
        <v>22</v>
      </c>
      <c r="K107" s="613"/>
    </row>
    <row r="108" spans="1:11" x14ac:dyDescent="0.5">
      <c r="A108" s="604"/>
      <c r="B108" s="606"/>
      <c r="C108" s="18" t="s">
        <v>88</v>
      </c>
      <c r="D108" s="614"/>
      <c r="E108" s="620"/>
      <c r="F108" s="604"/>
      <c r="G108" s="604"/>
      <c r="H108" s="604"/>
      <c r="I108" s="604"/>
      <c r="J108" s="604"/>
      <c r="K108" s="613"/>
    </row>
    <row r="109" spans="1:11" x14ac:dyDescent="0.5">
      <c r="A109" s="604"/>
      <c r="B109" s="606" t="s">
        <v>1545</v>
      </c>
      <c r="C109" s="17" t="s">
        <v>1330</v>
      </c>
      <c r="D109" s="614" t="s">
        <v>82</v>
      </c>
      <c r="E109" s="620" t="s">
        <v>1599</v>
      </c>
      <c r="F109" s="604" t="s">
        <v>23</v>
      </c>
      <c r="G109" s="604" t="s">
        <v>40</v>
      </c>
      <c r="H109" s="604" t="s">
        <v>213</v>
      </c>
      <c r="I109" s="604" t="s">
        <v>25</v>
      </c>
      <c r="J109" s="604" t="s">
        <v>22</v>
      </c>
      <c r="K109" s="613"/>
    </row>
    <row r="110" spans="1:11" x14ac:dyDescent="0.5">
      <c r="A110" s="604"/>
      <c r="B110" s="606"/>
      <c r="C110" s="19" t="s">
        <v>1552</v>
      </c>
      <c r="D110" s="614"/>
      <c r="E110" s="620"/>
      <c r="F110" s="604"/>
      <c r="G110" s="604"/>
      <c r="H110" s="604"/>
      <c r="I110" s="604"/>
      <c r="J110" s="604"/>
      <c r="K110" s="613"/>
    </row>
    <row r="111" spans="1:11" x14ac:dyDescent="0.5">
      <c r="A111" s="604"/>
      <c r="B111" s="606"/>
      <c r="C111" s="18" t="s">
        <v>85</v>
      </c>
      <c r="D111" s="614"/>
      <c r="E111" s="620"/>
      <c r="F111" s="604"/>
      <c r="G111" s="604"/>
      <c r="H111" s="604"/>
      <c r="I111" s="604"/>
      <c r="J111" s="604"/>
      <c r="K111" s="613"/>
    </row>
    <row r="112" spans="1:11" x14ac:dyDescent="0.5">
      <c r="A112" s="604"/>
      <c r="B112" s="606" t="s">
        <v>1546</v>
      </c>
      <c r="C112" s="17" t="s">
        <v>1547</v>
      </c>
      <c r="D112" s="614" t="s">
        <v>82</v>
      </c>
      <c r="E112" s="620" t="s">
        <v>1600</v>
      </c>
      <c r="F112" s="604" t="s">
        <v>23</v>
      </c>
      <c r="G112" s="604" t="s">
        <v>76</v>
      </c>
      <c r="H112" s="604" t="s">
        <v>76</v>
      </c>
      <c r="I112" s="604" t="s">
        <v>73</v>
      </c>
      <c r="J112" s="604" t="s">
        <v>22</v>
      </c>
      <c r="K112" s="613"/>
    </row>
    <row r="113" spans="1:11" x14ac:dyDescent="0.5">
      <c r="A113" s="604"/>
      <c r="B113" s="606"/>
      <c r="C113" s="19" t="s">
        <v>1552</v>
      </c>
      <c r="D113" s="614"/>
      <c r="E113" s="620"/>
      <c r="F113" s="604"/>
      <c r="G113" s="604"/>
      <c r="H113" s="604"/>
      <c r="I113" s="604"/>
      <c r="J113" s="604"/>
      <c r="K113" s="613"/>
    </row>
    <row r="114" spans="1:11" x14ac:dyDescent="0.5">
      <c r="A114" s="604"/>
      <c r="B114" s="606"/>
      <c r="C114" s="18" t="s">
        <v>85</v>
      </c>
      <c r="D114" s="614"/>
      <c r="E114" s="620"/>
      <c r="F114" s="604"/>
      <c r="G114" s="604"/>
      <c r="H114" s="604"/>
      <c r="I114" s="604"/>
      <c r="J114" s="604"/>
      <c r="K114" s="613"/>
    </row>
    <row r="115" spans="1:11" x14ac:dyDescent="0.5">
      <c r="A115" s="604"/>
      <c r="B115" s="606" t="s">
        <v>1548</v>
      </c>
      <c r="C115" s="17" t="s">
        <v>1530</v>
      </c>
      <c r="D115" s="614" t="s">
        <v>1313</v>
      </c>
      <c r="E115" s="618"/>
      <c r="F115" s="604" t="s">
        <v>20</v>
      </c>
      <c r="G115" s="604" t="s">
        <v>23</v>
      </c>
      <c r="H115" s="604" t="s">
        <v>23</v>
      </c>
      <c r="I115" s="604" t="s">
        <v>73</v>
      </c>
      <c r="J115" s="604" t="s">
        <v>22</v>
      </c>
      <c r="K115" s="613"/>
    </row>
    <row r="116" spans="1:11" x14ac:dyDescent="0.5">
      <c r="A116" s="604"/>
      <c r="B116" s="606"/>
      <c r="C116" s="18" t="s">
        <v>85</v>
      </c>
      <c r="D116" s="614"/>
      <c r="E116" s="618"/>
      <c r="F116" s="604"/>
      <c r="G116" s="604"/>
      <c r="H116" s="604"/>
      <c r="I116" s="604"/>
      <c r="J116" s="604"/>
      <c r="K116" s="613"/>
    </row>
    <row r="117" spans="1:11" x14ac:dyDescent="0.5">
      <c r="A117" s="604"/>
      <c r="B117" s="606" t="s">
        <v>1551</v>
      </c>
      <c r="C117" s="17" t="s">
        <v>1532</v>
      </c>
      <c r="D117" s="614" t="s">
        <v>1313</v>
      </c>
      <c r="E117" s="618"/>
      <c r="F117" s="604" t="s">
        <v>23</v>
      </c>
      <c r="G117" s="604" t="s">
        <v>212</v>
      </c>
      <c r="H117" s="604" t="s">
        <v>133</v>
      </c>
      <c r="I117" s="604" t="s">
        <v>23</v>
      </c>
      <c r="J117" s="604" t="s">
        <v>22</v>
      </c>
      <c r="K117" s="613"/>
    </row>
    <row r="118" spans="1:11" x14ac:dyDescent="0.5">
      <c r="A118" s="604"/>
      <c r="B118" s="606"/>
      <c r="C118" s="19" t="s">
        <v>1539</v>
      </c>
      <c r="D118" s="614"/>
      <c r="E118" s="618"/>
      <c r="F118" s="604"/>
      <c r="G118" s="604"/>
      <c r="H118" s="604"/>
      <c r="I118" s="604"/>
      <c r="J118" s="604"/>
      <c r="K118" s="613"/>
    </row>
    <row r="119" spans="1:11" x14ac:dyDescent="0.5">
      <c r="A119" s="604"/>
      <c r="B119" s="606"/>
      <c r="C119" s="18" t="s">
        <v>85</v>
      </c>
      <c r="D119" s="614"/>
      <c r="E119" s="618"/>
      <c r="F119" s="604"/>
      <c r="G119" s="604"/>
      <c r="H119" s="604"/>
      <c r="I119" s="604"/>
      <c r="J119" s="604"/>
      <c r="K119" s="613"/>
    </row>
    <row r="120" spans="1:11" x14ac:dyDescent="0.5">
      <c r="A120" s="604"/>
      <c r="B120" s="606" t="s">
        <v>1587</v>
      </c>
      <c r="C120" s="17" t="s">
        <v>1534</v>
      </c>
      <c r="D120" s="614" t="s">
        <v>1313</v>
      </c>
      <c r="E120" s="618"/>
      <c r="F120" s="604" t="s">
        <v>23</v>
      </c>
      <c r="G120" s="604" t="s">
        <v>21</v>
      </c>
      <c r="H120" s="604" t="s">
        <v>21</v>
      </c>
      <c r="I120" s="604" t="s">
        <v>73</v>
      </c>
      <c r="J120" s="604" t="s">
        <v>22</v>
      </c>
      <c r="K120" s="613"/>
    </row>
    <row r="121" spans="1:11" x14ac:dyDescent="0.5">
      <c r="A121" s="604"/>
      <c r="B121" s="606"/>
      <c r="C121" s="19" t="s">
        <v>1588</v>
      </c>
      <c r="D121" s="614"/>
      <c r="E121" s="618"/>
      <c r="F121" s="604"/>
      <c r="G121" s="604"/>
      <c r="H121" s="604"/>
      <c r="I121" s="604"/>
      <c r="J121" s="604"/>
      <c r="K121" s="613"/>
    </row>
    <row r="122" spans="1:11" x14ac:dyDescent="0.5">
      <c r="A122" s="604"/>
      <c r="B122" s="606"/>
      <c r="C122" s="18" t="s">
        <v>85</v>
      </c>
      <c r="D122" s="614"/>
      <c r="E122" s="618"/>
      <c r="F122" s="604"/>
      <c r="G122" s="604"/>
      <c r="H122" s="604"/>
      <c r="I122" s="604"/>
      <c r="J122" s="604"/>
      <c r="K122" s="613"/>
    </row>
    <row r="123" spans="1:11" x14ac:dyDescent="0.5">
      <c r="A123" s="604"/>
      <c r="B123" s="606" t="s">
        <v>1553</v>
      </c>
      <c r="C123" s="17" t="s">
        <v>1554</v>
      </c>
      <c r="D123" s="614" t="s">
        <v>1318</v>
      </c>
      <c r="E123" s="618"/>
      <c r="F123" s="604" t="s">
        <v>23</v>
      </c>
      <c r="G123" s="604" t="s">
        <v>81</v>
      </c>
      <c r="H123" s="604" t="s">
        <v>81</v>
      </c>
      <c r="I123" s="604" t="s">
        <v>73</v>
      </c>
      <c r="J123" s="604" t="s">
        <v>22</v>
      </c>
      <c r="K123" s="613"/>
    </row>
    <row r="124" spans="1:11" x14ac:dyDescent="0.5">
      <c r="A124" s="604"/>
      <c r="B124" s="606"/>
      <c r="C124" s="19" t="s">
        <v>1539</v>
      </c>
      <c r="D124" s="614"/>
      <c r="E124" s="618"/>
      <c r="F124" s="604"/>
      <c r="G124" s="604"/>
      <c r="H124" s="604"/>
      <c r="I124" s="604"/>
      <c r="J124" s="604"/>
      <c r="K124" s="613"/>
    </row>
    <row r="125" spans="1:11" x14ac:dyDescent="0.5">
      <c r="A125" s="604"/>
      <c r="B125" s="606"/>
      <c r="C125" s="18" t="s">
        <v>85</v>
      </c>
      <c r="D125" s="614"/>
      <c r="E125" s="618"/>
      <c r="F125" s="604"/>
      <c r="G125" s="604"/>
      <c r="H125" s="604"/>
      <c r="I125" s="604"/>
      <c r="J125" s="604"/>
      <c r="K125" s="613"/>
    </row>
    <row r="126" spans="1:11" x14ac:dyDescent="0.5">
      <c r="A126" s="604"/>
      <c r="B126" s="606" t="s">
        <v>1589</v>
      </c>
      <c r="C126" s="17" t="s">
        <v>1563</v>
      </c>
      <c r="D126" s="614" t="s">
        <v>1318</v>
      </c>
      <c r="E126" s="618"/>
      <c r="F126" s="604" t="s">
        <v>23</v>
      </c>
      <c r="G126" s="604" t="s">
        <v>20</v>
      </c>
      <c r="H126" s="604" t="s">
        <v>20</v>
      </c>
      <c r="I126" s="604" t="s">
        <v>73</v>
      </c>
      <c r="J126" s="604" t="s">
        <v>22</v>
      </c>
      <c r="K126" s="6"/>
    </row>
    <row r="127" spans="1:11" x14ac:dyDescent="0.5">
      <c r="A127" s="604"/>
      <c r="B127" s="606"/>
      <c r="C127" s="19" t="s">
        <v>1588</v>
      </c>
      <c r="D127" s="614"/>
      <c r="E127" s="618"/>
      <c r="F127" s="604"/>
      <c r="G127" s="604"/>
      <c r="H127" s="604"/>
      <c r="I127" s="604"/>
      <c r="J127" s="604"/>
      <c r="K127" s="6"/>
    </row>
    <row r="128" spans="1:11" x14ac:dyDescent="0.5">
      <c r="A128" s="604"/>
      <c r="B128" s="606"/>
      <c r="C128" s="18" t="s">
        <v>85</v>
      </c>
      <c r="D128" s="614"/>
      <c r="E128" s="618"/>
      <c r="F128" s="604"/>
      <c r="G128" s="604"/>
      <c r="H128" s="604"/>
      <c r="I128" s="604"/>
      <c r="J128" s="604"/>
      <c r="K128" s="6"/>
    </row>
  </sheetData>
  <mergeCells count="403">
    <mergeCell ref="K123:K125"/>
    <mergeCell ref="A126:A128"/>
    <mergeCell ref="B126:B128"/>
    <mergeCell ref="D126:D128"/>
    <mergeCell ref="E126:E128"/>
    <mergeCell ref="F126:F128"/>
    <mergeCell ref="G126:G128"/>
    <mergeCell ref="H126:H128"/>
    <mergeCell ref="I126:I128"/>
    <mergeCell ref="J126:J128"/>
    <mergeCell ref="A123:A125"/>
    <mergeCell ref="B123:B125"/>
    <mergeCell ref="D123:D125"/>
    <mergeCell ref="E123:E125"/>
    <mergeCell ref="F123:F125"/>
    <mergeCell ref="G123:G125"/>
    <mergeCell ref="H123:H125"/>
    <mergeCell ref="I123:I125"/>
    <mergeCell ref="J123:J125"/>
    <mergeCell ref="K117:K119"/>
    <mergeCell ref="A120:A122"/>
    <mergeCell ref="B120:B122"/>
    <mergeCell ref="D120:D122"/>
    <mergeCell ref="E120:E122"/>
    <mergeCell ref="F120:F122"/>
    <mergeCell ref="G120:G122"/>
    <mergeCell ref="H120:H122"/>
    <mergeCell ref="I120:I122"/>
    <mergeCell ref="J120:J122"/>
    <mergeCell ref="K120:K122"/>
    <mergeCell ref="A117:A119"/>
    <mergeCell ref="B117:B119"/>
    <mergeCell ref="D117:D119"/>
    <mergeCell ref="E117:E119"/>
    <mergeCell ref="F117:F119"/>
    <mergeCell ref="G117:G119"/>
    <mergeCell ref="H117:H119"/>
    <mergeCell ref="I117:I119"/>
    <mergeCell ref="J117:J119"/>
    <mergeCell ref="K112:K114"/>
    <mergeCell ref="A115:A116"/>
    <mergeCell ref="B115:B116"/>
    <mergeCell ref="D115:D116"/>
    <mergeCell ref="E115:E116"/>
    <mergeCell ref="F115:F116"/>
    <mergeCell ref="G115:G116"/>
    <mergeCell ref="H115:H116"/>
    <mergeCell ref="I115:I116"/>
    <mergeCell ref="J115:J116"/>
    <mergeCell ref="K115:K116"/>
    <mergeCell ref="A112:A114"/>
    <mergeCell ref="B112:B114"/>
    <mergeCell ref="D112:D114"/>
    <mergeCell ref="E112:E114"/>
    <mergeCell ref="F112:F114"/>
    <mergeCell ref="G112:G114"/>
    <mergeCell ref="H112:H114"/>
    <mergeCell ref="I112:I114"/>
    <mergeCell ref="J112:J114"/>
    <mergeCell ref="K107:K108"/>
    <mergeCell ref="A109:A111"/>
    <mergeCell ref="B109:B111"/>
    <mergeCell ref="D109:D111"/>
    <mergeCell ref="E109:E111"/>
    <mergeCell ref="F109:F111"/>
    <mergeCell ref="G109:G111"/>
    <mergeCell ref="H109:H111"/>
    <mergeCell ref="I109:I111"/>
    <mergeCell ref="J109:J111"/>
    <mergeCell ref="K109:K111"/>
    <mergeCell ref="A107:A108"/>
    <mergeCell ref="B107:B108"/>
    <mergeCell ref="D107:D108"/>
    <mergeCell ref="E107:E108"/>
    <mergeCell ref="F107:F108"/>
    <mergeCell ref="G107:G108"/>
    <mergeCell ref="H107:H108"/>
    <mergeCell ref="I107:I108"/>
    <mergeCell ref="J107:J108"/>
    <mergeCell ref="K102:K104"/>
    <mergeCell ref="A105:A106"/>
    <mergeCell ref="B105:B106"/>
    <mergeCell ref="D105:D106"/>
    <mergeCell ref="F105:F106"/>
    <mergeCell ref="G105:G106"/>
    <mergeCell ref="H105:H106"/>
    <mergeCell ref="I105:I106"/>
    <mergeCell ref="J105:J106"/>
    <mergeCell ref="K105:K106"/>
    <mergeCell ref="A102:A104"/>
    <mergeCell ref="B102:B104"/>
    <mergeCell ref="D102:D104"/>
    <mergeCell ref="E102:E104"/>
    <mergeCell ref="F102:F104"/>
    <mergeCell ref="G102:G104"/>
    <mergeCell ref="H102:H104"/>
    <mergeCell ref="I102:I104"/>
    <mergeCell ref="J102:J104"/>
    <mergeCell ref="K99:K101"/>
    <mergeCell ref="A99:A101"/>
    <mergeCell ref="B99:B101"/>
    <mergeCell ref="D99:D101"/>
    <mergeCell ref="E99:E101"/>
    <mergeCell ref="F99:F101"/>
    <mergeCell ref="G99:G101"/>
    <mergeCell ref="H99:H101"/>
    <mergeCell ref="I99:I101"/>
    <mergeCell ref="J99:J101"/>
    <mergeCell ref="K93:K95"/>
    <mergeCell ref="A96:A98"/>
    <mergeCell ref="B96:B98"/>
    <mergeCell ref="D96:D98"/>
    <mergeCell ref="E96:E98"/>
    <mergeCell ref="F96:F98"/>
    <mergeCell ref="G96:G98"/>
    <mergeCell ref="H96:H98"/>
    <mergeCell ref="I96:I98"/>
    <mergeCell ref="J96:J98"/>
    <mergeCell ref="K96:K98"/>
    <mergeCell ref="A93:A95"/>
    <mergeCell ref="B93:B95"/>
    <mergeCell ref="D93:D95"/>
    <mergeCell ref="E93:E95"/>
    <mergeCell ref="F93:F95"/>
    <mergeCell ref="G93:G95"/>
    <mergeCell ref="H93:H95"/>
    <mergeCell ref="I93:I95"/>
    <mergeCell ref="J93:J95"/>
    <mergeCell ref="I85:I88"/>
    <mergeCell ref="J85:J88"/>
    <mergeCell ref="K85:K88"/>
    <mergeCell ref="A89:A92"/>
    <mergeCell ref="B89:B92"/>
    <mergeCell ref="D89:D92"/>
    <mergeCell ref="F89:F92"/>
    <mergeCell ref="G89:G92"/>
    <mergeCell ref="H89:H92"/>
    <mergeCell ref="I89:I92"/>
    <mergeCell ref="A85:A88"/>
    <mergeCell ref="B85:B88"/>
    <mergeCell ref="D85:D88"/>
    <mergeCell ref="F85:F88"/>
    <mergeCell ref="G85:G88"/>
    <mergeCell ref="H85:H88"/>
    <mergeCell ref="J89:J92"/>
    <mergeCell ref="K89:K92"/>
    <mergeCell ref="A84:K84"/>
    <mergeCell ref="H72:H74"/>
    <mergeCell ref="I72:I74"/>
    <mergeCell ref="J72:J74"/>
    <mergeCell ref="K72:K74"/>
    <mergeCell ref="A75:A81"/>
    <mergeCell ref="B75:B81"/>
    <mergeCell ref="D75:D81"/>
    <mergeCell ref="E75:E81"/>
    <mergeCell ref="F75:F81"/>
    <mergeCell ref="G75:G81"/>
    <mergeCell ref="J82:J83"/>
    <mergeCell ref="A82:A83"/>
    <mergeCell ref="B82:B83"/>
    <mergeCell ref="D82:D83"/>
    <mergeCell ref="E82:E83"/>
    <mergeCell ref="F82:F83"/>
    <mergeCell ref="G82:G83"/>
    <mergeCell ref="H82:H83"/>
    <mergeCell ref="I82:I83"/>
    <mergeCell ref="K69:K70"/>
    <mergeCell ref="A72:A74"/>
    <mergeCell ref="B72:B74"/>
    <mergeCell ref="D72:D74"/>
    <mergeCell ref="E72:E74"/>
    <mergeCell ref="F72:F74"/>
    <mergeCell ref="G72:G74"/>
    <mergeCell ref="H75:H81"/>
    <mergeCell ref="I75:I81"/>
    <mergeCell ref="J75:J81"/>
    <mergeCell ref="K75:K81"/>
    <mergeCell ref="A69:A70"/>
    <mergeCell ref="B69:B70"/>
    <mergeCell ref="D69:D70"/>
    <mergeCell ref="E69:E70"/>
    <mergeCell ref="F69:F70"/>
    <mergeCell ref="G69:G70"/>
    <mergeCell ref="H69:H70"/>
    <mergeCell ref="I69:I70"/>
    <mergeCell ref="J69:J70"/>
    <mergeCell ref="K60:K63"/>
    <mergeCell ref="A67:A68"/>
    <mergeCell ref="B67:B68"/>
    <mergeCell ref="D67:D68"/>
    <mergeCell ref="E67:E68"/>
    <mergeCell ref="F67:F68"/>
    <mergeCell ref="G67:G68"/>
    <mergeCell ref="J64:J65"/>
    <mergeCell ref="K64:K65"/>
    <mergeCell ref="A64:A65"/>
    <mergeCell ref="B64:B65"/>
    <mergeCell ref="D64:D65"/>
    <mergeCell ref="E64:E65"/>
    <mergeCell ref="F64:F65"/>
    <mergeCell ref="G64:G65"/>
    <mergeCell ref="H64:H65"/>
    <mergeCell ref="I64:I65"/>
    <mergeCell ref="H67:H68"/>
    <mergeCell ref="I67:I68"/>
    <mergeCell ref="J67:J68"/>
    <mergeCell ref="K67:K68"/>
    <mergeCell ref="A60:A63"/>
    <mergeCell ref="B60:B63"/>
    <mergeCell ref="D60:D63"/>
    <mergeCell ref="E60:E63"/>
    <mergeCell ref="F60:F63"/>
    <mergeCell ref="G60:G63"/>
    <mergeCell ref="H60:H63"/>
    <mergeCell ref="I60:I63"/>
    <mergeCell ref="J60:J63"/>
    <mergeCell ref="K54:K56"/>
    <mergeCell ref="A57:A59"/>
    <mergeCell ref="B57:B59"/>
    <mergeCell ref="D57:D59"/>
    <mergeCell ref="E57:E59"/>
    <mergeCell ref="F57:F59"/>
    <mergeCell ref="G57:G59"/>
    <mergeCell ref="H57:H59"/>
    <mergeCell ref="I57:I59"/>
    <mergeCell ref="J57:J59"/>
    <mergeCell ref="K57:K59"/>
    <mergeCell ref="A54:A56"/>
    <mergeCell ref="B54:B56"/>
    <mergeCell ref="D54:D56"/>
    <mergeCell ref="E54:E56"/>
    <mergeCell ref="F54:F56"/>
    <mergeCell ref="G54:G56"/>
    <mergeCell ref="H54:H56"/>
    <mergeCell ref="I54:I56"/>
    <mergeCell ref="J54:J56"/>
    <mergeCell ref="H49:H50"/>
    <mergeCell ref="I49:I50"/>
    <mergeCell ref="J49:J50"/>
    <mergeCell ref="K49:K50"/>
    <mergeCell ref="A51:A53"/>
    <mergeCell ref="B51:B53"/>
    <mergeCell ref="D51:D53"/>
    <mergeCell ref="E51:E53"/>
    <mergeCell ref="F51:F53"/>
    <mergeCell ref="G51:G53"/>
    <mergeCell ref="H51:H53"/>
    <mergeCell ref="I51:I53"/>
    <mergeCell ref="J51:J53"/>
    <mergeCell ref="K51:K53"/>
    <mergeCell ref="K22:K24"/>
    <mergeCell ref="E40:E42"/>
    <mergeCell ref="E43:E45"/>
    <mergeCell ref="E46:E48"/>
    <mergeCell ref="A49:A50"/>
    <mergeCell ref="B49:B50"/>
    <mergeCell ref="D49:D50"/>
    <mergeCell ref="E49:E50"/>
    <mergeCell ref="F49:F50"/>
    <mergeCell ref="G49:G50"/>
    <mergeCell ref="J46:J48"/>
    <mergeCell ref="K46:K48"/>
    <mergeCell ref="I43:I45"/>
    <mergeCell ref="J43:J45"/>
    <mergeCell ref="K43:K45"/>
    <mergeCell ref="A46:A48"/>
    <mergeCell ref="B46:B48"/>
    <mergeCell ref="D46:D48"/>
    <mergeCell ref="F46:F48"/>
    <mergeCell ref="G46:G48"/>
    <mergeCell ref="H46:H48"/>
    <mergeCell ref="I46:I48"/>
    <mergeCell ref="A43:A45"/>
    <mergeCell ref="B43:B45"/>
    <mergeCell ref="A22:A24"/>
    <mergeCell ref="B22:B24"/>
    <mergeCell ref="D22:D24"/>
    <mergeCell ref="E22:E24"/>
    <mergeCell ref="F22:F24"/>
    <mergeCell ref="G22:G24"/>
    <mergeCell ref="H22:H24"/>
    <mergeCell ref="I22:I24"/>
    <mergeCell ref="J22:J24"/>
    <mergeCell ref="K17:K19"/>
    <mergeCell ref="A20:A21"/>
    <mergeCell ref="B20:B21"/>
    <mergeCell ref="D20:D21"/>
    <mergeCell ref="E20:E21"/>
    <mergeCell ref="F20:F21"/>
    <mergeCell ref="G20:G21"/>
    <mergeCell ref="H20:H21"/>
    <mergeCell ref="I20:I21"/>
    <mergeCell ref="J20:J21"/>
    <mergeCell ref="K20:K21"/>
    <mergeCell ref="K8:K13"/>
    <mergeCell ref="A17:A19"/>
    <mergeCell ref="B17:B19"/>
    <mergeCell ref="D17:D19"/>
    <mergeCell ref="E17:E19"/>
    <mergeCell ref="F17:F19"/>
    <mergeCell ref="G17:G19"/>
    <mergeCell ref="H17:H19"/>
    <mergeCell ref="I17:I19"/>
    <mergeCell ref="J17:J19"/>
    <mergeCell ref="E8:E13"/>
    <mergeCell ref="F8:F13"/>
    <mergeCell ref="G8:G13"/>
    <mergeCell ref="H8:H13"/>
    <mergeCell ref="I8:I13"/>
    <mergeCell ref="J8:J13"/>
    <mergeCell ref="A8:A13"/>
    <mergeCell ref="B8:B13"/>
    <mergeCell ref="D8:D13"/>
    <mergeCell ref="K14:K16"/>
    <mergeCell ref="A14:A16"/>
    <mergeCell ref="B14:B16"/>
    <mergeCell ref="D14:D16"/>
    <mergeCell ref="E14:E16"/>
    <mergeCell ref="D43:D45"/>
    <mergeCell ref="F43:F45"/>
    <mergeCell ref="G43:G45"/>
    <mergeCell ref="H43:H45"/>
    <mergeCell ref="K37:K39"/>
    <mergeCell ref="A40:A42"/>
    <mergeCell ref="B40:B42"/>
    <mergeCell ref="D40:D42"/>
    <mergeCell ref="F40:F42"/>
    <mergeCell ref="G40:G42"/>
    <mergeCell ref="H40:H42"/>
    <mergeCell ref="I40:I42"/>
    <mergeCell ref="J40:J42"/>
    <mergeCell ref="K40:K42"/>
    <mergeCell ref="K35:K36"/>
    <mergeCell ref="A37:A39"/>
    <mergeCell ref="B37:B39"/>
    <mergeCell ref="D37:D39"/>
    <mergeCell ref="E37:E39"/>
    <mergeCell ref="F37:F39"/>
    <mergeCell ref="G37:G39"/>
    <mergeCell ref="H37:H39"/>
    <mergeCell ref="I37:I39"/>
    <mergeCell ref="J37:J39"/>
    <mergeCell ref="A35:A36"/>
    <mergeCell ref="B35:B36"/>
    <mergeCell ref="D35:D36"/>
    <mergeCell ref="E35:E36"/>
    <mergeCell ref="F35:F36"/>
    <mergeCell ref="G35:G36"/>
    <mergeCell ref="H35:H36"/>
    <mergeCell ref="I35:I36"/>
    <mergeCell ref="J35:J36"/>
    <mergeCell ref="A32:A34"/>
    <mergeCell ref="B32:B34"/>
    <mergeCell ref="D32:D34"/>
    <mergeCell ref="F32:F34"/>
    <mergeCell ref="G32:G34"/>
    <mergeCell ref="H32:H34"/>
    <mergeCell ref="I32:I34"/>
    <mergeCell ref="J32:J34"/>
    <mergeCell ref="K32:K34"/>
    <mergeCell ref="A29:A31"/>
    <mergeCell ref="B29:B31"/>
    <mergeCell ref="D29:D31"/>
    <mergeCell ref="F29:F31"/>
    <mergeCell ref="G29:G31"/>
    <mergeCell ref="H29:H31"/>
    <mergeCell ref="I29:I31"/>
    <mergeCell ref="J29:J31"/>
    <mergeCell ref="K29:K31"/>
    <mergeCell ref="F14:F16"/>
    <mergeCell ref="G14:G16"/>
    <mergeCell ref="H14:H16"/>
    <mergeCell ref="I14:I16"/>
    <mergeCell ref="J14:J16"/>
    <mergeCell ref="K25:K26"/>
    <mergeCell ref="A27:A28"/>
    <mergeCell ref="B27:B28"/>
    <mergeCell ref="D27:D28"/>
    <mergeCell ref="F27:F28"/>
    <mergeCell ref="G27:G28"/>
    <mergeCell ref="H27:H28"/>
    <mergeCell ref="I27:I28"/>
    <mergeCell ref="J27:J28"/>
    <mergeCell ref="A25:A26"/>
    <mergeCell ref="B25:B26"/>
    <mergeCell ref="D25:D26"/>
    <mergeCell ref="E25:E26"/>
    <mergeCell ref="F25:F26"/>
    <mergeCell ref="G25:G26"/>
    <mergeCell ref="H25:H26"/>
    <mergeCell ref="I25:I26"/>
    <mergeCell ref="J25:J26"/>
    <mergeCell ref="K27:K28"/>
    <mergeCell ref="A7:K7"/>
    <mergeCell ref="I1:K1"/>
    <mergeCell ref="A2:K2"/>
    <mergeCell ref="A3:K3"/>
    <mergeCell ref="A5:A6"/>
    <mergeCell ref="B5:B6"/>
    <mergeCell ref="C5:C6"/>
    <mergeCell ref="E5:E6"/>
    <mergeCell ref="F5:J5"/>
    <mergeCell ref="K5:K6"/>
  </mergeCells>
  <hyperlinks>
    <hyperlink ref="B8" r:id="rId1" display="https://reg.mju.ac.th/registrar/class_info_2.asp?backto=home&amp;option=0&amp;courseid=8895714&amp;acadyear=2566&amp;semester=1&amp;avs421071358=248" xr:uid="{21368C21-C3BB-4A95-B79D-1748D7DE2F27}"/>
    <hyperlink ref="B14" r:id="rId2" display="https://reg.mju.ac.th/registrar/class_info_2.asp?backto=home&amp;option=0&amp;courseid=8895715&amp;acadyear=2566&amp;semester=1&amp;avs421071358=249" xr:uid="{A3D74AB6-DF93-431A-9A46-24816DABF4E2}"/>
    <hyperlink ref="B17" r:id="rId3" display="https://reg.mju.ac.th/registrar/class_info_2.asp?backto=home&amp;option=0&amp;courseid=8895721&amp;acadyear=2566&amp;semester=1&amp;avs421071358=250" xr:uid="{89FB5D03-C0E7-41A6-98D2-E6150C1783A0}"/>
    <hyperlink ref="B20" r:id="rId4" display="https://reg.mju.ac.th/registrar/class_info_2.asp?backto=home&amp;option=0&amp;courseid=8895720&amp;acadyear=2566&amp;semester=1&amp;avs421071358=251" xr:uid="{ECC1F1F9-F572-4930-AC06-E67CD1D53D94}"/>
    <hyperlink ref="B22" r:id="rId5" display="https://reg.mju.ac.th/registrar/class_info_2.asp?backto=home&amp;option=0&amp;courseid=8895725&amp;acadyear=2566&amp;semester=1&amp;avs421071358=252" xr:uid="{C301EC67-6ED2-447B-A640-4B995383DA45}"/>
    <hyperlink ref="B25" r:id="rId6" display="https://reg.mju.ac.th/registrar/class_info_2.asp?backto=home&amp;option=0&amp;courseid=8895726&amp;acadyear=2566&amp;semester=1&amp;avs421071358=253" xr:uid="{9DD4FA9D-FAFF-4F7E-96E9-AE295FA595FD}"/>
    <hyperlink ref="B27" r:id="rId7" display="https://reg.mju.ac.th/registrar/class_info_2.asp?backto=home&amp;option=0&amp;courseid=8895942&amp;acadyear=2566&amp;semester=1&amp;avs421071358=254" xr:uid="{4D321546-574B-407C-90DD-703A8968DFDC}"/>
    <hyperlink ref="B29" r:id="rId8" display="https://reg.mju.ac.th/registrar/class_info_2.asp?backto=home&amp;option=0&amp;courseid=8895965&amp;acadyear=2566&amp;semester=1&amp;avs421071358=255" xr:uid="{47BD85CE-8737-4474-9036-EB33E0E3347B}"/>
    <hyperlink ref="B32" r:id="rId9" display="https://reg.mju.ac.th/registrar/class_info_2.asp?backto=home&amp;option=0&amp;courseid=8895976&amp;acadyear=2566&amp;semester=1&amp;avs421071358=256" xr:uid="{F582DBCA-E926-44C8-8B65-C51E8F48B07C}"/>
    <hyperlink ref="B35" r:id="rId10" display="https://reg.mju.ac.th/registrar/class_info_2.asp?backto=home&amp;option=0&amp;courseid=8895943&amp;acadyear=2566&amp;semester=1&amp;avs421071358=257" xr:uid="{5496B5AE-461B-4B96-9B9A-DD5021E30E1D}"/>
    <hyperlink ref="B37" r:id="rId11" display="https://reg.mju.ac.th/registrar/class_info_2.asp?backto=home&amp;option=0&amp;courseid=8895957&amp;acadyear=2566&amp;semester=1&amp;avs421071358=258" xr:uid="{BC1F7128-9EF7-4E27-BA41-D3A4794F7D97}"/>
    <hyperlink ref="B40" r:id="rId12" display="https://reg.mju.ac.th/registrar/class_info_2.asp?backto=home&amp;option=0&amp;courseid=8895957&amp;acadyear=2566&amp;semester=1&amp;avs421071358=259" xr:uid="{E56166D3-84CE-43FC-99C0-2325E7190C7B}"/>
    <hyperlink ref="B43" r:id="rId13" display="https://reg.mju.ac.th/registrar/class_info_2.asp?backto=home&amp;option=0&amp;courseid=8895958&amp;acadyear=2566&amp;semester=1&amp;avs421071358=260" xr:uid="{BD3402A2-DC6E-4A77-BFBE-6BCCB7CFC8FA}"/>
    <hyperlink ref="B46" r:id="rId14" display="https://reg.mju.ac.th/registrar/class_info_2.asp?backto=home&amp;option=0&amp;courseid=8895960&amp;acadyear=2566&amp;semester=1&amp;avs421071358=261" xr:uid="{9B7A13B9-630F-4A8B-BC01-0BA50BDAEA36}"/>
    <hyperlink ref="B49" r:id="rId15" display="https://reg.mju.ac.th/registrar/class_info_2.asp?backto=home&amp;option=0&amp;courseid=8895944&amp;acadyear=2566&amp;semester=1&amp;avs421071358=262" xr:uid="{78024DB0-7C85-452D-8853-417FCE31632A}"/>
    <hyperlink ref="B51" r:id="rId16" display="https://reg.mju.ac.th/registrar/class_info_2.asp?backto=home&amp;option=0&amp;courseid=8895954&amp;acadyear=2566&amp;semester=1&amp;avs421071358=263" xr:uid="{5DC3D592-9ABA-4AA8-BB54-26BA7AC01827}"/>
    <hyperlink ref="B54" r:id="rId17" display="https://reg.mju.ac.th/registrar/class_info_2.asp?backto=home&amp;option=0&amp;courseid=8895961&amp;acadyear=2566&amp;semester=1&amp;avs421071358=264" xr:uid="{024FC749-2E00-4FF5-BE04-CB8F999ACF8E}"/>
    <hyperlink ref="B57" r:id="rId18" display="https://reg.mju.ac.th/registrar/class_info_2.asp?backto=home&amp;option=0&amp;courseid=8895963&amp;acadyear=2566&amp;semester=1&amp;avs421071358=265" xr:uid="{938D4216-E6C0-4C67-812F-9E5464DC8B93}"/>
    <hyperlink ref="B60" r:id="rId19" display="https://reg.mju.ac.th/registrar/class_info_2.asp?backto=home&amp;option=0&amp;courseid=8898402&amp;acadyear=2566&amp;semester=1&amp;avs421071358=266" xr:uid="{39362CDD-E66C-4443-BCEF-716106B8464B}"/>
    <hyperlink ref="B64" r:id="rId20" display="https://reg.mju.ac.th/registrar/class_info_2.asp?backto=home&amp;option=0&amp;courseid=8898403&amp;acadyear=2566&amp;semester=1&amp;avs421071358=267" xr:uid="{1F5FC5A5-E915-4A8F-B200-66066D3A7382}"/>
    <hyperlink ref="B66" r:id="rId21" display="https://reg.mju.ac.th/registrar/class_info_2.asp?backto=home&amp;option=0&amp;courseid=8898404&amp;acadyear=2566&amp;semester=1&amp;avs421071358=268" xr:uid="{7529B533-C29F-4C3D-9169-A7DD980E3A0E}"/>
    <hyperlink ref="B67" r:id="rId22" display="https://reg.mju.ac.th/registrar/class_info_2.asp?backto=home&amp;option=0&amp;courseid=8892118&amp;acadyear=2566&amp;semester=1&amp;avs421071358=269" xr:uid="{3BF159AA-BA44-4CFD-98D1-DD0D9C5AEF2C}"/>
    <hyperlink ref="B69" r:id="rId23" display="https://reg.mju.ac.th/registrar/class_info_2.asp?backto=home&amp;option=0&amp;courseid=8892287&amp;acadyear=2566&amp;semester=1&amp;avs421071358=270" xr:uid="{52DCE040-3646-4C8B-AF3E-3D67ABD8C8DC}"/>
    <hyperlink ref="B71" r:id="rId24" display="https://reg.mju.ac.th/registrar/class_info_2.asp?backto=home&amp;option=0&amp;courseid=8892290&amp;acadyear=2566&amp;semester=1&amp;avs421071358=271" xr:uid="{A2318380-8293-4678-9F29-89C4E8C4BEA5}"/>
    <hyperlink ref="B72" r:id="rId25" display="https://reg.mju.ac.th/registrar/class_info_2.asp?backto=home&amp;option=0&amp;courseid=8895308&amp;acadyear=2566&amp;semester=1&amp;avs421071358=272" xr:uid="{5B114967-9AB2-4108-B9E5-95044D9C709A}"/>
    <hyperlink ref="B75" r:id="rId26" display="https://reg.mju.ac.th/registrar/class_info_2.asp?backto=home&amp;option=0&amp;courseid=8894949&amp;acadyear=2566&amp;semester=1&amp;avs421071358=273" xr:uid="{6C21085C-528C-4E42-80D4-E46046E27E68}"/>
    <hyperlink ref="B82" r:id="rId27" display="https://reg.mju.ac.th/registrar/class_info_2.asp?backto=home&amp;option=0&amp;courseid=8894964&amp;acadyear=2566&amp;semester=1&amp;avs421071358=274" xr:uid="{475625A4-3EE4-4769-9ABB-B7803B14302B}"/>
    <hyperlink ref="B85" r:id="rId28" display="https://reg.mju.ac.th/registrar/class_info_2.asp?backto=home&amp;option=0&amp;courseid=8895737&amp;acadyear=2566&amp;semester=1&amp;avs421071358=275" xr:uid="{F82A188E-C13B-4A38-B61C-612E962EC185}"/>
    <hyperlink ref="B89" r:id="rId29" display="https://reg.mju.ac.th/registrar/class_info_2.asp?backto=home&amp;option=0&amp;courseid=8895740&amp;acadyear=2566&amp;semester=1&amp;avs421071358=276" xr:uid="{D836A674-1C42-4AEC-A72B-9751B723C735}"/>
    <hyperlink ref="B93" r:id="rId30" display="https://reg.mju.ac.th/registrar/class_info_2.asp?backto=home&amp;option=0&amp;courseid=8895716&amp;acadyear=2566&amp;semester=1&amp;avs421071358=277" xr:uid="{4D6E63B8-24B7-471D-8A1F-21A5C63430CB}"/>
    <hyperlink ref="B96" r:id="rId31" display="https://reg.mju.ac.th/registrar/class_info_2.asp?backto=home&amp;option=0&amp;courseid=8895722&amp;acadyear=2566&amp;semester=1&amp;avs421071358=278" xr:uid="{9BAC902D-3938-416A-94BC-1A653BF5E0E9}"/>
    <hyperlink ref="B99" r:id="rId32" display="https://reg.mju.ac.th/registrar/class_info_2.asp?backto=home&amp;option=0&amp;courseid=8895720&amp;acadyear=2566&amp;semester=1&amp;avs421071358=279" xr:uid="{A9258176-A08A-41FE-82C2-0E3AD7BF74F2}"/>
    <hyperlink ref="B102" r:id="rId33" display="https://reg.mju.ac.th/registrar/class_info_2.asp?backto=home&amp;option=0&amp;courseid=8895726&amp;acadyear=2566&amp;semester=1&amp;avs421071358=280" xr:uid="{1B401655-F5C8-43EB-8A80-D51344FDC3F3}"/>
    <hyperlink ref="B105" r:id="rId34" display="https://reg.mju.ac.th/registrar/class_info_2.asp?backto=home&amp;option=0&amp;courseid=8895942&amp;acadyear=2566&amp;semester=1&amp;avs421071358=281" xr:uid="{E4766014-EF00-401F-9AA9-E1F033E94B52}"/>
    <hyperlink ref="B107" r:id="rId35" display="https://reg.mju.ac.th/registrar/class_info_2.asp?backto=home&amp;option=0&amp;courseid=8895943&amp;acadyear=2566&amp;semester=1&amp;avs421071358=282" xr:uid="{B53F8DA5-634A-45D7-ACDC-A362FC6156B1}"/>
    <hyperlink ref="B109" r:id="rId36" display="https://reg.mju.ac.th/registrar/class_info_2.asp?backto=home&amp;option=0&amp;courseid=8895958&amp;acadyear=2566&amp;semester=1&amp;avs421071358=283" xr:uid="{1ECA7088-561A-4575-A4A7-448D0FAD9928}"/>
    <hyperlink ref="B112" r:id="rId37" display="https://reg.mju.ac.th/registrar/class_info_2.asp?backto=home&amp;option=0&amp;courseid=8895960&amp;acadyear=2566&amp;semester=1&amp;avs421071358=284" xr:uid="{CA90EF42-2744-4456-9632-62AD05E373DA}"/>
    <hyperlink ref="B115" r:id="rId38" display="https://reg.mju.ac.th/registrar/class_info_2.asp?backto=home&amp;option=0&amp;courseid=8895944&amp;acadyear=2566&amp;semester=1&amp;avs421071358=285" xr:uid="{E1A2089C-EFDA-4114-AA7C-FAFB398C3F3F}"/>
    <hyperlink ref="B117" r:id="rId39" display="https://reg.mju.ac.th/registrar/class_info_2.asp?backto=home&amp;option=0&amp;courseid=8895961&amp;acadyear=2566&amp;semester=1&amp;avs421071358=286" xr:uid="{21BC670F-919B-445D-8729-3DB46B7C6DCD}"/>
    <hyperlink ref="B120" r:id="rId40" display="https://reg.mju.ac.th/registrar/class_info_2.asp?backto=home&amp;option=0&amp;courseid=8895962&amp;acadyear=2566&amp;semester=1&amp;avs421071358=287" xr:uid="{EB3EC729-F68D-45CD-B944-C5CEDEB1E044}"/>
    <hyperlink ref="B123" r:id="rId41" display="https://reg.mju.ac.th/registrar/class_info_2.asp?backto=home&amp;option=0&amp;courseid=8895963&amp;acadyear=2566&amp;semester=1&amp;avs421071358=288" xr:uid="{B25CC7E1-02EA-4C74-A7C5-F82337A20B36}"/>
    <hyperlink ref="B126" r:id="rId42" display="https://reg.mju.ac.th/registrar/class_info_2.asp?backto=home&amp;option=0&amp;courseid=8895964&amp;acadyear=2566&amp;semester=1&amp;avs421071358=289" xr:uid="{9F4D9C0C-F948-443E-8104-6C18CA6FEC97}"/>
  </hyperlinks>
  <pageMargins left="0.25" right="0.25" top="0.75" bottom="0.75" header="0.3" footer="0.3"/>
  <pageSetup paperSize="9" orientation="landscape" horizontalDpi="0" verticalDpi="0" r:id="rId4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98F0F-1821-40A7-A556-F7D17328E768}">
  <dimension ref="A1:K206"/>
  <sheetViews>
    <sheetView workbookViewId="0">
      <selection activeCell="K24" sqref="K24:K37"/>
    </sheetView>
  </sheetViews>
  <sheetFormatPr defaultColWidth="9.1171875" defaultRowHeight="24" x14ac:dyDescent="0.15"/>
  <cols>
    <col min="1" max="1" width="7.7421875" style="3" customWidth="1"/>
    <col min="2" max="2" width="12.73828125" style="3" customWidth="1"/>
    <col min="3" max="3" width="40.08984375" style="21" customWidth="1"/>
    <col min="4" max="4" width="12.73828125" style="3" customWidth="1"/>
    <col min="5" max="5" width="30.34765625" style="24" bestFit="1" customWidth="1"/>
    <col min="6" max="8" width="5.7421875" style="3" customWidth="1"/>
    <col min="9" max="10" width="7.7421875" style="3" customWidth="1"/>
    <col min="11" max="11" width="11.73828125" style="3" customWidth="1"/>
    <col min="12" max="16384" width="9.1171875" style="3"/>
  </cols>
  <sheetData>
    <row r="1" spans="1:11" s="1" customFormat="1" x14ac:dyDescent="0.15">
      <c r="A1" s="3"/>
      <c r="B1" s="3"/>
      <c r="C1" s="2"/>
      <c r="D1" s="3"/>
      <c r="F1" s="3"/>
      <c r="G1" s="3"/>
      <c r="H1" s="3"/>
      <c r="I1" s="617" t="s">
        <v>1811</v>
      </c>
      <c r="J1" s="617"/>
      <c r="K1" s="617"/>
    </row>
    <row r="2" spans="1:11" s="1" customFormat="1" ht="30" x14ac:dyDescent="0.15">
      <c r="A2" s="616" t="s">
        <v>1810</v>
      </c>
      <c r="B2" s="616"/>
      <c r="C2" s="616"/>
      <c r="D2" s="616"/>
      <c r="E2" s="616"/>
      <c r="F2" s="616"/>
      <c r="G2" s="616"/>
      <c r="H2" s="616"/>
      <c r="I2" s="616"/>
      <c r="J2" s="616"/>
      <c r="K2" s="616"/>
    </row>
    <row r="3" spans="1:11" s="1" customFormat="1" ht="30" x14ac:dyDescent="0.15">
      <c r="A3" s="616" t="s">
        <v>1777</v>
      </c>
      <c r="B3" s="616"/>
      <c r="C3" s="616"/>
      <c r="D3" s="616"/>
      <c r="E3" s="616"/>
      <c r="F3" s="616"/>
      <c r="G3" s="616"/>
      <c r="H3" s="616"/>
      <c r="I3" s="616"/>
      <c r="J3" s="616"/>
      <c r="K3" s="616"/>
    </row>
    <row r="4" spans="1:11" s="1" customFormat="1" ht="30" x14ac:dyDescent="0.1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s="1" customFormat="1" x14ac:dyDescent="0.5">
      <c r="A5" s="610" t="s">
        <v>390</v>
      </c>
      <c r="B5" s="611" t="s">
        <v>0</v>
      </c>
      <c r="C5" s="611" t="s">
        <v>391</v>
      </c>
      <c r="D5" s="4" t="s">
        <v>392</v>
      </c>
      <c r="E5" s="609" t="s">
        <v>492</v>
      </c>
      <c r="F5" s="610" t="s">
        <v>1780</v>
      </c>
      <c r="G5" s="610"/>
      <c r="H5" s="610"/>
      <c r="I5" s="610"/>
      <c r="J5" s="610"/>
      <c r="K5" s="609" t="s">
        <v>394</v>
      </c>
    </row>
    <row r="6" spans="1:11" s="1" customFormat="1" x14ac:dyDescent="0.5">
      <c r="A6" s="610"/>
      <c r="B6" s="611"/>
      <c r="C6" s="611"/>
      <c r="D6" s="4" t="s">
        <v>493</v>
      </c>
      <c r="E6" s="609"/>
      <c r="F6" s="4" t="s">
        <v>1</v>
      </c>
      <c r="G6" s="4" t="s">
        <v>2</v>
      </c>
      <c r="H6" s="4" t="s">
        <v>3</v>
      </c>
      <c r="I6" s="4" t="s">
        <v>4</v>
      </c>
      <c r="J6" s="4" t="s">
        <v>393</v>
      </c>
      <c r="K6" s="609"/>
    </row>
    <row r="7" spans="1:11" s="1" customFormat="1" x14ac:dyDescent="0.15">
      <c r="A7" s="615" t="s">
        <v>1784</v>
      </c>
      <c r="B7" s="615"/>
      <c r="C7" s="615"/>
      <c r="D7" s="615"/>
      <c r="E7" s="615"/>
      <c r="F7" s="615"/>
      <c r="G7" s="615"/>
      <c r="H7" s="615"/>
      <c r="I7" s="615"/>
      <c r="J7" s="615"/>
      <c r="K7" s="615"/>
    </row>
    <row r="8" spans="1:11" x14ac:dyDescent="0.5">
      <c r="A8" s="604"/>
      <c r="B8" s="606" t="s">
        <v>1525</v>
      </c>
      <c r="C8" s="17" t="s">
        <v>1526</v>
      </c>
      <c r="D8" s="614" t="s">
        <v>86</v>
      </c>
      <c r="E8" s="619" t="s">
        <v>1567</v>
      </c>
      <c r="F8" s="604" t="s">
        <v>20</v>
      </c>
      <c r="G8" s="604" t="s">
        <v>20</v>
      </c>
      <c r="H8" s="604" t="s">
        <v>20</v>
      </c>
      <c r="I8" s="604" t="s">
        <v>73</v>
      </c>
      <c r="J8" s="604" t="s">
        <v>22</v>
      </c>
      <c r="K8" s="613"/>
    </row>
    <row r="9" spans="1:11" x14ac:dyDescent="0.5">
      <c r="A9" s="604"/>
      <c r="B9" s="606"/>
      <c r="C9" s="18" t="s">
        <v>367</v>
      </c>
      <c r="D9" s="614"/>
      <c r="E9" s="619"/>
      <c r="F9" s="604"/>
      <c r="G9" s="604"/>
      <c r="H9" s="604"/>
      <c r="I9" s="604"/>
      <c r="J9" s="604"/>
      <c r="K9" s="613"/>
    </row>
    <row r="10" spans="1:11" x14ac:dyDescent="0.5">
      <c r="A10" s="604"/>
      <c r="B10" s="606"/>
      <c r="C10" s="18" t="s">
        <v>376</v>
      </c>
      <c r="D10" s="614"/>
      <c r="E10" s="619"/>
      <c r="F10" s="604"/>
      <c r="G10" s="604"/>
      <c r="H10" s="604"/>
      <c r="I10" s="604"/>
      <c r="J10" s="604"/>
      <c r="K10" s="613"/>
    </row>
    <row r="11" spans="1:11" x14ac:dyDescent="0.5">
      <c r="A11" s="604"/>
      <c r="B11" s="606"/>
      <c r="C11" s="18" t="s">
        <v>91</v>
      </c>
      <c r="D11" s="614"/>
      <c r="E11" s="619"/>
      <c r="F11" s="604"/>
      <c r="G11" s="604"/>
      <c r="H11" s="604"/>
      <c r="I11" s="604"/>
      <c r="J11" s="604"/>
      <c r="K11" s="613"/>
    </row>
    <row r="12" spans="1:11" x14ac:dyDescent="0.5">
      <c r="A12" s="604"/>
      <c r="B12" s="606"/>
      <c r="C12" s="18" t="s">
        <v>92</v>
      </c>
      <c r="D12" s="614"/>
      <c r="E12" s="619"/>
      <c r="F12" s="604"/>
      <c r="G12" s="604"/>
      <c r="H12" s="604"/>
      <c r="I12" s="604"/>
      <c r="J12" s="604"/>
      <c r="K12" s="613"/>
    </row>
    <row r="13" spans="1:11" x14ac:dyDescent="0.5">
      <c r="A13" s="604"/>
      <c r="B13" s="606"/>
      <c r="C13" s="18" t="s">
        <v>89</v>
      </c>
      <c r="D13" s="614"/>
      <c r="E13" s="619"/>
      <c r="F13" s="604"/>
      <c r="G13" s="604"/>
      <c r="H13" s="604"/>
      <c r="I13" s="604"/>
      <c r="J13" s="604"/>
      <c r="K13" s="613"/>
    </row>
    <row r="14" spans="1:11" x14ac:dyDescent="0.5">
      <c r="A14" s="604"/>
      <c r="B14" s="606" t="s">
        <v>1701</v>
      </c>
      <c r="C14" s="17" t="s">
        <v>1702</v>
      </c>
      <c r="D14" s="614" t="s">
        <v>86</v>
      </c>
      <c r="E14" s="619" t="s">
        <v>1750</v>
      </c>
      <c r="F14" s="604" t="s">
        <v>20</v>
      </c>
      <c r="G14" s="604" t="s">
        <v>20</v>
      </c>
      <c r="H14" s="604" t="s">
        <v>20</v>
      </c>
      <c r="I14" s="604" t="s">
        <v>73</v>
      </c>
      <c r="J14" s="604" t="s">
        <v>22</v>
      </c>
      <c r="K14" s="613"/>
    </row>
    <row r="15" spans="1:11" x14ac:dyDescent="0.5">
      <c r="A15" s="604"/>
      <c r="B15" s="606"/>
      <c r="C15" s="18" t="s">
        <v>91</v>
      </c>
      <c r="D15" s="614"/>
      <c r="E15" s="619"/>
      <c r="F15" s="604"/>
      <c r="G15" s="604"/>
      <c r="H15" s="604"/>
      <c r="I15" s="604"/>
      <c r="J15" s="604"/>
      <c r="K15" s="613"/>
    </row>
    <row r="16" spans="1:11" x14ac:dyDescent="0.5">
      <c r="A16" s="604"/>
      <c r="B16" s="606" t="s">
        <v>1703</v>
      </c>
      <c r="C16" s="17" t="s">
        <v>1704</v>
      </c>
      <c r="D16" s="614" t="s">
        <v>86</v>
      </c>
      <c r="E16" s="619" t="s">
        <v>1751</v>
      </c>
      <c r="F16" s="604" t="s">
        <v>20</v>
      </c>
      <c r="G16" s="604" t="s">
        <v>20</v>
      </c>
      <c r="H16" s="604" t="s">
        <v>20</v>
      </c>
      <c r="I16" s="604" t="s">
        <v>73</v>
      </c>
      <c r="J16" s="604" t="s">
        <v>22</v>
      </c>
      <c r="K16" s="613"/>
    </row>
    <row r="17" spans="1:11" x14ac:dyDescent="0.5">
      <c r="A17" s="604"/>
      <c r="B17" s="606"/>
      <c r="C17" s="18" t="s">
        <v>92</v>
      </c>
      <c r="D17" s="614"/>
      <c r="E17" s="619"/>
      <c r="F17" s="604"/>
      <c r="G17" s="604"/>
      <c r="H17" s="604"/>
      <c r="I17" s="604"/>
      <c r="J17" s="604"/>
      <c r="K17" s="613"/>
    </row>
    <row r="18" spans="1:11" x14ac:dyDescent="0.5">
      <c r="A18" s="604"/>
      <c r="B18" s="606"/>
      <c r="C18" s="18" t="s">
        <v>89</v>
      </c>
      <c r="D18" s="614"/>
      <c r="E18" s="619"/>
      <c r="F18" s="604"/>
      <c r="G18" s="604"/>
      <c r="H18" s="604"/>
      <c r="I18" s="604"/>
      <c r="J18" s="604"/>
      <c r="K18" s="613"/>
    </row>
    <row r="19" spans="1:11" x14ac:dyDescent="0.5">
      <c r="A19" s="604"/>
      <c r="B19" s="606" t="s">
        <v>1527</v>
      </c>
      <c r="C19" s="17" t="s">
        <v>1306</v>
      </c>
      <c r="D19" s="614" t="s">
        <v>82</v>
      </c>
      <c r="E19" s="619" t="s">
        <v>1568</v>
      </c>
      <c r="F19" s="604" t="s">
        <v>20</v>
      </c>
      <c r="G19" s="604" t="s">
        <v>20</v>
      </c>
      <c r="H19" s="604" t="s">
        <v>20</v>
      </c>
      <c r="I19" s="604" t="s">
        <v>73</v>
      </c>
      <c r="J19" s="604" t="s">
        <v>22</v>
      </c>
      <c r="K19" s="613"/>
    </row>
    <row r="20" spans="1:11" x14ac:dyDescent="0.5">
      <c r="A20" s="604"/>
      <c r="B20" s="606"/>
      <c r="C20" s="18" t="s">
        <v>367</v>
      </c>
      <c r="D20" s="614"/>
      <c r="E20" s="619"/>
      <c r="F20" s="604"/>
      <c r="G20" s="604"/>
      <c r="H20" s="604"/>
      <c r="I20" s="604"/>
      <c r="J20" s="604"/>
      <c r="K20" s="613"/>
    </row>
    <row r="21" spans="1:11" x14ac:dyDescent="0.5">
      <c r="A21" s="604"/>
      <c r="B21" s="606"/>
      <c r="C21" s="18" t="s">
        <v>368</v>
      </c>
      <c r="D21" s="614"/>
      <c r="E21" s="619"/>
      <c r="F21" s="604"/>
      <c r="G21" s="604"/>
      <c r="H21" s="604"/>
      <c r="I21" s="604"/>
      <c r="J21" s="604"/>
      <c r="K21" s="613"/>
    </row>
    <row r="22" spans="1:11" x14ac:dyDescent="0.5">
      <c r="A22" s="604"/>
      <c r="B22" s="606" t="s">
        <v>1586</v>
      </c>
      <c r="C22" s="17" t="s">
        <v>1565</v>
      </c>
      <c r="D22" s="614" t="s">
        <v>82</v>
      </c>
      <c r="E22" s="619" t="s">
        <v>1752</v>
      </c>
      <c r="F22" s="604" t="s">
        <v>20</v>
      </c>
      <c r="G22" s="604" t="s">
        <v>23</v>
      </c>
      <c r="H22" s="604" t="s">
        <v>20</v>
      </c>
      <c r="I22" s="604" t="s">
        <v>20</v>
      </c>
      <c r="J22" s="604" t="s">
        <v>22</v>
      </c>
      <c r="K22" s="613"/>
    </row>
    <row r="23" spans="1:11" x14ac:dyDescent="0.5">
      <c r="A23" s="604"/>
      <c r="B23" s="606"/>
      <c r="C23" s="19" t="s">
        <v>1401</v>
      </c>
      <c r="D23" s="614"/>
      <c r="E23" s="619"/>
      <c r="F23" s="604"/>
      <c r="G23" s="604"/>
      <c r="H23" s="604"/>
      <c r="I23" s="604"/>
      <c r="J23" s="604"/>
      <c r="K23" s="613"/>
    </row>
    <row r="24" spans="1:11" x14ac:dyDescent="0.5">
      <c r="A24" s="604"/>
      <c r="B24" s="606"/>
      <c r="C24" s="18" t="s">
        <v>90</v>
      </c>
      <c r="D24" s="614"/>
      <c r="E24" s="619"/>
      <c r="F24" s="604"/>
      <c r="G24" s="604"/>
      <c r="H24" s="604"/>
      <c r="I24" s="604"/>
      <c r="J24" s="604"/>
      <c r="K24" s="613"/>
    </row>
    <row r="25" spans="1:11" x14ac:dyDescent="0.5">
      <c r="A25" s="604"/>
      <c r="B25" s="606" t="s">
        <v>1533</v>
      </c>
      <c r="C25" s="17" t="s">
        <v>1534</v>
      </c>
      <c r="D25" s="614" t="s">
        <v>1313</v>
      </c>
      <c r="E25" s="618"/>
      <c r="F25" s="604" t="s">
        <v>20</v>
      </c>
      <c r="G25" s="604" t="s">
        <v>23</v>
      </c>
      <c r="H25" s="604" t="s">
        <v>20</v>
      </c>
      <c r="I25" s="604" t="s">
        <v>20</v>
      </c>
      <c r="J25" s="604" t="s">
        <v>22</v>
      </c>
      <c r="K25" s="613"/>
    </row>
    <row r="26" spans="1:11" x14ac:dyDescent="0.5">
      <c r="A26" s="604"/>
      <c r="B26" s="606"/>
      <c r="C26" s="19" t="s">
        <v>1401</v>
      </c>
      <c r="D26" s="614"/>
      <c r="E26" s="618"/>
      <c r="F26" s="604"/>
      <c r="G26" s="604"/>
      <c r="H26" s="604"/>
      <c r="I26" s="604"/>
      <c r="J26" s="604"/>
      <c r="K26" s="613"/>
    </row>
    <row r="27" spans="1:11" x14ac:dyDescent="0.5">
      <c r="A27" s="604"/>
      <c r="B27" s="606"/>
      <c r="C27" s="18" t="s">
        <v>91</v>
      </c>
      <c r="D27" s="614"/>
      <c r="E27" s="618"/>
      <c r="F27" s="604"/>
      <c r="G27" s="604"/>
      <c r="H27" s="604"/>
      <c r="I27" s="604"/>
      <c r="J27" s="604"/>
      <c r="K27" s="613"/>
    </row>
    <row r="28" spans="1:11" ht="42.75" x14ac:dyDescent="0.5">
      <c r="A28" s="604"/>
      <c r="B28" s="606" t="s">
        <v>1535</v>
      </c>
      <c r="C28" s="17" t="s">
        <v>1536</v>
      </c>
      <c r="D28" s="614" t="s">
        <v>86</v>
      </c>
      <c r="E28" s="22" t="s">
        <v>1753</v>
      </c>
      <c r="F28" s="604" t="s">
        <v>20</v>
      </c>
      <c r="G28" s="604" t="s">
        <v>26</v>
      </c>
      <c r="H28" s="604" t="s">
        <v>23</v>
      </c>
      <c r="I28" s="604" t="s">
        <v>21</v>
      </c>
      <c r="J28" s="604" t="s">
        <v>22</v>
      </c>
      <c r="K28" s="613"/>
    </row>
    <row r="29" spans="1:11" x14ac:dyDescent="0.5">
      <c r="A29" s="604"/>
      <c r="B29" s="606"/>
      <c r="C29" s="19" t="s">
        <v>1539</v>
      </c>
      <c r="D29" s="614"/>
      <c r="E29" s="22" t="s">
        <v>1754</v>
      </c>
      <c r="F29" s="604"/>
      <c r="G29" s="604"/>
      <c r="H29" s="604"/>
      <c r="I29" s="604"/>
      <c r="J29" s="604"/>
      <c r="K29" s="613"/>
    </row>
    <row r="30" spans="1:11" x14ac:dyDescent="0.5">
      <c r="A30" s="604"/>
      <c r="B30" s="606"/>
      <c r="C30" s="18" t="s">
        <v>85</v>
      </c>
      <c r="D30" s="614"/>
      <c r="E30" s="22"/>
      <c r="F30" s="604"/>
      <c r="G30" s="604"/>
      <c r="H30" s="604"/>
      <c r="I30" s="604"/>
      <c r="J30" s="604"/>
      <c r="K30" s="613"/>
    </row>
    <row r="31" spans="1:11" ht="42.75" x14ac:dyDescent="0.5">
      <c r="A31" s="604"/>
      <c r="B31" s="606" t="s">
        <v>1705</v>
      </c>
      <c r="C31" s="17" t="s">
        <v>1706</v>
      </c>
      <c r="D31" s="614" t="s">
        <v>86</v>
      </c>
      <c r="E31" s="22" t="s">
        <v>1572</v>
      </c>
      <c r="F31" s="604" t="s">
        <v>20</v>
      </c>
      <c r="G31" s="604" t="s">
        <v>26</v>
      </c>
      <c r="H31" s="604" t="s">
        <v>20</v>
      </c>
      <c r="I31" s="604" t="s">
        <v>25</v>
      </c>
      <c r="J31" s="604" t="s">
        <v>22</v>
      </c>
      <c r="K31" s="613"/>
    </row>
    <row r="32" spans="1:11" x14ac:dyDescent="0.5">
      <c r="A32" s="604"/>
      <c r="B32" s="606"/>
      <c r="C32" s="19" t="s">
        <v>1539</v>
      </c>
      <c r="D32" s="614"/>
      <c r="E32" s="22" t="s">
        <v>1573</v>
      </c>
      <c r="F32" s="604"/>
      <c r="G32" s="604"/>
      <c r="H32" s="604"/>
      <c r="I32" s="604"/>
      <c r="J32" s="604"/>
      <c r="K32" s="613"/>
    </row>
    <row r="33" spans="1:11" x14ac:dyDescent="0.5">
      <c r="A33" s="604"/>
      <c r="B33" s="606"/>
      <c r="C33" s="18" t="s">
        <v>87</v>
      </c>
      <c r="D33" s="614"/>
      <c r="E33" s="22"/>
      <c r="F33" s="604"/>
      <c r="G33" s="604"/>
      <c r="H33" s="604"/>
      <c r="I33" s="604"/>
      <c r="J33" s="604"/>
      <c r="K33" s="613"/>
    </row>
    <row r="34" spans="1:11" x14ac:dyDescent="0.5">
      <c r="A34" s="604"/>
      <c r="B34" s="606" t="s">
        <v>1707</v>
      </c>
      <c r="C34" s="17" t="s">
        <v>1708</v>
      </c>
      <c r="D34" s="614" t="s">
        <v>86</v>
      </c>
      <c r="E34" s="22" t="s">
        <v>1420</v>
      </c>
      <c r="F34" s="604" t="s">
        <v>20</v>
      </c>
      <c r="G34" s="604" t="s">
        <v>26</v>
      </c>
      <c r="H34" s="604" t="s">
        <v>20</v>
      </c>
      <c r="I34" s="604" t="s">
        <v>25</v>
      </c>
      <c r="J34" s="604" t="s">
        <v>22</v>
      </c>
      <c r="K34" s="613"/>
    </row>
    <row r="35" spans="1:11" x14ac:dyDescent="0.5">
      <c r="A35" s="604"/>
      <c r="B35" s="606"/>
      <c r="C35" s="19" t="s">
        <v>1539</v>
      </c>
      <c r="D35" s="614"/>
      <c r="E35" s="22" t="s">
        <v>1421</v>
      </c>
      <c r="F35" s="604"/>
      <c r="G35" s="604"/>
      <c r="H35" s="604"/>
      <c r="I35" s="604"/>
      <c r="J35" s="604"/>
      <c r="K35" s="613"/>
    </row>
    <row r="36" spans="1:11" x14ac:dyDescent="0.5">
      <c r="A36" s="604"/>
      <c r="B36" s="606"/>
      <c r="C36" s="18" t="s">
        <v>1476</v>
      </c>
      <c r="D36" s="614"/>
      <c r="E36" s="22"/>
      <c r="F36" s="604"/>
      <c r="G36" s="604"/>
      <c r="H36" s="604"/>
      <c r="I36" s="604"/>
      <c r="J36" s="604"/>
      <c r="K36" s="613"/>
    </row>
    <row r="37" spans="1:11" x14ac:dyDescent="0.5">
      <c r="A37" s="604"/>
      <c r="B37" s="606" t="s">
        <v>1540</v>
      </c>
      <c r="C37" s="17" t="s">
        <v>1541</v>
      </c>
      <c r="D37" s="614" t="s">
        <v>86</v>
      </c>
      <c r="E37" s="22" t="s">
        <v>1422</v>
      </c>
      <c r="F37" s="604" t="s">
        <v>23</v>
      </c>
      <c r="G37" s="604" t="s">
        <v>20</v>
      </c>
      <c r="H37" s="604" t="s">
        <v>73</v>
      </c>
      <c r="I37" s="604" t="s">
        <v>20</v>
      </c>
      <c r="J37" s="604" t="s">
        <v>22</v>
      </c>
      <c r="K37" s="613"/>
    </row>
    <row r="38" spans="1:11" x14ac:dyDescent="0.5">
      <c r="A38" s="604"/>
      <c r="B38" s="606"/>
      <c r="C38" s="19" t="s">
        <v>1539</v>
      </c>
      <c r="D38" s="614"/>
      <c r="E38" s="22" t="s">
        <v>1755</v>
      </c>
      <c r="F38" s="604"/>
      <c r="G38" s="604"/>
      <c r="H38" s="604"/>
      <c r="I38" s="604"/>
      <c r="J38" s="604"/>
      <c r="K38" s="613"/>
    </row>
    <row r="39" spans="1:11" x14ac:dyDescent="0.5">
      <c r="A39" s="604"/>
      <c r="B39" s="606"/>
      <c r="C39" s="18" t="s">
        <v>1473</v>
      </c>
      <c r="D39" s="614"/>
      <c r="E39" s="22"/>
      <c r="F39" s="604"/>
      <c r="G39" s="604"/>
      <c r="H39" s="604"/>
      <c r="I39" s="604"/>
      <c r="J39" s="604"/>
      <c r="K39" s="613"/>
    </row>
    <row r="40" spans="1:11" x14ac:dyDescent="0.5">
      <c r="A40" s="604"/>
      <c r="B40" s="606" t="s">
        <v>1542</v>
      </c>
      <c r="C40" s="17" t="s">
        <v>1306</v>
      </c>
      <c r="D40" s="614" t="s">
        <v>82</v>
      </c>
      <c r="E40" s="619" t="s">
        <v>1756</v>
      </c>
      <c r="F40" s="604" t="s">
        <v>20</v>
      </c>
      <c r="G40" s="604" t="s">
        <v>26</v>
      </c>
      <c r="H40" s="604" t="s">
        <v>23</v>
      </c>
      <c r="I40" s="604" t="s">
        <v>21</v>
      </c>
      <c r="J40" s="604" t="s">
        <v>22</v>
      </c>
      <c r="K40" s="613"/>
    </row>
    <row r="41" spans="1:11" x14ac:dyDescent="0.5">
      <c r="A41" s="604"/>
      <c r="B41" s="606"/>
      <c r="C41" s="19" t="s">
        <v>1539</v>
      </c>
      <c r="D41" s="614"/>
      <c r="E41" s="619"/>
      <c r="F41" s="604"/>
      <c r="G41" s="604"/>
      <c r="H41" s="604"/>
      <c r="I41" s="604"/>
      <c r="J41" s="604"/>
      <c r="K41" s="613"/>
    </row>
    <row r="42" spans="1:11" x14ac:dyDescent="0.5">
      <c r="A42" s="604"/>
      <c r="B42" s="606"/>
      <c r="C42" s="18" t="s">
        <v>88</v>
      </c>
      <c r="D42" s="614"/>
      <c r="E42" s="619"/>
      <c r="F42" s="604"/>
      <c r="G42" s="604"/>
      <c r="H42" s="604"/>
      <c r="I42" s="604"/>
      <c r="J42" s="604"/>
      <c r="K42" s="613"/>
    </row>
    <row r="43" spans="1:11" x14ac:dyDescent="0.5">
      <c r="A43" s="604"/>
      <c r="B43" s="606" t="s">
        <v>1709</v>
      </c>
      <c r="C43" s="17" t="s">
        <v>1308</v>
      </c>
      <c r="D43" s="614" t="s">
        <v>82</v>
      </c>
      <c r="E43" s="619" t="s">
        <v>1578</v>
      </c>
      <c r="F43" s="604" t="s">
        <v>20</v>
      </c>
      <c r="G43" s="604" t="s">
        <v>26</v>
      </c>
      <c r="H43" s="604" t="s">
        <v>21</v>
      </c>
      <c r="I43" s="604" t="s">
        <v>23</v>
      </c>
      <c r="J43" s="604" t="s">
        <v>22</v>
      </c>
      <c r="K43" s="613"/>
    </row>
    <row r="44" spans="1:11" x14ac:dyDescent="0.5">
      <c r="A44" s="604"/>
      <c r="B44" s="606"/>
      <c r="C44" s="19" t="s">
        <v>1552</v>
      </c>
      <c r="D44" s="614"/>
      <c r="E44" s="619"/>
      <c r="F44" s="604"/>
      <c r="G44" s="604"/>
      <c r="H44" s="604"/>
      <c r="I44" s="604"/>
      <c r="J44" s="604"/>
      <c r="K44" s="613"/>
    </row>
    <row r="45" spans="1:11" x14ac:dyDescent="0.5">
      <c r="A45" s="604"/>
      <c r="B45" s="606"/>
      <c r="C45" s="18" t="s">
        <v>1485</v>
      </c>
      <c r="D45" s="614"/>
      <c r="E45" s="619"/>
      <c r="F45" s="604"/>
      <c r="G45" s="604"/>
      <c r="H45" s="604"/>
      <c r="I45" s="604"/>
      <c r="J45" s="604"/>
      <c r="K45" s="613"/>
    </row>
    <row r="46" spans="1:11" x14ac:dyDescent="0.5">
      <c r="A46" s="604"/>
      <c r="B46" s="606" t="s">
        <v>1543</v>
      </c>
      <c r="C46" s="17" t="s">
        <v>1310</v>
      </c>
      <c r="D46" s="614" t="s">
        <v>82</v>
      </c>
      <c r="E46" s="619" t="s">
        <v>1423</v>
      </c>
      <c r="F46" s="604" t="s">
        <v>23</v>
      </c>
      <c r="G46" s="604" t="s">
        <v>20</v>
      </c>
      <c r="H46" s="604" t="s">
        <v>73</v>
      </c>
      <c r="I46" s="604" t="s">
        <v>20</v>
      </c>
      <c r="J46" s="604" t="s">
        <v>22</v>
      </c>
      <c r="K46" s="613"/>
    </row>
    <row r="47" spans="1:11" x14ac:dyDescent="0.5">
      <c r="A47" s="604"/>
      <c r="B47" s="606"/>
      <c r="C47" s="19" t="s">
        <v>1539</v>
      </c>
      <c r="D47" s="614"/>
      <c r="E47" s="619"/>
      <c r="F47" s="604"/>
      <c r="G47" s="604"/>
      <c r="H47" s="604"/>
      <c r="I47" s="604"/>
      <c r="J47" s="604"/>
      <c r="K47" s="613"/>
    </row>
    <row r="48" spans="1:11" x14ac:dyDescent="0.5">
      <c r="A48" s="604"/>
      <c r="B48" s="606"/>
      <c r="C48" s="18" t="s">
        <v>87</v>
      </c>
      <c r="D48" s="614"/>
      <c r="E48" s="619"/>
      <c r="F48" s="604"/>
      <c r="G48" s="604"/>
      <c r="H48" s="604"/>
      <c r="I48" s="604"/>
      <c r="J48" s="604"/>
      <c r="K48" s="613"/>
    </row>
    <row r="49" spans="1:11" x14ac:dyDescent="0.5">
      <c r="A49" s="604"/>
      <c r="B49" s="606" t="s">
        <v>1545</v>
      </c>
      <c r="C49" s="17" t="s">
        <v>1330</v>
      </c>
      <c r="D49" s="614" t="s">
        <v>82</v>
      </c>
      <c r="E49" s="619" t="s">
        <v>1577</v>
      </c>
      <c r="F49" s="604" t="s">
        <v>20</v>
      </c>
      <c r="G49" s="604" t="s">
        <v>39</v>
      </c>
      <c r="H49" s="604" t="s">
        <v>114</v>
      </c>
      <c r="I49" s="604" t="s">
        <v>23</v>
      </c>
      <c r="J49" s="604" t="s">
        <v>22</v>
      </c>
      <c r="K49" s="613"/>
    </row>
    <row r="50" spans="1:11" x14ac:dyDescent="0.5">
      <c r="A50" s="604"/>
      <c r="B50" s="606"/>
      <c r="C50" s="19" t="s">
        <v>1544</v>
      </c>
      <c r="D50" s="614"/>
      <c r="E50" s="619"/>
      <c r="F50" s="604"/>
      <c r="G50" s="604"/>
      <c r="H50" s="604"/>
      <c r="I50" s="604"/>
      <c r="J50" s="604"/>
      <c r="K50" s="613"/>
    </row>
    <row r="51" spans="1:11" x14ac:dyDescent="0.5">
      <c r="A51" s="604"/>
      <c r="B51" s="606"/>
      <c r="C51" s="18" t="s">
        <v>85</v>
      </c>
      <c r="D51" s="614"/>
      <c r="E51" s="619"/>
      <c r="F51" s="604"/>
      <c r="G51" s="604"/>
      <c r="H51" s="604"/>
      <c r="I51" s="604"/>
      <c r="J51" s="604"/>
      <c r="K51" s="613"/>
    </row>
    <row r="52" spans="1:11" x14ac:dyDescent="0.5">
      <c r="A52" s="604"/>
      <c r="B52" s="606" t="s">
        <v>1545</v>
      </c>
      <c r="C52" s="17" t="s">
        <v>1330</v>
      </c>
      <c r="D52" s="614" t="s">
        <v>82</v>
      </c>
      <c r="E52" s="619" t="s">
        <v>1580</v>
      </c>
      <c r="F52" s="604" t="s">
        <v>23</v>
      </c>
      <c r="G52" s="604" t="s">
        <v>20</v>
      </c>
      <c r="H52" s="604" t="s">
        <v>20</v>
      </c>
      <c r="I52" s="604" t="s">
        <v>73</v>
      </c>
      <c r="J52" s="604" t="s">
        <v>22</v>
      </c>
      <c r="K52" s="613"/>
    </row>
    <row r="53" spans="1:11" x14ac:dyDescent="0.5">
      <c r="A53" s="604"/>
      <c r="B53" s="606"/>
      <c r="C53" s="19" t="s">
        <v>1710</v>
      </c>
      <c r="D53" s="614"/>
      <c r="E53" s="619"/>
      <c r="F53" s="604"/>
      <c r="G53" s="604"/>
      <c r="H53" s="604"/>
      <c r="I53" s="604"/>
      <c r="J53" s="604"/>
      <c r="K53" s="613"/>
    </row>
    <row r="54" spans="1:11" x14ac:dyDescent="0.5">
      <c r="A54" s="604"/>
      <c r="B54" s="606"/>
      <c r="C54" s="18" t="s">
        <v>85</v>
      </c>
      <c r="D54" s="614"/>
      <c r="E54" s="619"/>
      <c r="F54" s="604"/>
      <c r="G54" s="604"/>
      <c r="H54" s="604"/>
      <c r="I54" s="604"/>
      <c r="J54" s="604"/>
      <c r="K54" s="613"/>
    </row>
    <row r="55" spans="1:11" x14ac:dyDescent="0.5">
      <c r="A55" s="604"/>
      <c r="B55" s="606" t="s">
        <v>1711</v>
      </c>
      <c r="C55" s="17" t="s">
        <v>1565</v>
      </c>
      <c r="D55" s="614" t="s">
        <v>82</v>
      </c>
      <c r="E55" s="619" t="s">
        <v>1757</v>
      </c>
      <c r="F55" s="604" t="s">
        <v>20</v>
      </c>
      <c r="G55" s="604" t="s">
        <v>26</v>
      </c>
      <c r="H55" s="604" t="s">
        <v>23</v>
      </c>
      <c r="I55" s="604" t="s">
        <v>21</v>
      </c>
      <c r="J55" s="604" t="s">
        <v>22</v>
      </c>
      <c r="K55" s="613"/>
    </row>
    <row r="56" spans="1:11" x14ac:dyDescent="0.5">
      <c r="A56" s="604"/>
      <c r="B56" s="606"/>
      <c r="C56" s="19" t="s">
        <v>1539</v>
      </c>
      <c r="D56" s="614"/>
      <c r="E56" s="619"/>
      <c r="F56" s="604"/>
      <c r="G56" s="604"/>
      <c r="H56" s="604"/>
      <c r="I56" s="604"/>
      <c r="J56" s="604"/>
      <c r="K56" s="613"/>
    </row>
    <row r="57" spans="1:11" x14ac:dyDescent="0.5">
      <c r="A57" s="604"/>
      <c r="B57" s="606"/>
      <c r="C57" s="18" t="s">
        <v>85</v>
      </c>
      <c r="D57" s="614"/>
      <c r="E57" s="619"/>
      <c r="F57" s="604"/>
      <c r="G57" s="604"/>
      <c r="H57" s="604"/>
      <c r="I57" s="604"/>
      <c r="J57" s="604"/>
      <c r="K57" s="613"/>
    </row>
    <row r="58" spans="1:11" x14ac:dyDescent="0.5">
      <c r="A58" s="604"/>
      <c r="B58" s="606" t="s">
        <v>1548</v>
      </c>
      <c r="C58" s="17" t="s">
        <v>1530</v>
      </c>
      <c r="D58" s="614" t="s">
        <v>1313</v>
      </c>
      <c r="E58" s="618"/>
      <c r="F58" s="604" t="s">
        <v>20</v>
      </c>
      <c r="G58" s="604" t="s">
        <v>26</v>
      </c>
      <c r="H58" s="604" t="s">
        <v>23</v>
      </c>
      <c r="I58" s="604" t="s">
        <v>21</v>
      </c>
      <c r="J58" s="604" t="s">
        <v>22</v>
      </c>
      <c r="K58" s="613"/>
    </row>
    <row r="59" spans="1:11" x14ac:dyDescent="0.5">
      <c r="A59" s="604"/>
      <c r="B59" s="606"/>
      <c r="C59" s="19" t="s">
        <v>1539</v>
      </c>
      <c r="D59" s="614"/>
      <c r="E59" s="618"/>
      <c r="F59" s="604"/>
      <c r="G59" s="604"/>
      <c r="H59" s="604"/>
      <c r="I59" s="604"/>
      <c r="J59" s="604"/>
      <c r="K59" s="613"/>
    </row>
    <row r="60" spans="1:11" x14ac:dyDescent="0.5">
      <c r="A60" s="604"/>
      <c r="B60" s="606"/>
      <c r="C60" s="18" t="s">
        <v>85</v>
      </c>
      <c r="D60" s="614"/>
      <c r="E60" s="618"/>
      <c r="F60" s="604"/>
      <c r="G60" s="604"/>
      <c r="H60" s="604"/>
      <c r="I60" s="604"/>
      <c r="J60" s="604"/>
      <c r="K60" s="613"/>
    </row>
    <row r="61" spans="1:11" x14ac:dyDescent="0.5">
      <c r="A61" s="604"/>
      <c r="B61" s="606" t="s">
        <v>1549</v>
      </c>
      <c r="C61" s="17" t="s">
        <v>1550</v>
      </c>
      <c r="D61" s="614" t="s">
        <v>1313</v>
      </c>
      <c r="E61" s="618"/>
      <c r="F61" s="604" t="s">
        <v>20</v>
      </c>
      <c r="G61" s="604" t="s">
        <v>26</v>
      </c>
      <c r="H61" s="604" t="s">
        <v>23</v>
      </c>
      <c r="I61" s="604" t="s">
        <v>21</v>
      </c>
      <c r="J61" s="604" t="s">
        <v>22</v>
      </c>
      <c r="K61" s="613"/>
    </row>
    <row r="62" spans="1:11" x14ac:dyDescent="0.5">
      <c r="A62" s="604"/>
      <c r="B62" s="606"/>
      <c r="C62" s="19" t="s">
        <v>1588</v>
      </c>
      <c r="D62" s="614"/>
      <c r="E62" s="618"/>
      <c r="F62" s="604"/>
      <c r="G62" s="604"/>
      <c r="H62" s="604"/>
      <c r="I62" s="604"/>
      <c r="J62" s="604"/>
      <c r="K62" s="613"/>
    </row>
    <row r="63" spans="1:11" x14ac:dyDescent="0.5">
      <c r="A63" s="604"/>
      <c r="B63" s="606"/>
      <c r="C63" s="18" t="s">
        <v>85</v>
      </c>
      <c r="D63" s="614"/>
      <c r="E63" s="618"/>
      <c r="F63" s="604"/>
      <c r="G63" s="604"/>
      <c r="H63" s="604"/>
      <c r="I63" s="604"/>
      <c r="J63" s="604"/>
      <c r="K63" s="613"/>
    </row>
    <row r="64" spans="1:11" x14ac:dyDescent="0.5">
      <c r="A64" s="604"/>
      <c r="B64" s="606" t="s">
        <v>1551</v>
      </c>
      <c r="C64" s="17" t="s">
        <v>1532</v>
      </c>
      <c r="D64" s="614" t="s">
        <v>1313</v>
      </c>
      <c r="E64" s="618"/>
      <c r="F64" s="604" t="s">
        <v>20</v>
      </c>
      <c r="G64" s="604" t="s">
        <v>20</v>
      </c>
      <c r="H64" s="604" t="s">
        <v>20</v>
      </c>
      <c r="I64" s="604" t="s">
        <v>73</v>
      </c>
      <c r="J64" s="604" t="s">
        <v>22</v>
      </c>
      <c r="K64" s="613"/>
    </row>
    <row r="65" spans="1:11" x14ac:dyDescent="0.5">
      <c r="A65" s="604"/>
      <c r="B65" s="606"/>
      <c r="C65" s="19" t="s">
        <v>1539</v>
      </c>
      <c r="D65" s="614"/>
      <c r="E65" s="618"/>
      <c r="F65" s="604"/>
      <c r="G65" s="604"/>
      <c r="H65" s="604"/>
      <c r="I65" s="604"/>
      <c r="J65" s="604"/>
      <c r="K65" s="613"/>
    </row>
    <row r="66" spans="1:11" x14ac:dyDescent="0.5">
      <c r="A66" s="604"/>
      <c r="B66" s="606"/>
      <c r="C66" s="18" t="s">
        <v>85</v>
      </c>
      <c r="D66" s="614"/>
      <c r="E66" s="618"/>
      <c r="F66" s="604"/>
      <c r="G66" s="604"/>
      <c r="H66" s="604"/>
      <c r="I66" s="604"/>
      <c r="J66" s="604"/>
      <c r="K66" s="613"/>
    </row>
    <row r="67" spans="1:11" x14ac:dyDescent="0.5">
      <c r="A67" s="604"/>
      <c r="B67" s="606" t="s">
        <v>1587</v>
      </c>
      <c r="C67" s="17" t="s">
        <v>1534</v>
      </c>
      <c r="D67" s="614" t="s">
        <v>1313</v>
      </c>
      <c r="E67" s="618"/>
      <c r="F67" s="604" t="s">
        <v>20</v>
      </c>
      <c r="G67" s="604" t="s">
        <v>39</v>
      </c>
      <c r="H67" s="604" t="s">
        <v>39</v>
      </c>
      <c r="I67" s="604" t="s">
        <v>73</v>
      </c>
      <c r="J67" s="604" t="s">
        <v>22</v>
      </c>
      <c r="K67" s="613"/>
    </row>
    <row r="68" spans="1:11" x14ac:dyDescent="0.5">
      <c r="A68" s="604"/>
      <c r="B68" s="606"/>
      <c r="C68" s="19" t="s">
        <v>1552</v>
      </c>
      <c r="D68" s="614"/>
      <c r="E68" s="618"/>
      <c r="F68" s="604"/>
      <c r="G68" s="604"/>
      <c r="H68" s="604"/>
      <c r="I68" s="604"/>
      <c r="J68" s="604"/>
      <c r="K68" s="613"/>
    </row>
    <row r="69" spans="1:11" x14ac:dyDescent="0.5">
      <c r="A69" s="604"/>
      <c r="B69" s="606"/>
      <c r="C69" s="18" t="s">
        <v>85</v>
      </c>
      <c r="D69" s="614"/>
      <c r="E69" s="618"/>
      <c r="F69" s="604"/>
      <c r="G69" s="604"/>
      <c r="H69" s="604"/>
      <c r="I69" s="604"/>
      <c r="J69" s="604"/>
      <c r="K69" s="613"/>
    </row>
    <row r="70" spans="1:11" x14ac:dyDescent="0.5">
      <c r="A70" s="604"/>
      <c r="B70" s="606" t="s">
        <v>1553</v>
      </c>
      <c r="C70" s="17" t="s">
        <v>1554</v>
      </c>
      <c r="D70" s="614" t="s">
        <v>1318</v>
      </c>
      <c r="E70" s="618"/>
      <c r="F70" s="604" t="s">
        <v>20</v>
      </c>
      <c r="G70" s="604" t="s">
        <v>76</v>
      </c>
      <c r="H70" s="604" t="s">
        <v>21</v>
      </c>
      <c r="I70" s="604" t="s">
        <v>80</v>
      </c>
      <c r="J70" s="604" t="s">
        <v>22</v>
      </c>
      <c r="K70" s="613"/>
    </row>
    <row r="71" spans="1:11" x14ac:dyDescent="0.5">
      <c r="A71" s="604"/>
      <c r="B71" s="606"/>
      <c r="C71" s="19" t="s">
        <v>1539</v>
      </c>
      <c r="D71" s="614"/>
      <c r="E71" s="618"/>
      <c r="F71" s="604"/>
      <c r="G71" s="604"/>
      <c r="H71" s="604"/>
      <c r="I71" s="604"/>
      <c r="J71" s="604"/>
      <c r="K71" s="613"/>
    </row>
    <row r="72" spans="1:11" x14ac:dyDescent="0.5">
      <c r="A72" s="604"/>
      <c r="B72" s="606"/>
      <c r="C72" s="18" t="s">
        <v>85</v>
      </c>
      <c r="D72" s="614"/>
      <c r="E72" s="618"/>
      <c r="F72" s="604"/>
      <c r="G72" s="604"/>
      <c r="H72" s="604"/>
      <c r="I72" s="604"/>
      <c r="J72" s="604"/>
      <c r="K72" s="613"/>
    </row>
    <row r="73" spans="1:11" x14ac:dyDescent="0.5">
      <c r="A73" s="604"/>
      <c r="B73" s="606" t="s">
        <v>1557</v>
      </c>
      <c r="C73" s="17" t="s">
        <v>1306</v>
      </c>
      <c r="D73" s="614" t="s">
        <v>82</v>
      </c>
      <c r="E73" s="619" t="s">
        <v>1758</v>
      </c>
      <c r="F73" s="604" t="s">
        <v>20</v>
      </c>
      <c r="G73" s="604" t="s">
        <v>81</v>
      </c>
      <c r="H73" s="604" t="s">
        <v>73</v>
      </c>
      <c r="I73" s="604" t="s">
        <v>81</v>
      </c>
      <c r="J73" s="604" t="s">
        <v>22</v>
      </c>
      <c r="K73" s="613"/>
    </row>
    <row r="74" spans="1:11" x14ac:dyDescent="0.5">
      <c r="A74" s="604"/>
      <c r="B74" s="606"/>
      <c r="C74" s="18" t="s">
        <v>57</v>
      </c>
      <c r="D74" s="614"/>
      <c r="E74" s="619"/>
      <c r="F74" s="604"/>
      <c r="G74" s="604"/>
      <c r="H74" s="604"/>
      <c r="I74" s="604"/>
      <c r="J74" s="604"/>
      <c r="K74" s="613"/>
    </row>
    <row r="75" spans="1:11" x14ac:dyDescent="0.5">
      <c r="A75" s="604"/>
      <c r="B75" s="606"/>
      <c r="C75" s="18" t="s">
        <v>45</v>
      </c>
      <c r="D75" s="614"/>
      <c r="E75" s="619"/>
      <c r="F75" s="604"/>
      <c r="G75" s="604"/>
      <c r="H75" s="604"/>
      <c r="I75" s="604"/>
      <c r="J75" s="604"/>
      <c r="K75" s="613"/>
    </row>
    <row r="76" spans="1:11" x14ac:dyDescent="0.5">
      <c r="A76" s="604"/>
      <c r="B76" s="606" t="s">
        <v>1712</v>
      </c>
      <c r="C76" s="17" t="s">
        <v>1308</v>
      </c>
      <c r="D76" s="614" t="s">
        <v>82</v>
      </c>
      <c r="E76" s="619" t="s">
        <v>1759</v>
      </c>
      <c r="F76" s="604" t="s">
        <v>20</v>
      </c>
      <c r="G76" s="604" t="s">
        <v>81</v>
      </c>
      <c r="H76" s="604" t="s">
        <v>25</v>
      </c>
      <c r="I76" s="604" t="s">
        <v>26</v>
      </c>
      <c r="J76" s="604" t="s">
        <v>22</v>
      </c>
      <c r="K76" s="613"/>
    </row>
    <row r="77" spans="1:11" x14ac:dyDescent="0.5">
      <c r="A77" s="604"/>
      <c r="B77" s="606"/>
      <c r="C77" s="18" t="s">
        <v>57</v>
      </c>
      <c r="D77" s="614"/>
      <c r="E77" s="619"/>
      <c r="F77" s="604"/>
      <c r="G77" s="604"/>
      <c r="H77" s="604"/>
      <c r="I77" s="604"/>
      <c r="J77" s="604"/>
      <c r="K77" s="613"/>
    </row>
    <row r="78" spans="1:11" x14ac:dyDescent="0.5">
      <c r="A78" s="604"/>
      <c r="B78" s="606"/>
      <c r="C78" s="18" t="s">
        <v>45</v>
      </c>
      <c r="D78" s="614"/>
      <c r="E78" s="619"/>
      <c r="F78" s="604"/>
      <c r="G78" s="604"/>
      <c r="H78" s="604"/>
      <c r="I78" s="604"/>
      <c r="J78" s="604"/>
      <c r="K78" s="613"/>
    </row>
    <row r="79" spans="1:11" x14ac:dyDescent="0.5">
      <c r="A79" s="604"/>
      <c r="B79" s="606" t="s">
        <v>1713</v>
      </c>
      <c r="C79" s="17" t="s">
        <v>1310</v>
      </c>
      <c r="D79" s="614" t="s">
        <v>82</v>
      </c>
      <c r="E79" s="619" t="s">
        <v>1760</v>
      </c>
      <c r="F79" s="604" t="s">
        <v>20</v>
      </c>
      <c r="G79" s="604" t="s">
        <v>81</v>
      </c>
      <c r="H79" s="604" t="s">
        <v>73</v>
      </c>
      <c r="I79" s="604" t="s">
        <v>81</v>
      </c>
      <c r="J79" s="604" t="s">
        <v>22</v>
      </c>
      <c r="K79" s="613"/>
    </row>
    <row r="80" spans="1:11" x14ac:dyDescent="0.5">
      <c r="A80" s="604"/>
      <c r="B80" s="606"/>
      <c r="C80" s="18" t="s">
        <v>57</v>
      </c>
      <c r="D80" s="614"/>
      <c r="E80" s="619"/>
      <c r="F80" s="604"/>
      <c r="G80" s="604"/>
      <c r="H80" s="604"/>
      <c r="I80" s="604"/>
      <c r="J80" s="604"/>
      <c r="K80" s="613"/>
    </row>
    <row r="81" spans="1:11" x14ac:dyDescent="0.5">
      <c r="A81" s="604"/>
      <c r="B81" s="606"/>
      <c r="C81" s="18" t="s">
        <v>45</v>
      </c>
      <c r="D81" s="614"/>
      <c r="E81" s="619"/>
      <c r="F81" s="604"/>
      <c r="G81" s="604"/>
      <c r="H81" s="604"/>
      <c r="I81" s="604"/>
      <c r="J81" s="604"/>
      <c r="K81" s="613"/>
    </row>
    <row r="82" spans="1:11" x14ac:dyDescent="0.5">
      <c r="A82" s="604"/>
      <c r="B82" s="606" t="s">
        <v>1714</v>
      </c>
      <c r="C82" s="17" t="s">
        <v>1330</v>
      </c>
      <c r="D82" s="614" t="s">
        <v>82</v>
      </c>
      <c r="E82" s="619" t="s">
        <v>1761</v>
      </c>
      <c r="F82" s="604" t="s">
        <v>20</v>
      </c>
      <c r="G82" s="604" t="s">
        <v>81</v>
      </c>
      <c r="H82" s="604" t="s">
        <v>73</v>
      </c>
      <c r="I82" s="604" t="s">
        <v>81</v>
      </c>
      <c r="J82" s="604" t="s">
        <v>22</v>
      </c>
      <c r="K82" s="613"/>
    </row>
    <row r="83" spans="1:11" x14ac:dyDescent="0.5">
      <c r="A83" s="604"/>
      <c r="B83" s="606"/>
      <c r="C83" s="18" t="s">
        <v>57</v>
      </c>
      <c r="D83" s="614"/>
      <c r="E83" s="619"/>
      <c r="F83" s="604"/>
      <c r="G83" s="604"/>
      <c r="H83" s="604"/>
      <c r="I83" s="604"/>
      <c r="J83" s="604"/>
      <c r="K83" s="613"/>
    </row>
    <row r="84" spans="1:11" x14ac:dyDescent="0.5">
      <c r="A84" s="604"/>
      <c r="B84" s="606"/>
      <c r="C84" s="18" t="s">
        <v>45</v>
      </c>
      <c r="D84" s="614"/>
      <c r="E84" s="619"/>
      <c r="F84" s="604"/>
      <c r="G84" s="604"/>
      <c r="H84" s="604"/>
      <c r="I84" s="604"/>
      <c r="J84" s="604"/>
      <c r="K84" s="613"/>
    </row>
    <row r="85" spans="1:11" x14ac:dyDescent="0.5">
      <c r="A85" s="604"/>
      <c r="B85" s="606" t="s">
        <v>1715</v>
      </c>
      <c r="C85" s="17" t="s">
        <v>1565</v>
      </c>
      <c r="D85" s="614" t="s">
        <v>82</v>
      </c>
      <c r="E85" s="619" t="s">
        <v>1762</v>
      </c>
      <c r="F85" s="604" t="s">
        <v>20</v>
      </c>
      <c r="G85" s="604" t="s">
        <v>81</v>
      </c>
      <c r="H85" s="604" t="s">
        <v>73</v>
      </c>
      <c r="I85" s="604" t="s">
        <v>81</v>
      </c>
      <c r="J85" s="604" t="s">
        <v>22</v>
      </c>
      <c r="K85" s="613"/>
    </row>
    <row r="86" spans="1:11" x14ac:dyDescent="0.5">
      <c r="A86" s="604"/>
      <c r="B86" s="606"/>
      <c r="C86" s="18" t="s">
        <v>57</v>
      </c>
      <c r="D86" s="614"/>
      <c r="E86" s="619"/>
      <c r="F86" s="604"/>
      <c r="G86" s="604"/>
      <c r="H86" s="604"/>
      <c r="I86" s="604"/>
      <c r="J86" s="604"/>
      <c r="K86" s="613"/>
    </row>
    <row r="87" spans="1:11" x14ac:dyDescent="0.5">
      <c r="A87" s="604"/>
      <c r="B87" s="606"/>
      <c r="C87" s="18" t="s">
        <v>45</v>
      </c>
      <c r="D87" s="614"/>
      <c r="E87" s="619"/>
      <c r="F87" s="604"/>
      <c r="G87" s="604"/>
      <c r="H87" s="604"/>
      <c r="I87" s="604"/>
      <c r="J87" s="604"/>
      <c r="K87" s="613"/>
    </row>
    <row r="88" spans="1:11" x14ac:dyDescent="0.5">
      <c r="A88" s="604"/>
      <c r="B88" s="606" t="s">
        <v>1716</v>
      </c>
      <c r="C88" s="17" t="s">
        <v>1547</v>
      </c>
      <c r="D88" s="614" t="s">
        <v>82</v>
      </c>
      <c r="E88" s="619" t="s">
        <v>1763</v>
      </c>
      <c r="F88" s="604" t="s">
        <v>20</v>
      </c>
      <c r="G88" s="604" t="s">
        <v>81</v>
      </c>
      <c r="H88" s="604" t="s">
        <v>73</v>
      </c>
      <c r="I88" s="604" t="s">
        <v>81</v>
      </c>
      <c r="J88" s="604" t="s">
        <v>22</v>
      </c>
      <c r="K88" s="613"/>
    </row>
    <row r="89" spans="1:11" x14ac:dyDescent="0.5">
      <c r="A89" s="604"/>
      <c r="B89" s="606"/>
      <c r="C89" s="18" t="s">
        <v>57</v>
      </c>
      <c r="D89" s="614"/>
      <c r="E89" s="619"/>
      <c r="F89" s="604"/>
      <c r="G89" s="604"/>
      <c r="H89" s="604"/>
      <c r="I89" s="604"/>
      <c r="J89" s="604"/>
      <c r="K89" s="613"/>
    </row>
    <row r="90" spans="1:11" x14ac:dyDescent="0.5">
      <c r="A90" s="604"/>
      <c r="B90" s="606"/>
      <c r="C90" s="18" t="s">
        <v>45</v>
      </c>
      <c r="D90" s="614"/>
      <c r="E90" s="619"/>
      <c r="F90" s="604"/>
      <c r="G90" s="604"/>
      <c r="H90" s="604"/>
      <c r="I90" s="604"/>
      <c r="J90" s="604"/>
      <c r="K90" s="613"/>
    </row>
    <row r="91" spans="1:11" x14ac:dyDescent="0.5">
      <c r="A91" s="604"/>
      <c r="B91" s="606" t="s">
        <v>1717</v>
      </c>
      <c r="C91" s="17" t="s">
        <v>1718</v>
      </c>
      <c r="D91" s="614" t="s">
        <v>82</v>
      </c>
      <c r="E91" s="618"/>
      <c r="F91" s="604" t="s">
        <v>20</v>
      </c>
      <c r="G91" s="604" t="s">
        <v>81</v>
      </c>
      <c r="H91" s="604" t="s">
        <v>73</v>
      </c>
      <c r="I91" s="604" t="s">
        <v>81</v>
      </c>
      <c r="J91" s="604" t="s">
        <v>22</v>
      </c>
      <c r="K91" s="613"/>
    </row>
    <row r="92" spans="1:11" x14ac:dyDescent="0.5">
      <c r="A92" s="604"/>
      <c r="B92" s="606"/>
      <c r="C92" s="18" t="s">
        <v>57</v>
      </c>
      <c r="D92" s="614"/>
      <c r="E92" s="618"/>
      <c r="F92" s="604"/>
      <c r="G92" s="604"/>
      <c r="H92" s="604"/>
      <c r="I92" s="604"/>
      <c r="J92" s="604"/>
      <c r="K92" s="613"/>
    </row>
    <row r="93" spans="1:11" x14ac:dyDescent="0.5">
      <c r="A93" s="604"/>
      <c r="B93" s="606"/>
      <c r="C93" s="18" t="s">
        <v>45</v>
      </c>
      <c r="D93" s="614"/>
      <c r="E93" s="618"/>
      <c r="F93" s="604"/>
      <c r="G93" s="604"/>
      <c r="H93" s="604"/>
      <c r="I93" s="604"/>
      <c r="J93" s="604"/>
      <c r="K93" s="613"/>
    </row>
    <row r="94" spans="1:11" x14ac:dyDescent="0.5">
      <c r="A94" s="604"/>
      <c r="B94" s="606" t="s">
        <v>1719</v>
      </c>
      <c r="C94" s="17" t="s">
        <v>1720</v>
      </c>
      <c r="D94" s="614" t="s">
        <v>82</v>
      </c>
      <c r="E94" s="618"/>
      <c r="F94" s="604" t="s">
        <v>20</v>
      </c>
      <c r="G94" s="604" t="s">
        <v>81</v>
      </c>
      <c r="H94" s="604" t="s">
        <v>73</v>
      </c>
      <c r="I94" s="604" t="s">
        <v>81</v>
      </c>
      <c r="J94" s="604" t="s">
        <v>22</v>
      </c>
      <c r="K94" s="613"/>
    </row>
    <row r="95" spans="1:11" x14ac:dyDescent="0.5">
      <c r="A95" s="604"/>
      <c r="B95" s="606"/>
      <c r="C95" s="18" t="s">
        <v>57</v>
      </c>
      <c r="D95" s="614"/>
      <c r="E95" s="618"/>
      <c r="F95" s="604"/>
      <c r="G95" s="604"/>
      <c r="H95" s="604"/>
      <c r="I95" s="604"/>
      <c r="J95" s="604"/>
      <c r="K95" s="613"/>
    </row>
    <row r="96" spans="1:11" x14ac:dyDescent="0.5">
      <c r="A96" s="604"/>
      <c r="B96" s="606"/>
      <c r="C96" s="18" t="s">
        <v>45</v>
      </c>
      <c r="D96" s="614"/>
      <c r="E96" s="618"/>
      <c r="F96" s="604"/>
      <c r="G96" s="604"/>
      <c r="H96" s="604"/>
      <c r="I96" s="604"/>
      <c r="J96" s="604"/>
      <c r="K96" s="613"/>
    </row>
    <row r="97" spans="1:11" x14ac:dyDescent="0.5">
      <c r="A97" s="604"/>
      <c r="B97" s="606" t="s">
        <v>1721</v>
      </c>
      <c r="C97" s="17" t="s">
        <v>1722</v>
      </c>
      <c r="D97" s="614" t="s">
        <v>82</v>
      </c>
      <c r="E97" s="618"/>
      <c r="F97" s="604" t="s">
        <v>20</v>
      </c>
      <c r="G97" s="604" t="s">
        <v>81</v>
      </c>
      <c r="H97" s="604" t="s">
        <v>73</v>
      </c>
      <c r="I97" s="604" t="s">
        <v>81</v>
      </c>
      <c r="J97" s="604" t="s">
        <v>22</v>
      </c>
      <c r="K97" s="613"/>
    </row>
    <row r="98" spans="1:11" x14ac:dyDescent="0.5">
      <c r="A98" s="604"/>
      <c r="B98" s="606"/>
      <c r="C98" s="18" t="s">
        <v>57</v>
      </c>
      <c r="D98" s="614"/>
      <c r="E98" s="618"/>
      <c r="F98" s="604"/>
      <c r="G98" s="604"/>
      <c r="H98" s="604"/>
      <c r="I98" s="604"/>
      <c r="J98" s="604"/>
      <c r="K98" s="613"/>
    </row>
    <row r="99" spans="1:11" x14ac:dyDescent="0.5">
      <c r="A99" s="604"/>
      <c r="B99" s="606"/>
      <c r="C99" s="18" t="s">
        <v>45</v>
      </c>
      <c r="D99" s="614"/>
      <c r="E99" s="618"/>
      <c r="F99" s="604"/>
      <c r="G99" s="604"/>
      <c r="H99" s="604"/>
      <c r="I99" s="604"/>
      <c r="J99" s="604"/>
      <c r="K99" s="613"/>
    </row>
    <row r="100" spans="1:11" x14ac:dyDescent="0.5">
      <c r="A100" s="604"/>
      <c r="B100" s="606" t="s">
        <v>1723</v>
      </c>
      <c r="C100" s="17" t="s">
        <v>1724</v>
      </c>
      <c r="D100" s="614" t="s">
        <v>82</v>
      </c>
      <c r="E100" s="618"/>
      <c r="F100" s="604" t="s">
        <v>20</v>
      </c>
      <c r="G100" s="604" t="s">
        <v>81</v>
      </c>
      <c r="H100" s="604" t="s">
        <v>73</v>
      </c>
      <c r="I100" s="604" t="s">
        <v>81</v>
      </c>
      <c r="J100" s="604" t="s">
        <v>22</v>
      </c>
      <c r="K100" s="613"/>
    </row>
    <row r="101" spans="1:11" x14ac:dyDescent="0.5">
      <c r="A101" s="604"/>
      <c r="B101" s="606"/>
      <c r="C101" s="18" t="s">
        <v>57</v>
      </c>
      <c r="D101" s="614"/>
      <c r="E101" s="618"/>
      <c r="F101" s="604"/>
      <c r="G101" s="604"/>
      <c r="H101" s="604"/>
      <c r="I101" s="604"/>
      <c r="J101" s="604"/>
      <c r="K101" s="613"/>
    </row>
    <row r="102" spans="1:11" x14ac:dyDescent="0.5">
      <c r="A102" s="604"/>
      <c r="B102" s="606"/>
      <c r="C102" s="18" t="s">
        <v>45</v>
      </c>
      <c r="D102" s="614"/>
      <c r="E102" s="618"/>
      <c r="F102" s="604"/>
      <c r="G102" s="604"/>
      <c r="H102" s="604"/>
      <c r="I102" s="604"/>
      <c r="J102" s="604"/>
      <c r="K102" s="613"/>
    </row>
    <row r="103" spans="1:11" x14ac:dyDescent="0.5">
      <c r="A103" s="604"/>
      <c r="B103" s="606" t="s">
        <v>1558</v>
      </c>
      <c r="C103" s="17" t="s">
        <v>1530</v>
      </c>
      <c r="D103" s="614" t="s">
        <v>1313</v>
      </c>
      <c r="E103" s="619" t="s">
        <v>1764</v>
      </c>
      <c r="F103" s="604" t="s">
        <v>20</v>
      </c>
      <c r="G103" s="604" t="s">
        <v>81</v>
      </c>
      <c r="H103" s="604" t="s">
        <v>73</v>
      </c>
      <c r="I103" s="604" t="s">
        <v>81</v>
      </c>
      <c r="J103" s="604" t="s">
        <v>22</v>
      </c>
      <c r="K103" s="613"/>
    </row>
    <row r="104" spans="1:11" x14ac:dyDescent="0.5">
      <c r="A104" s="604"/>
      <c r="B104" s="606"/>
      <c r="C104" s="18" t="s">
        <v>57</v>
      </c>
      <c r="D104" s="614"/>
      <c r="E104" s="619"/>
      <c r="F104" s="604"/>
      <c r="G104" s="604"/>
      <c r="H104" s="604"/>
      <c r="I104" s="604"/>
      <c r="J104" s="604"/>
      <c r="K104" s="613"/>
    </row>
    <row r="105" spans="1:11" x14ac:dyDescent="0.5">
      <c r="A105" s="604"/>
      <c r="B105" s="606"/>
      <c r="C105" s="18" t="s">
        <v>45</v>
      </c>
      <c r="D105" s="614"/>
      <c r="E105" s="619"/>
      <c r="F105" s="604"/>
      <c r="G105" s="604"/>
      <c r="H105" s="604"/>
      <c r="I105" s="604"/>
      <c r="J105" s="604"/>
      <c r="K105" s="613"/>
    </row>
    <row r="106" spans="1:11" x14ac:dyDescent="0.5">
      <c r="A106" s="604"/>
      <c r="B106" s="606" t="s">
        <v>1725</v>
      </c>
      <c r="C106" s="17" t="s">
        <v>1550</v>
      </c>
      <c r="D106" s="614" t="s">
        <v>1313</v>
      </c>
      <c r="E106" s="619" t="s">
        <v>1765</v>
      </c>
      <c r="F106" s="604" t="s">
        <v>20</v>
      </c>
      <c r="G106" s="604" t="s">
        <v>81</v>
      </c>
      <c r="H106" s="604" t="s">
        <v>25</v>
      </c>
      <c r="I106" s="604" t="s">
        <v>26</v>
      </c>
      <c r="J106" s="604" t="s">
        <v>22</v>
      </c>
      <c r="K106" s="613"/>
    </row>
    <row r="107" spans="1:11" x14ac:dyDescent="0.5">
      <c r="A107" s="604"/>
      <c r="B107" s="606"/>
      <c r="C107" s="18" t="s">
        <v>57</v>
      </c>
      <c r="D107" s="614"/>
      <c r="E107" s="619"/>
      <c r="F107" s="604"/>
      <c r="G107" s="604"/>
      <c r="H107" s="604"/>
      <c r="I107" s="604"/>
      <c r="J107" s="604"/>
      <c r="K107" s="613"/>
    </row>
    <row r="108" spans="1:11" x14ac:dyDescent="0.5">
      <c r="A108" s="604"/>
      <c r="B108" s="606"/>
      <c r="C108" s="18" t="s">
        <v>45</v>
      </c>
      <c r="D108" s="614"/>
      <c r="E108" s="619"/>
      <c r="F108" s="604"/>
      <c r="G108" s="604"/>
      <c r="H108" s="604"/>
      <c r="I108" s="604"/>
      <c r="J108" s="604"/>
      <c r="K108" s="613"/>
    </row>
    <row r="109" spans="1:11" x14ac:dyDescent="0.5">
      <c r="A109" s="604"/>
      <c r="B109" s="606" t="s">
        <v>1726</v>
      </c>
      <c r="C109" s="17" t="s">
        <v>1532</v>
      </c>
      <c r="D109" s="614" t="s">
        <v>1313</v>
      </c>
      <c r="E109" s="619" t="s">
        <v>1766</v>
      </c>
      <c r="F109" s="604" t="s">
        <v>20</v>
      </c>
      <c r="G109" s="604" t="s">
        <v>81</v>
      </c>
      <c r="H109" s="604" t="s">
        <v>73</v>
      </c>
      <c r="I109" s="604" t="s">
        <v>81</v>
      </c>
      <c r="J109" s="604" t="s">
        <v>22</v>
      </c>
      <c r="K109" s="613"/>
    </row>
    <row r="110" spans="1:11" x14ac:dyDescent="0.5">
      <c r="A110" s="604"/>
      <c r="B110" s="606"/>
      <c r="C110" s="18" t="s">
        <v>57</v>
      </c>
      <c r="D110" s="614"/>
      <c r="E110" s="619"/>
      <c r="F110" s="604"/>
      <c r="G110" s="604"/>
      <c r="H110" s="604"/>
      <c r="I110" s="604"/>
      <c r="J110" s="604"/>
      <c r="K110" s="613"/>
    </row>
    <row r="111" spans="1:11" x14ac:dyDescent="0.5">
      <c r="A111" s="604"/>
      <c r="B111" s="606"/>
      <c r="C111" s="18" t="s">
        <v>45</v>
      </c>
      <c r="D111" s="614"/>
      <c r="E111" s="619"/>
      <c r="F111" s="604"/>
      <c r="G111" s="604"/>
      <c r="H111" s="604"/>
      <c r="I111" s="604"/>
      <c r="J111" s="604"/>
      <c r="K111" s="613"/>
    </row>
    <row r="112" spans="1:11" x14ac:dyDescent="0.5">
      <c r="A112" s="604"/>
      <c r="B112" s="606" t="s">
        <v>1727</v>
      </c>
      <c r="C112" s="17" t="s">
        <v>1534</v>
      </c>
      <c r="D112" s="614" t="s">
        <v>1313</v>
      </c>
      <c r="E112" s="619" t="s">
        <v>1767</v>
      </c>
      <c r="F112" s="604" t="s">
        <v>20</v>
      </c>
      <c r="G112" s="604" t="s">
        <v>81</v>
      </c>
      <c r="H112" s="604" t="s">
        <v>73</v>
      </c>
      <c r="I112" s="604" t="s">
        <v>81</v>
      </c>
      <c r="J112" s="604" t="s">
        <v>22</v>
      </c>
      <c r="K112" s="613"/>
    </row>
    <row r="113" spans="1:11" x14ac:dyDescent="0.5">
      <c r="A113" s="604"/>
      <c r="B113" s="606"/>
      <c r="C113" s="18" t="s">
        <v>57</v>
      </c>
      <c r="D113" s="614"/>
      <c r="E113" s="619"/>
      <c r="F113" s="604"/>
      <c r="G113" s="604"/>
      <c r="H113" s="604"/>
      <c r="I113" s="604"/>
      <c r="J113" s="604"/>
      <c r="K113" s="613"/>
    </row>
    <row r="114" spans="1:11" x14ac:dyDescent="0.5">
      <c r="A114" s="604"/>
      <c r="B114" s="606"/>
      <c r="C114" s="18" t="s">
        <v>45</v>
      </c>
      <c r="D114" s="614"/>
      <c r="E114" s="619"/>
      <c r="F114" s="604"/>
      <c r="G114" s="604"/>
      <c r="H114" s="604"/>
      <c r="I114" s="604"/>
      <c r="J114" s="604"/>
      <c r="K114" s="613"/>
    </row>
    <row r="115" spans="1:11" x14ac:dyDescent="0.5">
      <c r="A115" s="604"/>
      <c r="B115" s="606" t="s">
        <v>1728</v>
      </c>
      <c r="C115" s="17" t="s">
        <v>1554</v>
      </c>
      <c r="D115" s="614" t="s">
        <v>1318</v>
      </c>
      <c r="E115" s="619" t="s">
        <v>1768</v>
      </c>
      <c r="F115" s="604" t="s">
        <v>20</v>
      </c>
      <c r="G115" s="604" t="s">
        <v>81</v>
      </c>
      <c r="H115" s="604" t="s">
        <v>73</v>
      </c>
      <c r="I115" s="604" t="s">
        <v>81</v>
      </c>
      <c r="J115" s="604" t="s">
        <v>22</v>
      </c>
      <c r="K115" s="613"/>
    </row>
    <row r="116" spans="1:11" x14ac:dyDescent="0.5">
      <c r="A116" s="604"/>
      <c r="B116" s="606"/>
      <c r="C116" s="18" t="s">
        <v>57</v>
      </c>
      <c r="D116" s="614"/>
      <c r="E116" s="619"/>
      <c r="F116" s="604"/>
      <c r="G116" s="604"/>
      <c r="H116" s="604"/>
      <c r="I116" s="604"/>
      <c r="J116" s="604"/>
      <c r="K116" s="613"/>
    </row>
    <row r="117" spans="1:11" x14ac:dyDescent="0.5">
      <c r="A117" s="604"/>
      <c r="B117" s="606"/>
      <c r="C117" s="18" t="s">
        <v>45</v>
      </c>
      <c r="D117" s="614"/>
      <c r="E117" s="619"/>
      <c r="F117" s="604"/>
      <c r="G117" s="604"/>
      <c r="H117" s="604"/>
      <c r="I117" s="604"/>
      <c r="J117" s="604"/>
      <c r="K117" s="613"/>
    </row>
    <row r="118" spans="1:11" x14ac:dyDescent="0.5">
      <c r="A118" s="604"/>
      <c r="B118" s="606" t="s">
        <v>1729</v>
      </c>
      <c r="C118" s="17" t="s">
        <v>1563</v>
      </c>
      <c r="D118" s="614" t="s">
        <v>1318</v>
      </c>
      <c r="E118" s="619" t="s">
        <v>1769</v>
      </c>
      <c r="F118" s="604" t="s">
        <v>20</v>
      </c>
      <c r="G118" s="604" t="s">
        <v>81</v>
      </c>
      <c r="H118" s="604" t="s">
        <v>73</v>
      </c>
      <c r="I118" s="604" t="s">
        <v>81</v>
      </c>
      <c r="J118" s="604" t="s">
        <v>22</v>
      </c>
      <c r="K118" s="613"/>
    </row>
    <row r="119" spans="1:11" x14ac:dyDescent="0.5">
      <c r="A119" s="604"/>
      <c r="B119" s="606"/>
      <c r="C119" s="18" t="s">
        <v>57</v>
      </c>
      <c r="D119" s="614"/>
      <c r="E119" s="619"/>
      <c r="F119" s="604"/>
      <c r="G119" s="604"/>
      <c r="H119" s="604"/>
      <c r="I119" s="604"/>
      <c r="J119" s="604"/>
      <c r="K119" s="613"/>
    </row>
    <row r="120" spans="1:11" x14ac:dyDescent="0.5">
      <c r="A120" s="604"/>
      <c r="B120" s="606"/>
      <c r="C120" s="18" t="s">
        <v>45</v>
      </c>
      <c r="D120" s="614"/>
      <c r="E120" s="619"/>
      <c r="F120" s="604"/>
      <c r="G120" s="604"/>
      <c r="H120" s="604"/>
      <c r="I120" s="604"/>
      <c r="J120" s="604"/>
      <c r="K120" s="613"/>
    </row>
    <row r="121" spans="1:11" x14ac:dyDescent="0.5">
      <c r="A121" s="604"/>
      <c r="B121" s="606" t="s">
        <v>1730</v>
      </c>
      <c r="C121" s="17" t="s">
        <v>1731</v>
      </c>
      <c r="D121" s="614" t="s">
        <v>1313</v>
      </c>
      <c r="E121" s="618"/>
      <c r="F121" s="604" t="s">
        <v>20</v>
      </c>
      <c r="G121" s="604" t="s">
        <v>81</v>
      </c>
      <c r="H121" s="604" t="s">
        <v>73</v>
      </c>
      <c r="I121" s="604" t="s">
        <v>81</v>
      </c>
      <c r="J121" s="604" t="s">
        <v>22</v>
      </c>
      <c r="K121" s="613"/>
    </row>
    <row r="122" spans="1:11" x14ac:dyDescent="0.5">
      <c r="A122" s="604"/>
      <c r="B122" s="606"/>
      <c r="C122" s="18" t="s">
        <v>57</v>
      </c>
      <c r="D122" s="614"/>
      <c r="E122" s="618"/>
      <c r="F122" s="604"/>
      <c r="G122" s="604"/>
      <c r="H122" s="604"/>
      <c r="I122" s="604"/>
      <c r="J122" s="604"/>
      <c r="K122" s="613"/>
    </row>
    <row r="123" spans="1:11" x14ac:dyDescent="0.5">
      <c r="A123" s="604"/>
      <c r="B123" s="606"/>
      <c r="C123" s="18" t="s">
        <v>45</v>
      </c>
      <c r="D123" s="614"/>
      <c r="E123" s="618"/>
      <c r="F123" s="604"/>
      <c r="G123" s="604"/>
      <c r="H123" s="604"/>
      <c r="I123" s="604"/>
      <c r="J123" s="604"/>
      <c r="K123" s="613"/>
    </row>
    <row r="124" spans="1:11" x14ac:dyDescent="0.5">
      <c r="A124" s="604"/>
      <c r="B124" s="606" t="s">
        <v>1732</v>
      </c>
      <c r="C124" s="17" t="s">
        <v>1733</v>
      </c>
      <c r="D124" s="614" t="s">
        <v>1313</v>
      </c>
      <c r="E124" s="618"/>
      <c r="F124" s="604" t="s">
        <v>20</v>
      </c>
      <c r="G124" s="604" t="s">
        <v>81</v>
      </c>
      <c r="H124" s="604" t="s">
        <v>73</v>
      </c>
      <c r="I124" s="604" t="s">
        <v>81</v>
      </c>
      <c r="J124" s="604" t="s">
        <v>22</v>
      </c>
      <c r="K124" s="613"/>
    </row>
    <row r="125" spans="1:11" x14ac:dyDescent="0.5">
      <c r="A125" s="604"/>
      <c r="B125" s="606"/>
      <c r="C125" s="18" t="s">
        <v>57</v>
      </c>
      <c r="D125" s="614"/>
      <c r="E125" s="618"/>
      <c r="F125" s="604"/>
      <c r="G125" s="604"/>
      <c r="H125" s="604"/>
      <c r="I125" s="604"/>
      <c r="J125" s="604"/>
      <c r="K125" s="613"/>
    </row>
    <row r="126" spans="1:11" x14ac:dyDescent="0.5">
      <c r="A126" s="604"/>
      <c r="B126" s="606"/>
      <c r="C126" s="18" t="s">
        <v>45</v>
      </c>
      <c r="D126" s="614"/>
      <c r="E126" s="618"/>
      <c r="F126" s="604"/>
      <c r="G126" s="604"/>
      <c r="H126" s="604"/>
      <c r="I126" s="604"/>
      <c r="J126" s="604"/>
      <c r="K126" s="613"/>
    </row>
    <row r="127" spans="1:11" x14ac:dyDescent="0.5">
      <c r="A127" s="604"/>
      <c r="B127" s="606" t="s">
        <v>1734</v>
      </c>
      <c r="C127" s="17" t="s">
        <v>1735</v>
      </c>
      <c r="D127" s="614" t="s">
        <v>1313</v>
      </c>
      <c r="E127" s="618"/>
      <c r="F127" s="604" t="s">
        <v>20</v>
      </c>
      <c r="G127" s="604" t="s">
        <v>81</v>
      </c>
      <c r="H127" s="604" t="s">
        <v>73</v>
      </c>
      <c r="I127" s="604" t="s">
        <v>81</v>
      </c>
      <c r="J127" s="604" t="s">
        <v>22</v>
      </c>
      <c r="K127" s="613"/>
    </row>
    <row r="128" spans="1:11" x14ac:dyDescent="0.5">
      <c r="A128" s="604"/>
      <c r="B128" s="606"/>
      <c r="C128" s="18" t="s">
        <v>57</v>
      </c>
      <c r="D128" s="614"/>
      <c r="E128" s="618"/>
      <c r="F128" s="604"/>
      <c r="G128" s="604"/>
      <c r="H128" s="604"/>
      <c r="I128" s="604"/>
      <c r="J128" s="604"/>
      <c r="K128" s="613"/>
    </row>
    <row r="129" spans="1:11" x14ac:dyDescent="0.5">
      <c r="A129" s="604"/>
      <c r="B129" s="606"/>
      <c r="C129" s="18" t="s">
        <v>45</v>
      </c>
      <c r="D129" s="614"/>
      <c r="E129" s="618"/>
      <c r="F129" s="604"/>
      <c r="G129" s="604"/>
      <c r="H129" s="604"/>
      <c r="I129" s="604"/>
      <c r="J129" s="604"/>
      <c r="K129" s="613"/>
    </row>
    <row r="130" spans="1:11" x14ac:dyDescent="0.5">
      <c r="A130" s="604"/>
      <c r="B130" s="606" t="s">
        <v>1736</v>
      </c>
      <c r="C130" s="17" t="s">
        <v>1737</v>
      </c>
      <c r="D130" s="614" t="s">
        <v>1313</v>
      </c>
      <c r="E130" s="618"/>
      <c r="F130" s="604" t="s">
        <v>20</v>
      </c>
      <c r="G130" s="604" t="s">
        <v>76</v>
      </c>
      <c r="H130" s="604" t="s">
        <v>73</v>
      </c>
      <c r="I130" s="604" t="s">
        <v>76</v>
      </c>
      <c r="J130" s="604" t="s">
        <v>22</v>
      </c>
      <c r="K130" s="613"/>
    </row>
    <row r="131" spans="1:11" x14ac:dyDescent="0.5">
      <c r="A131" s="604"/>
      <c r="B131" s="606"/>
      <c r="C131" s="18" t="s">
        <v>57</v>
      </c>
      <c r="D131" s="614"/>
      <c r="E131" s="618"/>
      <c r="F131" s="604"/>
      <c r="G131" s="604"/>
      <c r="H131" s="604"/>
      <c r="I131" s="604"/>
      <c r="J131" s="604"/>
      <c r="K131" s="613"/>
    </row>
    <row r="132" spans="1:11" x14ac:dyDescent="0.5">
      <c r="A132" s="604"/>
      <c r="B132" s="606"/>
      <c r="C132" s="18" t="s">
        <v>45</v>
      </c>
      <c r="D132" s="614"/>
      <c r="E132" s="618"/>
      <c r="F132" s="604"/>
      <c r="G132" s="604"/>
      <c r="H132" s="604"/>
      <c r="I132" s="604"/>
      <c r="J132" s="604"/>
      <c r="K132" s="613"/>
    </row>
    <row r="133" spans="1:11" x14ac:dyDescent="0.5">
      <c r="A133" s="604"/>
      <c r="B133" s="606" t="s">
        <v>1738</v>
      </c>
      <c r="C133" s="17" t="s">
        <v>1565</v>
      </c>
      <c r="D133" s="614" t="s">
        <v>82</v>
      </c>
      <c r="E133" s="618"/>
      <c r="F133" s="604" t="s">
        <v>20</v>
      </c>
      <c r="G133" s="604" t="s">
        <v>20</v>
      </c>
      <c r="H133" s="604" t="s">
        <v>20</v>
      </c>
      <c r="I133" s="604" t="s">
        <v>73</v>
      </c>
      <c r="J133" s="604" t="s">
        <v>22</v>
      </c>
      <c r="K133" s="613"/>
    </row>
    <row r="134" spans="1:11" x14ac:dyDescent="0.5">
      <c r="A134" s="604"/>
      <c r="B134" s="606"/>
      <c r="C134" s="18" t="s">
        <v>57</v>
      </c>
      <c r="D134" s="614"/>
      <c r="E134" s="618"/>
      <c r="F134" s="604"/>
      <c r="G134" s="604"/>
      <c r="H134" s="604"/>
      <c r="I134" s="604"/>
      <c r="J134" s="604"/>
      <c r="K134" s="613"/>
    </row>
    <row r="135" spans="1:11" x14ac:dyDescent="0.5">
      <c r="A135" s="604"/>
      <c r="B135" s="606" t="s">
        <v>1739</v>
      </c>
      <c r="C135" s="17" t="s">
        <v>1554</v>
      </c>
      <c r="D135" s="614" t="s">
        <v>1318</v>
      </c>
      <c r="E135" s="618"/>
      <c r="F135" s="604" t="s">
        <v>20</v>
      </c>
      <c r="G135" s="604" t="s">
        <v>20</v>
      </c>
      <c r="H135" s="604" t="s">
        <v>20</v>
      </c>
      <c r="I135" s="604" t="s">
        <v>73</v>
      </c>
      <c r="J135" s="604" t="s">
        <v>22</v>
      </c>
      <c r="K135" s="613"/>
    </row>
    <row r="136" spans="1:11" x14ac:dyDescent="0.5">
      <c r="A136" s="604"/>
      <c r="B136" s="606"/>
      <c r="C136" s="18" t="s">
        <v>57</v>
      </c>
      <c r="D136" s="614"/>
      <c r="E136" s="618"/>
      <c r="F136" s="604"/>
      <c r="G136" s="604"/>
      <c r="H136" s="604"/>
      <c r="I136" s="604"/>
      <c r="J136" s="604"/>
      <c r="K136" s="613"/>
    </row>
    <row r="137" spans="1:11" x14ac:dyDescent="0.5">
      <c r="A137" s="604"/>
      <c r="B137" s="606" t="s">
        <v>1562</v>
      </c>
      <c r="C137" s="17" t="s">
        <v>1563</v>
      </c>
      <c r="D137" s="614" t="s">
        <v>1318</v>
      </c>
      <c r="E137" s="618"/>
      <c r="F137" s="604" t="s">
        <v>20</v>
      </c>
      <c r="G137" s="604" t="s">
        <v>76</v>
      </c>
      <c r="H137" s="604" t="s">
        <v>81</v>
      </c>
      <c r="I137" s="604" t="s">
        <v>20</v>
      </c>
      <c r="J137" s="604" t="s">
        <v>22</v>
      </c>
      <c r="K137" s="613"/>
    </row>
    <row r="138" spans="1:11" x14ac:dyDescent="0.5">
      <c r="A138" s="604"/>
      <c r="B138" s="606"/>
      <c r="C138" s="19" t="s">
        <v>1371</v>
      </c>
      <c r="D138" s="614"/>
      <c r="E138" s="618"/>
      <c r="F138" s="604"/>
      <c r="G138" s="604"/>
      <c r="H138" s="604"/>
      <c r="I138" s="604"/>
      <c r="J138" s="604"/>
      <c r="K138" s="613"/>
    </row>
    <row r="139" spans="1:11" x14ac:dyDescent="0.5">
      <c r="A139" s="604"/>
      <c r="B139" s="606"/>
      <c r="C139" s="18" t="s">
        <v>91</v>
      </c>
      <c r="D139" s="614"/>
      <c r="E139" s="618"/>
      <c r="F139" s="604"/>
      <c r="G139" s="604"/>
      <c r="H139" s="604"/>
      <c r="I139" s="604"/>
      <c r="J139" s="604"/>
      <c r="K139" s="613"/>
    </row>
    <row r="140" spans="1:11" x14ac:dyDescent="0.5">
      <c r="A140" s="604"/>
      <c r="B140" s="606" t="s">
        <v>1740</v>
      </c>
      <c r="C140" s="17" t="s">
        <v>1741</v>
      </c>
      <c r="D140" s="614" t="s">
        <v>86</v>
      </c>
      <c r="E140" s="618"/>
      <c r="F140" s="604" t="s">
        <v>20</v>
      </c>
      <c r="G140" s="604" t="s">
        <v>20</v>
      </c>
      <c r="H140" s="604" t="s">
        <v>73</v>
      </c>
      <c r="I140" s="604" t="s">
        <v>20</v>
      </c>
      <c r="J140" s="604" t="s">
        <v>74</v>
      </c>
      <c r="K140" s="613"/>
    </row>
    <row r="141" spans="1:11" x14ac:dyDescent="0.5">
      <c r="A141" s="604"/>
      <c r="B141" s="606"/>
      <c r="C141" s="18" t="s">
        <v>178</v>
      </c>
      <c r="D141" s="614"/>
      <c r="E141" s="618"/>
      <c r="F141" s="604"/>
      <c r="G141" s="604"/>
      <c r="H141" s="604"/>
      <c r="I141" s="604"/>
      <c r="J141" s="604"/>
      <c r="K141" s="613"/>
    </row>
    <row r="142" spans="1:11" x14ac:dyDescent="0.5">
      <c r="A142" s="604"/>
      <c r="B142" s="606"/>
      <c r="C142" s="18" t="s">
        <v>184</v>
      </c>
      <c r="D142" s="614"/>
      <c r="E142" s="618"/>
      <c r="F142" s="604"/>
      <c r="G142" s="604"/>
      <c r="H142" s="604"/>
      <c r="I142" s="604"/>
      <c r="J142" s="604"/>
      <c r="K142" s="613"/>
    </row>
    <row r="143" spans="1:11" x14ac:dyDescent="0.5">
      <c r="A143" s="604"/>
      <c r="B143" s="606"/>
      <c r="C143" s="18" t="s">
        <v>44</v>
      </c>
      <c r="D143" s="614"/>
      <c r="E143" s="618"/>
      <c r="F143" s="604"/>
      <c r="G143" s="604"/>
      <c r="H143" s="604"/>
      <c r="I143" s="604"/>
      <c r="J143" s="604"/>
      <c r="K143" s="613"/>
    </row>
    <row r="144" spans="1:11" x14ac:dyDescent="0.5">
      <c r="A144" s="604"/>
      <c r="B144" s="606"/>
      <c r="C144" s="18" t="s">
        <v>201</v>
      </c>
      <c r="D144" s="614"/>
      <c r="E144" s="618"/>
      <c r="F144" s="604"/>
      <c r="G144" s="604"/>
      <c r="H144" s="604"/>
      <c r="I144" s="604"/>
      <c r="J144" s="604"/>
      <c r="K144" s="613"/>
    </row>
    <row r="145" spans="1:11" x14ac:dyDescent="0.5">
      <c r="A145" s="604"/>
      <c r="B145" s="606" t="s">
        <v>1742</v>
      </c>
      <c r="C145" s="17" t="s">
        <v>1306</v>
      </c>
      <c r="D145" s="614" t="s">
        <v>82</v>
      </c>
      <c r="E145" s="618"/>
      <c r="F145" s="604" t="s">
        <v>20</v>
      </c>
      <c r="G145" s="604" t="s">
        <v>20</v>
      </c>
      <c r="H145" s="604" t="s">
        <v>20</v>
      </c>
      <c r="I145" s="604" t="s">
        <v>73</v>
      </c>
      <c r="J145" s="604" t="s">
        <v>22</v>
      </c>
      <c r="K145" s="613"/>
    </row>
    <row r="146" spans="1:11" x14ac:dyDescent="0.5">
      <c r="A146" s="604"/>
      <c r="B146" s="606"/>
      <c r="C146" s="18" t="s">
        <v>43</v>
      </c>
      <c r="D146" s="614"/>
      <c r="E146" s="618"/>
      <c r="F146" s="604"/>
      <c r="G146" s="604"/>
      <c r="H146" s="604"/>
      <c r="I146" s="604"/>
      <c r="J146" s="604"/>
      <c r="K146" s="613"/>
    </row>
    <row r="147" spans="1:11" x14ac:dyDescent="0.5">
      <c r="A147" s="604"/>
      <c r="B147" s="606"/>
      <c r="C147" s="18" t="s">
        <v>200</v>
      </c>
      <c r="D147" s="614"/>
      <c r="E147" s="618"/>
      <c r="F147" s="604"/>
      <c r="G147" s="604"/>
      <c r="H147" s="604"/>
      <c r="I147" s="604"/>
      <c r="J147" s="604"/>
      <c r="K147" s="613"/>
    </row>
    <row r="148" spans="1:11" x14ac:dyDescent="0.5">
      <c r="A148" s="604"/>
      <c r="B148" s="606"/>
      <c r="C148" s="18" t="s">
        <v>184</v>
      </c>
      <c r="D148" s="614"/>
      <c r="E148" s="618"/>
      <c r="F148" s="604"/>
      <c r="G148" s="604"/>
      <c r="H148" s="604"/>
      <c r="I148" s="604"/>
      <c r="J148" s="604"/>
      <c r="K148" s="613"/>
    </row>
    <row r="149" spans="1:11" x14ac:dyDescent="0.5">
      <c r="A149" s="604"/>
      <c r="B149" s="606"/>
      <c r="C149" s="18" t="s">
        <v>201</v>
      </c>
      <c r="D149" s="614"/>
      <c r="E149" s="618"/>
      <c r="F149" s="604"/>
      <c r="G149" s="604"/>
      <c r="H149" s="604"/>
      <c r="I149" s="604"/>
      <c r="J149" s="604"/>
      <c r="K149" s="613"/>
    </row>
    <row r="150" spans="1:11" x14ac:dyDescent="0.5">
      <c r="A150" s="604"/>
      <c r="B150" s="606" t="s">
        <v>1743</v>
      </c>
      <c r="C150" s="17" t="s">
        <v>1547</v>
      </c>
      <c r="D150" s="614" t="s">
        <v>82</v>
      </c>
      <c r="E150" s="618"/>
      <c r="F150" s="604" t="s">
        <v>20</v>
      </c>
      <c r="G150" s="604" t="s">
        <v>20</v>
      </c>
      <c r="H150" s="604" t="s">
        <v>20</v>
      </c>
      <c r="I150" s="604" t="s">
        <v>73</v>
      </c>
      <c r="J150" s="604" t="s">
        <v>22</v>
      </c>
      <c r="K150" s="613"/>
    </row>
    <row r="151" spans="1:11" x14ac:dyDescent="0.5">
      <c r="A151" s="604"/>
      <c r="B151" s="606"/>
      <c r="C151" s="18" t="s">
        <v>43</v>
      </c>
      <c r="D151" s="614"/>
      <c r="E151" s="618"/>
      <c r="F151" s="604"/>
      <c r="G151" s="604"/>
      <c r="H151" s="604"/>
      <c r="I151" s="604"/>
      <c r="J151" s="604"/>
      <c r="K151" s="613"/>
    </row>
    <row r="152" spans="1:11" x14ac:dyDescent="0.5">
      <c r="A152" s="604"/>
      <c r="B152" s="606"/>
      <c r="C152" s="18" t="s">
        <v>184</v>
      </c>
      <c r="D152" s="614"/>
      <c r="E152" s="618"/>
      <c r="F152" s="604"/>
      <c r="G152" s="604"/>
      <c r="H152" s="604"/>
      <c r="I152" s="604"/>
      <c r="J152" s="604"/>
      <c r="K152" s="613"/>
    </row>
    <row r="153" spans="1:11" x14ac:dyDescent="0.5">
      <c r="A153" s="604"/>
      <c r="B153" s="606"/>
      <c r="C153" s="18" t="s">
        <v>201</v>
      </c>
      <c r="D153" s="614"/>
      <c r="E153" s="618"/>
      <c r="F153" s="604"/>
      <c r="G153" s="604"/>
      <c r="H153" s="604"/>
      <c r="I153" s="604"/>
      <c r="J153" s="604"/>
      <c r="K153" s="613"/>
    </row>
    <row r="154" spans="1:11" x14ac:dyDescent="0.5">
      <c r="A154" s="604"/>
      <c r="B154" s="606"/>
      <c r="C154" s="18" t="s">
        <v>200</v>
      </c>
      <c r="D154" s="614"/>
      <c r="E154" s="618"/>
      <c r="F154" s="604"/>
      <c r="G154" s="604"/>
      <c r="H154" s="604"/>
      <c r="I154" s="604"/>
      <c r="J154" s="604"/>
      <c r="K154" s="613"/>
    </row>
    <row r="155" spans="1:11" x14ac:dyDescent="0.5">
      <c r="A155" s="604"/>
      <c r="B155" s="606" t="s">
        <v>1744</v>
      </c>
      <c r="C155" s="17" t="s">
        <v>1530</v>
      </c>
      <c r="D155" s="614" t="s">
        <v>1313</v>
      </c>
      <c r="E155" s="618"/>
      <c r="F155" s="604" t="s">
        <v>20</v>
      </c>
      <c r="G155" s="604" t="s">
        <v>20</v>
      </c>
      <c r="H155" s="604" t="s">
        <v>20</v>
      </c>
      <c r="I155" s="604" t="s">
        <v>73</v>
      </c>
      <c r="J155" s="604" t="s">
        <v>22</v>
      </c>
      <c r="K155" s="613"/>
    </row>
    <row r="156" spans="1:11" x14ac:dyDescent="0.5">
      <c r="A156" s="604"/>
      <c r="B156" s="606"/>
      <c r="C156" s="18" t="s">
        <v>43</v>
      </c>
      <c r="D156" s="614"/>
      <c r="E156" s="618"/>
      <c r="F156" s="604"/>
      <c r="G156" s="604"/>
      <c r="H156" s="604"/>
      <c r="I156" s="604"/>
      <c r="J156" s="604"/>
      <c r="K156" s="613"/>
    </row>
    <row r="157" spans="1:11" x14ac:dyDescent="0.5">
      <c r="A157" s="604"/>
      <c r="B157" s="606" t="s">
        <v>1566</v>
      </c>
      <c r="C157" s="17" t="s">
        <v>1554</v>
      </c>
      <c r="D157" s="614" t="s">
        <v>1318</v>
      </c>
      <c r="E157" s="618"/>
      <c r="F157" s="604" t="s">
        <v>20</v>
      </c>
      <c r="G157" s="604" t="s">
        <v>20</v>
      </c>
      <c r="H157" s="604" t="s">
        <v>20</v>
      </c>
      <c r="I157" s="604" t="s">
        <v>73</v>
      </c>
      <c r="J157" s="604" t="s">
        <v>22</v>
      </c>
      <c r="K157" s="613"/>
    </row>
    <row r="158" spans="1:11" x14ac:dyDescent="0.5">
      <c r="A158" s="604"/>
      <c r="B158" s="606"/>
      <c r="C158" s="18" t="s">
        <v>199</v>
      </c>
      <c r="D158" s="614"/>
      <c r="E158" s="618"/>
      <c r="F158" s="604"/>
      <c r="G158" s="604"/>
      <c r="H158" s="604"/>
      <c r="I158" s="604"/>
      <c r="J158" s="604"/>
      <c r="K158" s="613"/>
    </row>
    <row r="159" spans="1:11" x14ac:dyDescent="0.5">
      <c r="A159" s="604"/>
      <c r="B159" s="606" t="s">
        <v>1745</v>
      </c>
      <c r="C159" s="17" t="s">
        <v>1563</v>
      </c>
      <c r="D159" s="614" t="s">
        <v>1318</v>
      </c>
      <c r="E159" s="618"/>
      <c r="F159" s="604" t="s">
        <v>20</v>
      </c>
      <c r="G159" s="604" t="s">
        <v>21</v>
      </c>
      <c r="H159" s="604" t="s">
        <v>21</v>
      </c>
      <c r="I159" s="604" t="s">
        <v>73</v>
      </c>
      <c r="J159" s="604" t="s">
        <v>22</v>
      </c>
      <c r="K159" s="6"/>
    </row>
    <row r="160" spans="1:11" x14ac:dyDescent="0.5">
      <c r="A160" s="604"/>
      <c r="B160" s="606"/>
      <c r="C160" s="18" t="s">
        <v>43</v>
      </c>
      <c r="D160" s="614"/>
      <c r="E160" s="618"/>
      <c r="F160" s="604"/>
      <c r="G160" s="604"/>
      <c r="H160" s="604"/>
      <c r="I160" s="604"/>
      <c r="J160" s="604"/>
      <c r="K160" s="6"/>
    </row>
    <row r="161" spans="1:11" s="1" customFormat="1" x14ac:dyDescent="0.15">
      <c r="A161" s="615" t="s">
        <v>1786</v>
      </c>
      <c r="B161" s="615"/>
      <c r="C161" s="615"/>
      <c r="D161" s="615"/>
      <c r="E161" s="615"/>
      <c r="F161" s="615"/>
      <c r="G161" s="615"/>
      <c r="H161" s="615"/>
      <c r="I161" s="615"/>
      <c r="J161" s="615"/>
      <c r="K161" s="615"/>
    </row>
    <row r="162" spans="1:11" x14ac:dyDescent="0.5">
      <c r="A162" s="604"/>
      <c r="B162" s="606" t="s">
        <v>1746</v>
      </c>
      <c r="C162" s="17" t="s">
        <v>1310</v>
      </c>
      <c r="D162" s="614" t="s">
        <v>82</v>
      </c>
      <c r="E162" s="620" t="s">
        <v>1595</v>
      </c>
      <c r="F162" s="604" t="s">
        <v>20</v>
      </c>
      <c r="G162" s="604" t="s">
        <v>25</v>
      </c>
      <c r="H162" s="604" t="s">
        <v>25</v>
      </c>
      <c r="I162" s="604" t="s">
        <v>73</v>
      </c>
      <c r="J162" s="604" t="s">
        <v>22</v>
      </c>
      <c r="K162" s="613"/>
    </row>
    <row r="163" spans="1:11" x14ac:dyDescent="0.5">
      <c r="A163" s="604"/>
      <c r="B163" s="606"/>
      <c r="C163" s="19" t="s">
        <v>1401</v>
      </c>
      <c r="D163" s="614"/>
      <c r="E163" s="620"/>
      <c r="F163" s="604"/>
      <c r="G163" s="604"/>
      <c r="H163" s="604"/>
      <c r="I163" s="604"/>
      <c r="J163" s="604"/>
      <c r="K163" s="613"/>
    </row>
    <row r="164" spans="1:11" x14ac:dyDescent="0.5">
      <c r="A164" s="604"/>
      <c r="B164" s="606"/>
      <c r="C164" s="18" t="s">
        <v>89</v>
      </c>
      <c r="D164" s="614"/>
      <c r="E164" s="620"/>
      <c r="F164" s="604"/>
      <c r="G164" s="604"/>
      <c r="H164" s="604"/>
      <c r="I164" s="604"/>
      <c r="J164" s="604"/>
      <c r="K164" s="613"/>
    </row>
    <row r="165" spans="1:11" x14ac:dyDescent="0.5">
      <c r="A165" s="604"/>
      <c r="B165" s="606" t="s">
        <v>1747</v>
      </c>
      <c r="C165" s="17" t="s">
        <v>1547</v>
      </c>
      <c r="D165" s="614" t="s">
        <v>82</v>
      </c>
      <c r="E165" s="620" t="s">
        <v>1590</v>
      </c>
      <c r="F165" s="604" t="s">
        <v>20</v>
      </c>
      <c r="G165" s="604" t="s">
        <v>25</v>
      </c>
      <c r="H165" s="604" t="s">
        <v>25</v>
      </c>
      <c r="I165" s="604" t="s">
        <v>73</v>
      </c>
      <c r="J165" s="604" t="s">
        <v>22</v>
      </c>
      <c r="K165" s="613"/>
    </row>
    <row r="166" spans="1:11" x14ac:dyDescent="0.5">
      <c r="A166" s="604"/>
      <c r="B166" s="606"/>
      <c r="C166" s="19" t="s">
        <v>1401</v>
      </c>
      <c r="D166" s="614"/>
      <c r="E166" s="620"/>
      <c r="F166" s="604"/>
      <c r="G166" s="604"/>
      <c r="H166" s="604"/>
      <c r="I166" s="604"/>
      <c r="J166" s="604"/>
      <c r="K166" s="613"/>
    </row>
    <row r="167" spans="1:11" x14ac:dyDescent="0.5">
      <c r="A167" s="604"/>
      <c r="B167" s="606"/>
      <c r="C167" s="18" t="s">
        <v>376</v>
      </c>
      <c r="D167" s="614"/>
      <c r="E167" s="620"/>
      <c r="F167" s="604"/>
      <c r="G167" s="604"/>
      <c r="H167" s="604"/>
      <c r="I167" s="604"/>
      <c r="J167" s="604"/>
      <c r="K167" s="613"/>
    </row>
    <row r="168" spans="1:11" x14ac:dyDescent="0.5">
      <c r="A168" s="604"/>
      <c r="B168" s="606" t="s">
        <v>1748</v>
      </c>
      <c r="C168" s="17" t="s">
        <v>1550</v>
      </c>
      <c r="D168" s="614" t="s">
        <v>1313</v>
      </c>
      <c r="E168" s="618"/>
      <c r="F168" s="604" t="s">
        <v>20</v>
      </c>
      <c r="G168" s="604" t="s">
        <v>25</v>
      </c>
      <c r="H168" s="604" t="s">
        <v>25</v>
      </c>
      <c r="I168" s="604" t="s">
        <v>73</v>
      </c>
      <c r="J168" s="604" t="s">
        <v>22</v>
      </c>
      <c r="K168" s="613"/>
    </row>
    <row r="169" spans="1:11" x14ac:dyDescent="0.5">
      <c r="A169" s="604"/>
      <c r="B169" s="606"/>
      <c r="C169" s="19" t="s">
        <v>1401</v>
      </c>
      <c r="D169" s="614"/>
      <c r="E169" s="618"/>
      <c r="F169" s="604"/>
      <c r="G169" s="604"/>
      <c r="H169" s="604"/>
      <c r="I169" s="604"/>
      <c r="J169" s="604"/>
      <c r="K169" s="613"/>
    </row>
    <row r="170" spans="1:11" x14ac:dyDescent="0.5">
      <c r="A170" s="604"/>
      <c r="B170" s="606"/>
      <c r="C170" s="18" t="s">
        <v>91</v>
      </c>
      <c r="D170" s="614"/>
      <c r="E170" s="618"/>
      <c r="F170" s="604"/>
      <c r="G170" s="604"/>
      <c r="H170" s="604"/>
      <c r="I170" s="604"/>
      <c r="J170" s="604"/>
      <c r="K170" s="613"/>
    </row>
    <row r="171" spans="1:11" x14ac:dyDescent="0.5">
      <c r="A171" s="604"/>
      <c r="B171" s="606" t="s">
        <v>1749</v>
      </c>
      <c r="C171" s="17" t="s">
        <v>1554</v>
      </c>
      <c r="D171" s="614" t="s">
        <v>1318</v>
      </c>
      <c r="E171" s="618"/>
      <c r="F171" s="604" t="s">
        <v>20</v>
      </c>
      <c r="G171" s="604" t="s">
        <v>25</v>
      </c>
      <c r="H171" s="604" t="s">
        <v>25</v>
      </c>
      <c r="I171" s="604" t="s">
        <v>73</v>
      </c>
      <c r="J171" s="604" t="s">
        <v>22</v>
      </c>
      <c r="K171" s="613"/>
    </row>
    <row r="172" spans="1:11" x14ac:dyDescent="0.5">
      <c r="A172" s="604"/>
      <c r="B172" s="606"/>
      <c r="C172" s="19" t="s">
        <v>1401</v>
      </c>
      <c r="D172" s="614"/>
      <c r="E172" s="618"/>
      <c r="F172" s="604"/>
      <c r="G172" s="604"/>
      <c r="H172" s="604"/>
      <c r="I172" s="604"/>
      <c r="J172" s="604"/>
      <c r="K172" s="613"/>
    </row>
    <row r="173" spans="1:11" x14ac:dyDescent="0.5">
      <c r="A173" s="604"/>
      <c r="B173" s="606"/>
      <c r="C173" s="18" t="s">
        <v>91</v>
      </c>
      <c r="D173" s="614"/>
      <c r="E173" s="618"/>
      <c r="F173" s="604"/>
      <c r="G173" s="604"/>
      <c r="H173" s="604"/>
      <c r="I173" s="604"/>
      <c r="J173" s="604"/>
      <c r="K173" s="613"/>
    </row>
    <row r="174" spans="1:11" ht="42.75" x14ac:dyDescent="0.5">
      <c r="A174" s="604"/>
      <c r="B174" s="606" t="s">
        <v>1535</v>
      </c>
      <c r="C174" s="17" t="s">
        <v>1536</v>
      </c>
      <c r="D174" s="614" t="s">
        <v>86</v>
      </c>
      <c r="E174" s="23" t="s">
        <v>1770</v>
      </c>
      <c r="F174" s="604" t="s">
        <v>23</v>
      </c>
      <c r="G174" s="604" t="s">
        <v>72</v>
      </c>
      <c r="H174" s="604" t="s">
        <v>127</v>
      </c>
      <c r="I174" s="604" t="s">
        <v>20</v>
      </c>
      <c r="J174" s="604" t="s">
        <v>22</v>
      </c>
      <c r="K174" s="613"/>
    </row>
    <row r="175" spans="1:11" x14ac:dyDescent="0.5">
      <c r="A175" s="604"/>
      <c r="B175" s="606"/>
      <c r="C175" s="19" t="s">
        <v>1552</v>
      </c>
      <c r="D175" s="614"/>
      <c r="E175" s="23" t="s">
        <v>1771</v>
      </c>
      <c r="F175" s="604"/>
      <c r="G175" s="604"/>
      <c r="H175" s="604"/>
      <c r="I175" s="604"/>
      <c r="J175" s="604"/>
      <c r="K175" s="613"/>
    </row>
    <row r="176" spans="1:11" x14ac:dyDescent="0.5">
      <c r="A176" s="604"/>
      <c r="B176" s="606"/>
      <c r="C176" s="18" t="s">
        <v>85</v>
      </c>
      <c r="D176" s="614"/>
      <c r="E176" s="23"/>
      <c r="F176" s="604"/>
      <c r="G176" s="604"/>
      <c r="H176" s="604"/>
      <c r="I176" s="604"/>
      <c r="J176" s="604"/>
      <c r="K176" s="613"/>
    </row>
    <row r="177" spans="1:11" ht="42.75" x14ac:dyDescent="0.5">
      <c r="A177" s="604"/>
      <c r="B177" s="606" t="s">
        <v>1705</v>
      </c>
      <c r="C177" s="17" t="s">
        <v>1706</v>
      </c>
      <c r="D177" s="614" t="s">
        <v>86</v>
      </c>
      <c r="E177" s="23" t="s">
        <v>1772</v>
      </c>
      <c r="F177" s="604" t="s">
        <v>23</v>
      </c>
      <c r="G177" s="604" t="s">
        <v>60</v>
      </c>
      <c r="H177" s="604" t="s">
        <v>238</v>
      </c>
      <c r="I177" s="604" t="s">
        <v>23</v>
      </c>
      <c r="J177" s="604" t="s">
        <v>22</v>
      </c>
      <c r="K177" s="613"/>
    </row>
    <row r="178" spans="1:11" x14ac:dyDescent="0.5">
      <c r="A178" s="604"/>
      <c r="B178" s="606"/>
      <c r="C178" s="19" t="s">
        <v>1539</v>
      </c>
      <c r="D178" s="614"/>
      <c r="E178" s="23" t="s">
        <v>1773</v>
      </c>
      <c r="F178" s="604"/>
      <c r="G178" s="604"/>
      <c r="H178" s="604"/>
      <c r="I178" s="604"/>
      <c r="J178" s="604"/>
      <c r="K178" s="613"/>
    </row>
    <row r="179" spans="1:11" x14ac:dyDescent="0.5">
      <c r="A179" s="604"/>
      <c r="B179" s="606"/>
      <c r="C179" s="18" t="s">
        <v>87</v>
      </c>
      <c r="D179" s="614"/>
      <c r="E179" s="23"/>
      <c r="F179" s="604"/>
      <c r="G179" s="604"/>
      <c r="H179" s="604"/>
      <c r="I179" s="604"/>
      <c r="J179" s="604"/>
      <c r="K179" s="613"/>
    </row>
    <row r="180" spans="1:11" x14ac:dyDescent="0.5">
      <c r="A180" s="604"/>
      <c r="B180" s="606" t="s">
        <v>1707</v>
      </c>
      <c r="C180" s="17" t="s">
        <v>1708</v>
      </c>
      <c r="D180" s="614" t="s">
        <v>86</v>
      </c>
      <c r="E180" s="23" t="s">
        <v>1774</v>
      </c>
      <c r="F180" s="604" t="s">
        <v>23</v>
      </c>
      <c r="G180" s="604" t="s">
        <v>60</v>
      </c>
      <c r="H180" s="604" t="s">
        <v>238</v>
      </c>
      <c r="I180" s="604" t="s">
        <v>23</v>
      </c>
      <c r="J180" s="604" t="s">
        <v>22</v>
      </c>
      <c r="K180" s="613"/>
    </row>
    <row r="181" spans="1:11" x14ac:dyDescent="0.5">
      <c r="A181" s="604"/>
      <c r="B181" s="606"/>
      <c r="C181" s="19" t="s">
        <v>1539</v>
      </c>
      <c r="D181" s="614"/>
      <c r="E181" s="23" t="s">
        <v>1598</v>
      </c>
      <c r="F181" s="604"/>
      <c r="G181" s="604"/>
      <c r="H181" s="604"/>
      <c r="I181" s="604"/>
      <c r="J181" s="604"/>
      <c r="K181" s="613"/>
    </row>
    <row r="182" spans="1:11" x14ac:dyDescent="0.5">
      <c r="A182" s="604"/>
      <c r="B182" s="606"/>
      <c r="C182" s="18" t="s">
        <v>1476</v>
      </c>
      <c r="D182" s="614"/>
      <c r="E182" s="23"/>
      <c r="F182" s="604"/>
      <c r="G182" s="604"/>
      <c r="H182" s="604"/>
      <c r="I182" s="604"/>
      <c r="J182" s="604"/>
      <c r="K182" s="613"/>
    </row>
    <row r="183" spans="1:11" x14ac:dyDescent="0.5">
      <c r="A183" s="604"/>
      <c r="B183" s="606" t="s">
        <v>1542</v>
      </c>
      <c r="C183" s="17" t="s">
        <v>1306</v>
      </c>
      <c r="D183" s="614" t="s">
        <v>82</v>
      </c>
      <c r="E183" s="620" t="s">
        <v>1775</v>
      </c>
      <c r="F183" s="604" t="s">
        <v>23</v>
      </c>
      <c r="G183" s="604" t="s">
        <v>72</v>
      </c>
      <c r="H183" s="604" t="s">
        <v>127</v>
      </c>
      <c r="I183" s="604" t="s">
        <v>20</v>
      </c>
      <c r="J183" s="604" t="s">
        <v>22</v>
      </c>
      <c r="K183" s="613"/>
    </row>
    <row r="184" spans="1:11" x14ac:dyDescent="0.5">
      <c r="A184" s="604"/>
      <c r="B184" s="606"/>
      <c r="C184" s="19" t="s">
        <v>1552</v>
      </c>
      <c r="D184" s="614"/>
      <c r="E184" s="620"/>
      <c r="F184" s="604"/>
      <c r="G184" s="604"/>
      <c r="H184" s="604"/>
      <c r="I184" s="604"/>
      <c r="J184" s="604"/>
      <c r="K184" s="613"/>
    </row>
    <row r="185" spans="1:11" x14ac:dyDescent="0.5">
      <c r="A185" s="604"/>
      <c r="B185" s="606"/>
      <c r="C185" s="18" t="s">
        <v>88</v>
      </c>
      <c r="D185" s="614"/>
      <c r="E185" s="620"/>
      <c r="F185" s="604"/>
      <c r="G185" s="604"/>
      <c r="H185" s="604"/>
      <c r="I185" s="604"/>
      <c r="J185" s="604"/>
      <c r="K185" s="613"/>
    </row>
    <row r="186" spans="1:11" x14ac:dyDescent="0.5">
      <c r="A186" s="604"/>
      <c r="B186" s="606" t="s">
        <v>1709</v>
      </c>
      <c r="C186" s="17" t="s">
        <v>1308</v>
      </c>
      <c r="D186" s="614" t="s">
        <v>82</v>
      </c>
      <c r="E186" s="620" t="s">
        <v>1776</v>
      </c>
      <c r="F186" s="604" t="s">
        <v>23</v>
      </c>
      <c r="G186" s="604" t="s">
        <v>60</v>
      </c>
      <c r="H186" s="604" t="s">
        <v>61</v>
      </c>
      <c r="I186" s="604" t="s">
        <v>20</v>
      </c>
      <c r="J186" s="604" t="s">
        <v>22</v>
      </c>
      <c r="K186" s="613"/>
    </row>
    <row r="187" spans="1:11" x14ac:dyDescent="0.5">
      <c r="A187" s="604"/>
      <c r="B187" s="606"/>
      <c r="C187" s="19" t="s">
        <v>1552</v>
      </c>
      <c r="D187" s="614"/>
      <c r="E187" s="620"/>
      <c r="F187" s="604"/>
      <c r="G187" s="604"/>
      <c r="H187" s="604"/>
      <c r="I187" s="604"/>
      <c r="J187" s="604"/>
      <c r="K187" s="613"/>
    </row>
    <row r="188" spans="1:11" x14ac:dyDescent="0.5">
      <c r="A188" s="604"/>
      <c r="B188" s="606"/>
      <c r="C188" s="18" t="s">
        <v>1485</v>
      </c>
      <c r="D188" s="614"/>
      <c r="E188" s="620"/>
      <c r="F188" s="604"/>
      <c r="G188" s="604"/>
      <c r="H188" s="604"/>
      <c r="I188" s="604"/>
      <c r="J188" s="604"/>
      <c r="K188" s="613"/>
    </row>
    <row r="189" spans="1:11" x14ac:dyDescent="0.5">
      <c r="A189" s="604"/>
      <c r="B189" s="606" t="s">
        <v>1711</v>
      </c>
      <c r="C189" s="17" t="s">
        <v>1565</v>
      </c>
      <c r="D189" s="614" t="s">
        <v>82</v>
      </c>
      <c r="E189" s="620" t="s">
        <v>1600</v>
      </c>
      <c r="F189" s="604" t="s">
        <v>23</v>
      </c>
      <c r="G189" s="604" t="s">
        <v>212</v>
      </c>
      <c r="H189" s="604" t="s">
        <v>27</v>
      </c>
      <c r="I189" s="604" t="s">
        <v>21</v>
      </c>
      <c r="J189" s="604" t="s">
        <v>22</v>
      </c>
      <c r="K189" s="613"/>
    </row>
    <row r="190" spans="1:11" x14ac:dyDescent="0.5">
      <c r="A190" s="604"/>
      <c r="B190" s="606"/>
      <c r="C190" s="19" t="s">
        <v>1552</v>
      </c>
      <c r="D190" s="614"/>
      <c r="E190" s="620"/>
      <c r="F190" s="604"/>
      <c r="G190" s="604"/>
      <c r="H190" s="604"/>
      <c r="I190" s="604"/>
      <c r="J190" s="604"/>
      <c r="K190" s="613"/>
    </row>
    <row r="191" spans="1:11" x14ac:dyDescent="0.5">
      <c r="A191" s="604"/>
      <c r="B191" s="606"/>
      <c r="C191" s="18" t="s">
        <v>85</v>
      </c>
      <c r="D191" s="614"/>
      <c r="E191" s="620"/>
      <c r="F191" s="604"/>
      <c r="G191" s="604"/>
      <c r="H191" s="604"/>
      <c r="I191" s="604"/>
      <c r="J191" s="604"/>
      <c r="K191" s="613"/>
    </row>
    <row r="192" spans="1:11" x14ac:dyDescent="0.5">
      <c r="A192" s="604"/>
      <c r="B192" s="606" t="s">
        <v>1548</v>
      </c>
      <c r="C192" s="17" t="s">
        <v>1530</v>
      </c>
      <c r="D192" s="614" t="s">
        <v>1313</v>
      </c>
      <c r="E192" s="618"/>
      <c r="F192" s="604" t="s">
        <v>23</v>
      </c>
      <c r="G192" s="604" t="s">
        <v>60</v>
      </c>
      <c r="H192" s="604" t="s">
        <v>60</v>
      </c>
      <c r="I192" s="604" t="s">
        <v>73</v>
      </c>
      <c r="J192" s="604" t="s">
        <v>22</v>
      </c>
      <c r="K192" s="613"/>
    </row>
    <row r="193" spans="1:11" x14ac:dyDescent="0.5">
      <c r="A193" s="604"/>
      <c r="B193" s="606"/>
      <c r="C193" s="19" t="s">
        <v>1552</v>
      </c>
      <c r="D193" s="614"/>
      <c r="E193" s="618"/>
      <c r="F193" s="604"/>
      <c r="G193" s="604"/>
      <c r="H193" s="604"/>
      <c r="I193" s="604"/>
      <c r="J193" s="604"/>
      <c r="K193" s="613"/>
    </row>
    <row r="194" spans="1:11" x14ac:dyDescent="0.5">
      <c r="A194" s="604"/>
      <c r="B194" s="606"/>
      <c r="C194" s="18" t="s">
        <v>85</v>
      </c>
      <c r="D194" s="614"/>
      <c r="E194" s="618"/>
      <c r="F194" s="604"/>
      <c r="G194" s="604"/>
      <c r="H194" s="604"/>
      <c r="I194" s="604"/>
      <c r="J194" s="604"/>
      <c r="K194" s="613"/>
    </row>
    <row r="195" spans="1:11" x14ac:dyDescent="0.5">
      <c r="A195" s="604"/>
      <c r="B195" s="606" t="s">
        <v>1549</v>
      </c>
      <c r="C195" s="17" t="s">
        <v>1550</v>
      </c>
      <c r="D195" s="614" t="s">
        <v>1313</v>
      </c>
      <c r="E195" s="618"/>
      <c r="F195" s="604" t="s">
        <v>23</v>
      </c>
      <c r="G195" s="604" t="s">
        <v>26</v>
      </c>
      <c r="H195" s="604" t="s">
        <v>20</v>
      </c>
      <c r="I195" s="604" t="s">
        <v>25</v>
      </c>
      <c r="J195" s="604" t="s">
        <v>22</v>
      </c>
      <c r="K195" s="613"/>
    </row>
    <row r="196" spans="1:11" x14ac:dyDescent="0.5">
      <c r="A196" s="604"/>
      <c r="B196" s="606"/>
      <c r="C196" s="19" t="s">
        <v>1588</v>
      </c>
      <c r="D196" s="614"/>
      <c r="E196" s="618"/>
      <c r="F196" s="604"/>
      <c r="G196" s="604"/>
      <c r="H196" s="604"/>
      <c r="I196" s="604"/>
      <c r="J196" s="604"/>
      <c r="K196" s="613"/>
    </row>
    <row r="197" spans="1:11" x14ac:dyDescent="0.5">
      <c r="A197" s="604"/>
      <c r="B197" s="606"/>
      <c r="C197" s="18" t="s">
        <v>85</v>
      </c>
      <c r="D197" s="614"/>
      <c r="E197" s="618"/>
      <c r="F197" s="604"/>
      <c r="G197" s="604"/>
      <c r="H197" s="604"/>
      <c r="I197" s="604"/>
      <c r="J197" s="604"/>
      <c r="K197" s="613"/>
    </row>
    <row r="198" spans="1:11" x14ac:dyDescent="0.5">
      <c r="A198" s="604"/>
      <c r="B198" s="606" t="s">
        <v>1587</v>
      </c>
      <c r="C198" s="17" t="s">
        <v>1534</v>
      </c>
      <c r="D198" s="614" t="s">
        <v>1313</v>
      </c>
      <c r="E198" s="618"/>
      <c r="F198" s="604" t="s">
        <v>23</v>
      </c>
      <c r="G198" s="604" t="s">
        <v>60</v>
      </c>
      <c r="H198" s="604" t="s">
        <v>61</v>
      </c>
      <c r="I198" s="604" t="s">
        <v>20</v>
      </c>
      <c r="J198" s="604" t="s">
        <v>22</v>
      </c>
      <c r="K198" s="613"/>
    </row>
    <row r="199" spans="1:11" x14ac:dyDescent="0.5">
      <c r="A199" s="604"/>
      <c r="B199" s="606"/>
      <c r="C199" s="19" t="s">
        <v>1539</v>
      </c>
      <c r="D199" s="614"/>
      <c r="E199" s="618"/>
      <c r="F199" s="604"/>
      <c r="G199" s="604"/>
      <c r="H199" s="604"/>
      <c r="I199" s="604"/>
      <c r="J199" s="604"/>
      <c r="K199" s="613"/>
    </row>
    <row r="200" spans="1:11" x14ac:dyDescent="0.5">
      <c r="A200" s="604"/>
      <c r="B200" s="606"/>
      <c r="C200" s="18" t="s">
        <v>85</v>
      </c>
      <c r="D200" s="614"/>
      <c r="E200" s="618"/>
      <c r="F200" s="604"/>
      <c r="G200" s="604"/>
      <c r="H200" s="604"/>
      <c r="I200" s="604"/>
      <c r="J200" s="604"/>
      <c r="K200" s="613"/>
    </row>
    <row r="201" spans="1:11" x14ac:dyDescent="0.5">
      <c r="A201" s="604"/>
      <c r="B201" s="606" t="s">
        <v>1553</v>
      </c>
      <c r="C201" s="17" t="s">
        <v>1554</v>
      </c>
      <c r="D201" s="614" t="s">
        <v>1318</v>
      </c>
      <c r="E201" s="618"/>
      <c r="F201" s="604" t="s">
        <v>23</v>
      </c>
      <c r="G201" s="604" t="s">
        <v>76</v>
      </c>
      <c r="H201" s="604" t="s">
        <v>76</v>
      </c>
      <c r="I201" s="604" t="s">
        <v>73</v>
      </c>
      <c r="J201" s="604" t="s">
        <v>22</v>
      </c>
      <c r="K201" s="613"/>
    </row>
    <row r="202" spans="1:11" x14ac:dyDescent="0.5">
      <c r="A202" s="604"/>
      <c r="B202" s="606"/>
      <c r="C202" s="19" t="s">
        <v>1552</v>
      </c>
      <c r="D202" s="614"/>
      <c r="E202" s="618"/>
      <c r="F202" s="604"/>
      <c r="G202" s="604"/>
      <c r="H202" s="604"/>
      <c r="I202" s="604"/>
      <c r="J202" s="604"/>
      <c r="K202" s="613"/>
    </row>
    <row r="203" spans="1:11" x14ac:dyDescent="0.5">
      <c r="A203" s="604"/>
      <c r="B203" s="606"/>
      <c r="C203" s="18" t="s">
        <v>85</v>
      </c>
      <c r="D203" s="614"/>
      <c r="E203" s="618"/>
      <c r="F203" s="604"/>
      <c r="G203" s="604"/>
      <c r="H203" s="604"/>
      <c r="I203" s="604"/>
      <c r="J203" s="604"/>
      <c r="K203" s="613"/>
    </row>
    <row r="204" spans="1:11" x14ac:dyDescent="0.5">
      <c r="A204" s="604"/>
      <c r="B204" s="606" t="s">
        <v>1589</v>
      </c>
      <c r="C204" s="17" t="s">
        <v>1563</v>
      </c>
      <c r="D204" s="614" t="s">
        <v>1318</v>
      </c>
      <c r="E204" s="618"/>
      <c r="F204" s="604" t="s">
        <v>23</v>
      </c>
      <c r="G204" s="604" t="s">
        <v>20</v>
      </c>
      <c r="H204" s="604" t="s">
        <v>20</v>
      </c>
      <c r="I204" s="604" t="s">
        <v>73</v>
      </c>
      <c r="J204" s="604" t="s">
        <v>22</v>
      </c>
      <c r="K204" s="6"/>
    </row>
    <row r="205" spans="1:11" x14ac:dyDescent="0.5">
      <c r="A205" s="604"/>
      <c r="B205" s="606"/>
      <c r="C205" s="19" t="s">
        <v>1588</v>
      </c>
      <c r="D205" s="614"/>
      <c r="E205" s="618"/>
      <c r="F205" s="604"/>
      <c r="G205" s="604"/>
      <c r="H205" s="604"/>
      <c r="I205" s="604"/>
      <c r="J205" s="604"/>
      <c r="K205" s="6"/>
    </row>
    <row r="206" spans="1:11" x14ac:dyDescent="0.5">
      <c r="A206" s="604"/>
      <c r="B206" s="606"/>
      <c r="C206" s="18" t="s">
        <v>85</v>
      </c>
      <c r="D206" s="614"/>
      <c r="E206" s="618"/>
      <c r="F206" s="604"/>
      <c r="G206" s="604"/>
      <c r="H206" s="604"/>
      <c r="I206" s="604"/>
      <c r="J206" s="604"/>
      <c r="K206" s="6"/>
    </row>
  </sheetData>
  <mergeCells count="652">
    <mergeCell ref="J204:J206"/>
    <mergeCell ref="A161:K161"/>
    <mergeCell ref="J201:J203"/>
    <mergeCell ref="K201:K203"/>
    <mergeCell ref="A204:A206"/>
    <mergeCell ref="B204:B206"/>
    <mergeCell ref="D204:D206"/>
    <mergeCell ref="E204:E206"/>
    <mergeCell ref="F204:F206"/>
    <mergeCell ref="G204:G206"/>
    <mergeCell ref="H204:H206"/>
    <mergeCell ref="I204:I206"/>
    <mergeCell ref="J198:J200"/>
    <mergeCell ref="K198:K200"/>
    <mergeCell ref="A201:A203"/>
    <mergeCell ref="B201:B203"/>
    <mergeCell ref="D201:D203"/>
    <mergeCell ref="E201:E203"/>
    <mergeCell ref="F201:F203"/>
    <mergeCell ref="G201:G203"/>
    <mergeCell ref="H201:H203"/>
    <mergeCell ref="I201:I203"/>
    <mergeCell ref="J195:J197"/>
    <mergeCell ref="K195:K197"/>
    <mergeCell ref="A195:A197"/>
    <mergeCell ref="B195:B197"/>
    <mergeCell ref="D195:D197"/>
    <mergeCell ref="E195:E197"/>
    <mergeCell ref="F195:F197"/>
    <mergeCell ref="G195:G197"/>
    <mergeCell ref="H195:H197"/>
    <mergeCell ref="I195:I197"/>
    <mergeCell ref="A198:A200"/>
    <mergeCell ref="B198:B200"/>
    <mergeCell ref="D198:D200"/>
    <mergeCell ref="E198:E200"/>
    <mergeCell ref="F198:F200"/>
    <mergeCell ref="G198:G200"/>
    <mergeCell ref="H198:H200"/>
    <mergeCell ref="I198:I200"/>
    <mergeCell ref="K189:K191"/>
    <mergeCell ref="A192:A194"/>
    <mergeCell ref="B192:B194"/>
    <mergeCell ref="D192:D194"/>
    <mergeCell ref="E192:E194"/>
    <mergeCell ref="F192:F194"/>
    <mergeCell ref="G192:G194"/>
    <mergeCell ref="H192:H194"/>
    <mergeCell ref="I192:I194"/>
    <mergeCell ref="K192:K194"/>
    <mergeCell ref="J192:J194"/>
    <mergeCell ref="A189:A191"/>
    <mergeCell ref="B189:B191"/>
    <mergeCell ref="D189:D191"/>
    <mergeCell ref="E189:E191"/>
    <mergeCell ref="F189:F191"/>
    <mergeCell ref="G189:G191"/>
    <mergeCell ref="H189:H191"/>
    <mergeCell ref="I189:I191"/>
    <mergeCell ref="J189:J191"/>
    <mergeCell ref="K183:K185"/>
    <mergeCell ref="A186:A188"/>
    <mergeCell ref="B186:B188"/>
    <mergeCell ref="D186:D188"/>
    <mergeCell ref="E186:E188"/>
    <mergeCell ref="F186:F188"/>
    <mergeCell ref="G186:G188"/>
    <mergeCell ref="H186:H188"/>
    <mergeCell ref="I186:I188"/>
    <mergeCell ref="J186:J188"/>
    <mergeCell ref="K186:K188"/>
    <mergeCell ref="A183:A185"/>
    <mergeCell ref="B183:B185"/>
    <mergeCell ref="D183:D185"/>
    <mergeCell ref="E183:E185"/>
    <mergeCell ref="F183:F185"/>
    <mergeCell ref="G183:G185"/>
    <mergeCell ref="H183:H185"/>
    <mergeCell ref="I183:I185"/>
    <mergeCell ref="J183:J185"/>
    <mergeCell ref="I177:I179"/>
    <mergeCell ref="J177:J179"/>
    <mergeCell ref="K177:K179"/>
    <mergeCell ref="A180:A182"/>
    <mergeCell ref="B180:B182"/>
    <mergeCell ref="D180:D182"/>
    <mergeCell ref="F180:F182"/>
    <mergeCell ref="G180:G182"/>
    <mergeCell ref="H180:H182"/>
    <mergeCell ref="I180:I182"/>
    <mergeCell ref="A177:A179"/>
    <mergeCell ref="B177:B179"/>
    <mergeCell ref="D177:D179"/>
    <mergeCell ref="F177:F179"/>
    <mergeCell ref="G177:G179"/>
    <mergeCell ref="H177:H179"/>
    <mergeCell ref="J180:J182"/>
    <mergeCell ref="K180:K182"/>
    <mergeCell ref="A174:A176"/>
    <mergeCell ref="B174:B176"/>
    <mergeCell ref="D174:D176"/>
    <mergeCell ref="F174:F176"/>
    <mergeCell ref="G174:G176"/>
    <mergeCell ref="H174:H176"/>
    <mergeCell ref="I174:I176"/>
    <mergeCell ref="J174:J176"/>
    <mergeCell ref="K174:K176"/>
    <mergeCell ref="K168:K170"/>
    <mergeCell ref="A171:A173"/>
    <mergeCell ref="B171:B173"/>
    <mergeCell ref="D171:D173"/>
    <mergeCell ref="E171:E173"/>
    <mergeCell ref="F171:F173"/>
    <mergeCell ref="G171:G173"/>
    <mergeCell ref="H171:H173"/>
    <mergeCell ref="I171:I173"/>
    <mergeCell ref="J171:J173"/>
    <mergeCell ref="K171:K173"/>
    <mergeCell ref="A168:A170"/>
    <mergeCell ref="B168:B170"/>
    <mergeCell ref="D168:D170"/>
    <mergeCell ref="E168:E170"/>
    <mergeCell ref="F168:F170"/>
    <mergeCell ref="G168:G170"/>
    <mergeCell ref="H168:H170"/>
    <mergeCell ref="I168:I170"/>
    <mergeCell ref="J168:J170"/>
    <mergeCell ref="K162:K164"/>
    <mergeCell ref="A165:A167"/>
    <mergeCell ref="B165:B167"/>
    <mergeCell ref="D165:D167"/>
    <mergeCell ref="E165:E167"/>
    <mergeCell ref="F165:F167"/>
    <mergeCell ref="G165:G167"/>
    <mergeCell ref="H165:H167"/>
    <mergeCell ref="I165:I167"/>
    <mergeCell ref="J165:J167"/>
    <mergeCell ref="K165:K167"/>
    <mergeCell ref="A162:A164"/>
    <mergeCell ref="B162:B164"/>
    <mergeCell ref="D162:D164"/>
    <mergeCell ref="E162:E164"/>
    <mergeCell ref="F162:F164"/>
    <mergeCell ref="G162:G164"/>
    <mergeCell ref="H162:H164"/>
    <mergeCell ref="I162:I164"/>
    <mergeCell ref="J162:J164"/>
    <mergeCell ref="A159:A160"/>
    <mergeCell ref="B159:B160"/>
    <mergeCell ref="D159:D160"/>
    <mergeCell ref="E159:E160"/>
    <mergeCell ref="F159:F160"/>
    <mergeCell ref="G159:G160"/>
    <mergeCell ref="H159:H160"/>
    <mergeCell ref="I159:I160"/>
    <mergeCell ref="J159:J160"/>
    <mergeCell ref="K155:K156"/>
    <mergeCell ref="A157:A158"/>
    <mergeCell ref="B157:B158"/>
    <mergeCell ref="D157:D158"/>
    <mergeCell ref="E157:E158"/>
    <mergeCell ref="F157:F158"/>
    <mergeCell ref="G157:G158"/>
    <mergeCell ref="H157:H158"/>
    <mergeCell ref="I157:I158"/>
    <mergeCell ref="J157:J158"/>
    <mergeCell ref="K157:K158"/>
    <mergeCell ref="A155:A156"/>
    <mergeCell ref="B155:B156"/>
    <mergeCell ref="D155:D156"/>
    <mergeCell ref="E155:E156"/>
    <mergeCell ref="F155:F156"/>
    <mergeCell ref="G155:G156"/>
    <mergeCell ref="H155:H156"/>
    <mergeCell ref="I155:I156"/>
    <mergeCell ref="J155:J156"/>
    <mergeCell ref="K145:K149"/>
    <mergeCell ref="A150:A154"/>
    <mergeCell ref="B150:B154"/>
    <mergeCell ref="D150:D154"/>
    <mergeCell ref="E150:E154"/>
    <mergeCell ref="F150:F154"/>
    <mergeCell ref="G150:G154"/>
    <mergeCell ref="H150:H154"/>
    <mergeCell ref="I150:I154"/>
    <mergeCell ref="J150:J154"/>
    <mergeCell ref="K150:K154"/>
    <mergeCell ref="A145:A149"/>
    <mergeCell ref="B145:B149"/>
    <mergeCell ref="D145:D149"/>
    <mergeCell ref="E145:E149"/>
    <mergeCell ref="F145:F149"/>
    <mergeCell ref="G145:G149"/>
    <mergeCell ref="H145:H149"/>
    <mergeCell ref="I145:I149"/>
    <mergeCell ref="J145:J149"/>
    <mergeCell ref="K137:K139"/>
    <mergeCell ref="A140:A144"/>
    <mergeCell ref="B140:B144"/>
    <mergeCell ref="D140:D144"/>
    <mergeCell ref="E140:E144"/>
    <mergeCell ref="F140:F144"/>
    <mergeCell ref="G140:G144"/>
    <mergeCell ref="H140:H144"/>
    <mergeCell ref="I140:I144"/>
    <mergeCell ref="J140:J144"/>
    <mergeCell ref="K140:K144"/>
    <mergeCell ref="A137:A139"/>
    <mergeCell ref="B137:B139"/>
    <mergeCell ref="D137:D139"/>
    <mergeCell ref="E137:E139"/>
    <mergeCell ref="F137:F139"/>
    <mergeCell ref="G137:G139"/>
    <mergeCell ref="H137:H139"/>
    <mergeCell ref="I137:I139"/>
    <mergeCell ref="J137:J139"/>
    <mergeCell ref="K133:K134"/>
    <mergeCell ref="A135:A136"/>
    <mergeCell ref="B135:B136"/>
    <mergeCell ref="D135:D136"/>
    <mergeCell ref="E135:E136"/>
    <mergeCell ref="F135:F136"/>
    <mergeCell ref="G135:G136"/>
    <mergeCell ref="H135:H136"/>
    <mergeCell ref="I135:I136"/>
    <mergeCell ref="J135:J136"/>
    <mergeCell ref="K135:K136"/>
    <mergeCell ref="A133:A134"/>
    <mergeCell ref="B133:B134"/>
    <mergeCell ref="D133:D134"/>
    <mergeCell ref="E133:E134"/>
    <mergeCell ref="F133:F134"/>
    <mergeCell ref="G133:G134"/>
    <mergeCell ref="H133:H134"/>
    <mergeCell ref="I133:I134"/>
    <mergeCell ref="J133:J134"/>
    <mergeCell ref="I118:I120"/>
    <mergeCell ref="J118:J120"/>
    <mergeCell ref="J127:J129"/>
    <mergeCell ref="K127:K129"/>
    <mergeCell ref="A130:A132"/>
    <mergeCell ref="B130:B132"/>
    <mergeCell ref="D130:D132"/>
    <mergeCell ref="E130:E132"/>
    <mergeCell ref="F130:F132"/>
    <mergeCell ref="G130:G132"/>
    <mergeCell ref="H130:H132"/>
    <mergeCell ref="I130:I132"/>
    <mergeCell ref="J130:J132"/>
    <mergeCell ref="K130:K132"/>
    <mergeCell ref="I121:I123"/>
    <mergeCell ref="J121:J123"/>
    <mergeCell ref="K121:K123"/>
    <mergeCell ref="A124:A126"/>
    <mergeCell ref="B124:B126"/>
    <mergeCell ref="D124:D126"/>
    <mergeCell ref="E124:E126"/>
    <mergeCell ref="F124:F126"/>
    <mergeCell ref="G124:G126"/>
    <mergeCell ref="H124:H126"/>
    <mergeCell ref="K124:K126"/>
    <mergeCell ref="A127:A129"/>
    <mergeCell ref="B127:B129"/>
    <mergeCell ref="D127:D129"/>
    <mergeCell ref="E127:E129"/>
    <mergeCell ref="F127:F129"/>
    <mergeCell ref="G127:G129"/>
    <mergeCell ref="H127:H129"/>
    <mergeCell ref="I127:I129"/>
    <mergeCell ref="I124:I126"/>
    <mergeCell ref="J124:J126"/>
    <mergeCell ref="A112:A114"/>
    <mergeCell ref="B112:B114"/>
    <mergeCell ref="D112:D114"/>
    <mergeCell ref="E112:E114"/>
    <mergeCell ref="F112:F114"/>
    <mergeCell ref="G112:G114"/>
    <mergeCell ref="H112:H114"/>
    <mergeCell ref="I112:I114"/>
    <mergeCell ref="J112:J114"/>
    <mergeCell ref="A109:A111"/>
    <mergeCell ref="B109:B111"/>
    <mergeCell ref="D109:D111"/>
    <mergeCell ref="E109:E111"/>
    <mergeCell ref="F109:F111"/>
    <mergeCell ref="G109:G111"/>
    <mergeCell ref="H109:H111"/>
    <mergeCell ref="I109:I111"/>
    <mergeCell ref="J109:J111"/>
    <mergeCell ref="A106:A108"/>
    <mergeCell ref="B106:B108"/>
    <mergeCell ref="D106:D108"/>
    <mergeCell ref="E106:E108"/>
    <mergeCell ref="F106:F108"/>
    <mergeCell ref="G106:G108"/>
    <mergeCell ref="H106:H108"/>
    <mergeCell ref="I106:I108"/>
    <mergeCell ref="J106:J108"/>
    <mergeCell ref="A100:A102"/>
    <mergeCell ref="B100:B102"/>
    <mergeCell ref="D100:D102"/>
    <mergeCell ref="E100:E102"/>
    <mergeCell ref="F100:F102"/>
    <mergeCell ref="G100:G102"/>
    <mergeCell ref="H94:H96"/>
    <mergeCell ref="I94:I96"/>
    <mergeCell ref="J94:J96"/>
    <mergeCell ref="A97:A99"/>
    <mergeCell ref="B97:B99"/>
    <mergeCell ref="D97:D99"/>
    <mergeCell ref="E97:E99"/>
    <mergeCell ref="F97:F99"/>
    <mergeCell ref="G97:G99"/>
    <mergeCell ref="A103:A105"/>
    <mergeCell ref="B103:B105"/>
    <mergeCell ref="D103:D105"/>
    <mergeCell ref="E103:E105"/>
    <mergeCell ref="F103:F105"/>
    <mergeCell ref="G103:G105"/>
    <mergeCell ref="H103:H105"/>
    <mergeCell ref="I103:I105"/>
    <mergeCell ref="J103:J105"/>
    <mergeCell ref="K85:K87"/>
    <mergeCell ref="A88:A90"/>
    <mergeCell ref="B88:B90"/>
    <mergeCell ref="D88:D90"/>
    <mergeCell ref="E88:E90"/>
    <mergeCell ref="F88:F90"/>
    <mergeCell ref="G88:G90"/>
    <mergeCell ref="H88:H90"/>
    <mergeCell ref="I88:I90"/>
    <mergeCell ref="J88:J90"/>
    <mergeCell ref="K88:K90"/>
    <mergeCell ref="A85:A87"/>
    <mergeCell ref="B85:B87"/>
    <mergeCell ref="D85:D87"/>
    <mergeCell ref="E85:E87"/>
    <mergeCell ref="F85:F87"/>
    <mergeCell ref="G85:G87"/>
    <mergeCell ref="H85:H87"/>
    <mergeCell ref="I85:I87"/>
    <mergeCell ref="J85:J87"/>
    <mergeCell ref="K79:K81"/>
    <mergeCell ref="A82:A84"/>
    <mergeCell ref="B82:B84"/>
    <mergeCell ref="D82:D84"/>
    <mergeCell ref="E82:E84"/>
    <mergeCell ref="F82:F84"/>
    <mergeCell ref="G82:G84"/>
    <mergeCell ref="H82:H84"/>
    <mergeCell ref="I82:I84"/>
    <mergeCell ref="J82:J84"/>
    <mergeCell ref="K82:K84"/>
    <mergeCell ref="A79:A81"/>
    <mergeCell ref="B79:B81"/>
    <mergeCell ref="D79:D81"/>
    <mergeCell ref="E79:E81"/>
    <mergeCell ref="F79:F81"/>
    <mergeCell ref="G79:G81"/>
    <mergeCell ref="H79:H81"/>
    <mergeCell ref="I79:I81"/>
    <mergeCell ref="J79:J81"/>
    <mergeCell ref="K73:K75"/>
    <mergeCell ref="A76:A78"/>
    <mergeCell ref="B76:B78"/>
    <mergeCell ref="D76:D78"/>
    <mergeCell ref="E76:E78"/>
    <mergeCell ref="F76:F78"/>
    <mergeCell ref="G76:G78"/>
    <mergeCell ref="H76:H78"/>
    <mergeCell ref="I76:I78"/>
    <mergeCell ref="J76:J78"/>
    <mergeCell ref="K76:K78"/>
    <mergeCell ref="A73:A75"/>
    <mergeCell ref="B73:B75"/>
    <mergeCell ref="D73:D75"/>
    <mergeCell ref="E73:E75"/>
    <mergeCell ref="F73:F75"/>
    <mergeCell ref="G73:G75"/>
    <mergeCell ref="H73:H75"/>
    <mergeCell ref="I73:I75"/>
    <mergeCell ref="J73:J75"/>
    <mergeCell ref="J70:J72"/>
    <mergeCell ref="K70:K72"/>
    <mergeCell ref="A70:A72"/>
    <mergeCell ref="B70:B72"/>
    <mergeCell ref="D70:D72"/>
    <mergeCell ref="E70:E72"/>
    <mergeCell ref="F70:F72"/>
    <mergeCell ref="G70:G72"/>
    <mergeCell ref="H70:H72"/>
    <mergeCell ref="I70:I72"/>
    <mergeCell ref="K64:K66"/>
    <mergeCell ref="A67:A69"/>
    <mergeCell ref="B67:B69"/>
    <mergeCell ref="D67:D69"/>
    <mergeCell ref="E67:E69"/>
    <mergeCell ref="F67:F69"/>
    <mergeCell ref="G67:G69"/>
    <mergeCell ref="H67:H69"/>
    <mergeCell ref="I67:I69"/>
    <mergeCell ref="J67:J69"/>
    <mergeCell ref="K67:K69"/>
    <mergeCell ref="A64:A66"/>
    <mergeCell ref="B64:B66"/>
    <mergeCell ref="D64:D66"/>
    <mergeCell ref="E64:E66"/>
    <mergeCell ref="F64:F66"/>
    <mergeCell ref="G64:G66"/>
    <mergeCell ref="H64:H66"/>
    <mergeCell ref="I64:I66"/>
    <mergeCell ref="J64:J66"/>
    <mergeCell ref="K58:K60"/>
    <mergeCell ref="A61:A63"/>
    <mergeCell ref="B61:B63"/>
    <mergeCell ref="D61:D63"/>
    <mergeCell ref="E61:E63"/>
    <mergeCell ref="F61:F63"/>
    <mergeCell ref="G61:G63"/>
    <mergeCell ref="H61:H63"/>
    <mergeCell ref="I61:I63"/>
    <mergeCell ref="J61:J63"/>
    <mergeCell ref="K61:K63"/>
    <mergeCell ref="K46:K48"/>
    <mergeCell ref="A58:A60"/>
    <mergeCell ref="B58:B60"/>
    <mergeCell ref="D58:D60"/>
    <mergeCell ref="E58:E60"/>
    <mergeCell ref="F58:F60"/>
    <mergeCell ref="G58:G60"/>
    <mergeCell ref="H58:H60"/>
    <mergeCell ref="I58:I60"/>
    <mergeCell ref="J58:J60"/>
    <mergeCell ref="J55:J57"/>
    <mergeCell ref="K55:K57"/>
    <mergeCell ref="J52:J54"/>
    <mergeCell ref="K52:K54"/>
    <mergeCell ref="A55:A57"/>
    <mergeCell ref="B55:B57"/>
    <mergeCell ref="D55:D57"/>
    <mergeCell ref="E55:E57"/>
    <mergeCell ref="F55:F57"/>
    <mergeCell ref="G55:G57"/>
    <mergeCell ref="H55:H57"/>
    <mergeCell ref="I55:I57"/>
    <mergeCell ref="J49:J51"/>
    <mergeCell ref="K49:K51"/>
    <mergeCell ref="A46:A48"/>
    <mergeCell ref="B46:B48"/>
    <mergeCell ref="D46:D48"/>
    <mergeCell ref="E46:E48"/>
    <mergeCell ref="F46:F48"/>
    <mergeCell ref="G46:G48"/>
    <mergeCell ref="H46:H48"/>
    <mergeCell ref="I46:I48"/>
    <mergeCell ref="J46:J48"/>
    <mergeCell ref="K40:K42"/>
    <mergeCell ref="A43:A45"/>
    <mergeCell ref="B43:B45"/>
    <mergeCell ref="D43:D45"/>
    <mergeCell ref="E43:E45"/>
    <mergeCell ref="F43:F45"/>
    <mergeCell ref="G43:G45"/>
    <mergeCell ref="H43:H45"/>
    <mergeCell ref="I43:I45"/>
    <mergeCell ref="J43:J45"/>
    <mergeCell ref="K43:K45"/>
    <mergeCell ref="A40:A42"/>
    <mergeCell ref="B40:B42"/>
    <mergeCell ref="D40:D42"/>
    <mergeCell ref="E40:E42"/>
    <mergeCell ref="F40:F42"/>
    <mergeCell ref="G40:G42"/>
    <mergeCell ref="H40:H42"/>
    <mergeCell ref="I40:I42"/>
    <mergeCell ref="J40:J42"/>
    <mergeCell ref="A37:A39"/>
    <mergeCell ref="B37:B39"/>
    <mergeCell ref="D37:D39"/>
    <mergeCell ref="F37:F39"/>
    <mergeCell ref="G37:G39"/>
    <mergeCell ref="H37:H39"/>
    <mergeCell ref="I37:I39"/>
    <mergeCell ref="J37:J39"/>
    <mergeCell ref="K37:K39"/>
    <mergeCell ref="J31:J33"/>
    <mergeCell ref="K31:K33"/>
    <mergeCell ref="A34:A36"/>
    <mergeCell ref="B34:B36"/>
    <mergeCell ref="D34:D36"/>
    <mergeCell ref="F34:F36"/>
    <mergeCell ref="G34:G36"/>
    <mergeCell ref="H34:H36"/>
    <mergeCell ref="I34:I36"/>
    <mergeCell ref="A31:A33"/>
    <mergeCell ref="B31:B33"/>
    <mergeCell ref="D31:D33"/>
    <mergeCell ref="F31:F33"/>
    <mergeCell ref="G31:G33"/>
    <mergeCell ref="H31:H33"/>
    <mergeCell ref="J34:J36"/>
    <mergeCell ref="K34:K36"/>
    <mergeCell ref="K25:K27"/>
    <mergeCell ref="A28:A30"/>
    <mergeCell ref="B28:B30"/>
    <mergeCell ref="D28:D30"/>
    <mergeCell ref="F28:F30"/>
    <mergeCell ref="G28:G30"/>
    <mergeCell ref="H28:H30"/>
    <mergeCell ref="I28:I30"/>
    <mergeCell ref="J28:J30"/>
    <mergeCell ref="K28:K30"/>
    <mergeCell ref="A25:A27"/>
    <mergeCell ref="B25:B27"/>
    <mergeCell ref="D25:D27"/>
    <mergeCell ref="E25:E27"/>
    <mergeCell ref="F25:F27"/>
    <mergeCell ref="G25:G27"/>
    <mergeCell ref="H25:H27"/>
    <mergeCell ref="I25:I27"/>
    <mergeCell ref="J25:J27"/>
    <mergeCell ref="K8:K13"/>
    <mergeCell ref="E8:E13"/>
    <mergeCell ref="F8:F13"/>
    <mergeCell ref="K19:K21"/>
    <mergeCell ref="A22:A24"/>
    <mergeCell ref="B22:B24"/>
    <mergeCell ref="D22:D24"/>
    <mergeCell ref="E22:E24"/>
    <mergeCell ref="F22:F24"/>
    <mergeCell ref="G22:G24"/>
    <mergeCell ref="H22:H24"/>
    <mergeCell ref="I22:I24"/>
    <mergeCell ref="J22:J24"/>
    <mergeCell ref="K22:K24"/>
    <mergeCell ref="A19:A21"/>
    <mergeCell ref="B19:B21"/>
    <mergeCell ref="D19:D21"/>
    <mergeCell ref="E19:E21"/>
    <mergeCell ref="F19:F21"/>
    <mergeCell ref="G19:G21"/>
    <mergeCell ref="H19:H21"/>
    <mergeCell ref="I19:I21"/>
    <mergeCell ref="J19:J21"/>
    <mergeCell ref="K14:K15"/>
    <mergeCell ref="K16:K18"/>
    <mergeCell ref="A14:A15"/>
    <mergeCell ref="B14:B15"/>
    <mergeCell ref="D14:D15"/>
    <mergeCell ref="E14:E15"/>
    <mergeCell ref="F14:F15"/>
    <mergeCell ref="G14:G15"/>
    <mergeCell ref="H14:H15"/>
    <mergeCell ref="I14:I15"/>
    <mergeCell ref="J14:J15"/>
    <mergeCell ref="A16:A18"/>
    <mergeCell ref="B16:B18"/>
    <mergeCell ref="D16:D18"/>
    <mergeCell ref="E16:E18"/>
    <mergeCell ref="F16:F18"/>
    <mergeCell ref="G16:G18"/>
    <mergeCell ref="H16:H18"/>
    <mergeCell ref="I16:I18"/>
    <mergeCell ref="J16:J18"/>
    <mergeCell ref="K118:K120"/>
    <mergeCell ref="A121:A123"/>
    <mergeCell ref="B121:B123"/>
    <mergeCell ref="D121:D123"/>
    <mergeCell ref="E121:E123"/>
    <mergeCell ref="F121:F123"/>
    <mergeCell ref="G121:G123"/>
    <mergeCell ref="H121:H123"/>
    <mergeCell ref="I115:I117"/>
    <mergeCell ref="J115:J117"/>
    <mergeCell ref="K115:K117"/>
    <mergeCell ref="A118:A120"/>
    <mergeCell ref="B118:B120"/>
    <mergeCell ref="D118:D120"/>
    <mergeCell ref="E118:E120"/>
    <mergeCell ref="F118:F120"/>
    <mergeCell ref="G118:G120"/>
    <mergeCell ref="H118:H120"/>
    <mergeCell ref="A115:A117"/>
    <mergeCell ref="B115:B117"/>
    <mergeCell ref="D115:D117"/>
    <mergeCell ref="E115:E117"/>
    <mergeCell ref="F115:F117"/>
    <mergeCell ref="G115:G117"/>
    <mergeCell ref="H115:H117"/>
    <mergeCell ref="H100:H102"/>
    <mergeCell ref="I100:I102"/>
    <mergeCell ref="J100:J102"/>
    <mergeCell ref="K100:K102"/>
    <mergeCell ref="H97:H99"/>
    <mergeCell ref="I97:I99"/>
    <mergeCell ref="J97:J99"/>
    <mergeCell ref="K97:K99"/>
    <mergeCell ref="K103:K105"/>
    <mergeCell ref="K106:K108"/>
    <mergeCell ref="K109:K111"/>
    <mergeCell ref="K112:K114"/>
    <mergeCell ref="H91:H93"/>
    <mergeCell ref="I91:I93"/>
    <mergeCell ref="J91:J93"/>
    <mergeCell ref="K91:K93"/>
    <mergeCell ref="A94:A96"/>
    <mergeCell ref="B94:B96"/>
    <mergeCell ref="D94:D96"/>
    <mergeCell ref="E94:E96"/>
    <mergeCell ref="F94:F96"/>
    <mergeCell ref="G94:G96"/>
    <mergeCell ref="A91:A93"/>
    <mergeCell ref="B91:B93"/>
    <mergeCell ref="D91:D93"/>
    <mergeCell ref="E91:E93"/>
    <mergeCell ref="F91:F93"/>
    <mergeCell ref="G91:G93"/>
    <mergeCell ref="K94:K96"/>
    <mergeCell ref="G8:G13"/>
    <mergeCell ref="H8:H13"/>
    <mergeCell ref="I8:I13"/>
    <mergeCell ref="J8:J13"/>
    <mergeCell ref="A52:A54"/>
    <mergeCell ref="B52:B54"/>
    <mergeCell ref="D52:D54"/>
    <mergeCell ref="E52:E54"/>
    <mergeCell ref="F52:F54"/>
    <mergeCell ref="G52:G54"/>
    <mergeCell ref="H52:H54"/>
    <mergeCell ref="I52:I54"/>
    <mergeCell ref="A49:A51"/>
    <mergeCell ref="B49:B51"/>
    <mergeCell ref="D49:D51"/>
    <mergeCell ref="E49:E51"/>
    <mergeCell ref="F49:F51"/>
    <mergeCell ref="G49:G51"/>
    <mergeCell ref="H49:H51"/>
    <mergeCell ref="I49:I51"/>
    <mergeCell ref="A8:A13"/>
    <mergeCell ref="B8:B13"/>
    <mergeCell ref="D8:D13"/>
    <mergeCell ref="I31:I33"/>
    <mergeCell ref="A7:K7"/>
    <mergeCell ref="I1:K1"/>
    <mergeCell ref="A2:K2"/>
    <mergeCell ref="A3:K3"/>
    <mergeCell ref="A5:A6"/>
    <mergeCell ref="B5:B6"/>
    <mergeCell ref="C5:C6"/>
    <mergeCell ref="E5:E6"/>
    <mergeCell ref="F5:J5"/>
    <mergeCell ref="K5:K6"/>
  </mergeCells>
  <hyperlinks>
    <hyperlink ref="B8" r:id="rId1" display="https://reg.mju.ac.th/registrar/class_info_2.asp?backto=home&amp;option=0&amp;courseid=8895714&amp;acadyear=2566&amp;semester=2&amp;avs421084884=4" xr:uid="{214B44A1-0DD5-4691-9D2D-61F7980A6A94}"/>
    <hyperlink ref="B14" r:id="rId2" display="https://reg.mju.ac.th/registrar/class_info_2.asp?backto=home&amp;option=0&amp;courseid=8895717&amp;acadyear=2566&amp;semester=2&amp;avs421084884=5" xr:uid="{8E1DBE7C-3A53-4B23-84A0-F946AA307F10}"/>
    <hyperlink ref="B16" r:id="rId3" display="https://reg.mju.ac.th/registrar/class_info_2.asp?backto=home&amp;option=0&amp;courseid=8895718&amp;acadyear=2566&amp;semester=2&amp;avs421084884=6" xr:uid="{11FAC9A1-1E67-4731-BE59-1D6FBC340495}"/>
    <hyperlink ref="B19" r:id="rId4" display="https://reg.mju.ac.th/registrar/class_info_2.asp?backto=home&amp;option=0&amp;courseid=8895715&amp;acadyear=2566&amp;semester=2&amp;avs421084884=7" xr:uid="{E2966547-5CE2-40EA-83EC-B13F040F9D6B}"/>
    <hyperlink ref="B22" r:id="rId5" display="https://reg.mju.ac.th/registrar/class_info_2.asp?backto=home&amp;option=0&amp;courseid=8895722&amp;acadyear=2566&amp;semester=2&amp;avs421084884=8" xr:uid="{957BAD9B-639F-4F74-8C4F-204C85B448B1}"/>
    <hyperlink ref="B25" r:id="rId6" display="https://reg.mju.ac.th/registrar/class_info_2.asp?backto=home&amp;option=0&amp;courseid=8895726&amp;acadyear=2566&amp;semester=2&amp;avs421084884=9" xr:uid="{8D4E9124-E62A-4323-9E74-3511F66D9578}"/>
    <hyperlink ref="B28" r:id="rId7" display="https://reg.mju.ac.th/registrar/class_info_2.asp?backto=home&amp;option=0&amp;courseid=8895942&amp;acadyear=2566&amp;semester=2&amp;avs421084884=10" xr:uid="{879E92C7-8D42-4EE3-83FE-C8B699F021B5}"/>
    <hyperlink ref="B31" r:id="rId8" display="https://reg.mju.ac.th/registrar/class_info_2.asp?backto=home&amp;option=0&amp;courseid=8895955&amp;acadyear=2566&amp;semester=2&amp;avs421084884=11" xr:uid="{457E9151-CF09-48E9-8551-865E9FAC9BB5}"/>
    <hyperlink ref="B34" r:id="rId9" display="https://reg.mju.ac.th/registrar/class_info_2.asp?backto=home&amp;option=0&amp;courseid=8895956&amp;acadyear=2566&amp;semester=2&amp;avs421084884=12" xr:uid="{D7359EA5-4709-4E02-A0EC-68F81EF043E9}"/>
    <hyperlink ref="B37" r:id="rId10" display="https://reg.mju.ac.th/registrar/class_info_2.asp?backto=home&amp;option=0&amp;courseid=8895976&amp;acadyear=2566&amp;semester=2&amp;avs421084884=13" xr:uid="{0753621A-66BB-424E-BEA1-4526607C5104}"/>
    <hyperlink ref="B40" r:id="rId11" display="https://reg.mju.ac.th/registrar/class_info_2.asp?backto=home&amp;option=0&amp;courseid=8895943&amp;acadyear=2566&amp;semester=2&amp;avs421084884=14" xr:uid="{95805D03-C5B6-491D-BB2B-35E546D51256}"/>
    <hyperlink ref="B43" r:id="rId12" display="https://reg.mju.ac.th/registrar/class_info_2.asp?backto=home&amp;option=0&amp;courseid=8895953&amp;acadyear=2566&amp;semester=2&amp;avs421084884=15" xr:uid="{7F729ACB-E388-4C7B-8D36-28068B00038D}"/>
    <hyperlink ref="B46" r:id="rId13" display="https://reg.mju.ac.th/registrar/class_info_2.asp?backto=home&amp;option=0&amp;courseid=8895957&amp;acadyear=2566&amp;semester=2&amp;avs421084884=16" xr:uid="{01E0CD98-957A-436E-9145-F4C17341C512}"/>
    <hyperlink ref="B49" r:id="rId14" display="https://reg.mju.ac.th/registrar/class_info_2.asp?backto=home&amp;option=0&amp;courseid=8895958&amp;acadyear=2566&amp;semester=2&amp;avs421084884=17" xr:uid="{8AC83672-FA96-406A-BF6A-1CAF11265BBE}"/>
    <hyperlink ref="B52" r:id="rId15" display="https://reg.mju.ac.th/registrar/class_info_2.asp?backto=home&amp;option=0&amp;courseid=8895958&amp;acadyear=2566&amp;semester=2&amp;avs421084884=18" xr:uid="{2192E658-2EEE-4E49-B53D-B944A67FBC0F}"/>
    <hyperlink ref="B55" r:id="rId16" display="https://reg.mju.ac.th/registrar/class_info_2.asp?backto=home&amp;option=0&amp;courseid=8895959&amp;acadyear=2566&amp;semester=2&amp;avs421084884=19" xr:uid="{7634C044-B0CB-4A32-97AA-C0F33F9DF027}"/>
    <hyperlink ref="B58" r:id="rId17" display="https://reg.mju.ac.th/registrar/class_info_2.asp?backto=home&amp;option=0&amp;courseid=8895944&amp;acadyear=2566&amp;semester=2&amp;avs421084884=20" xr:uid="{CD11F2E9-4B92-4172-A45E-EA4B9940C115}"/>
    <hyperlink ref="B61" r:id="rId18" display="https://reg.mju.ac.th/registrar/class_info_2.asp?backto=home&amp;option=0&amp;courseid=8895954&amp;acadyear=2566&amp;semester=2&amp;avs421084884=21" xr:uid="{DC98C292-0B59-4F78-B81F-EFACA8E603EF}"/>
    <hyperlink ref="B64" r:id="rId19" display="https://reg.mju.ac.th/registrar/class_info_2.asp?backto=home&amp;option=0&amp;courseid=8895961&amp;acadyear=2566&amp;semester=2&amp;avs421084884=22" xr:uid="{ADE5D7E4-0242-404F-AD4A-BDB26B063A97}"/>
    <hyperlink ref="B67" r:id="rId20" display="https://reg.mju.ac.th/registrar/class_info_2.asp?backto=home&amp;option=0&amp;courseid=8895962&amp;acadyear=2566&amp;semester=2&amp;avs421084884=23" xr:uid="{ED02A619-5FA4-4968-BB2C-99676B45126D}"/>
    <hyperlink ref="B70" r:id="rId21" display="https://reg.mju.ac.th/registrar/class_info_2.asp?backto=home&amp;option=0&amp;courseid=8895963&amp;acadyear=2566&amp;semester=2&amp;avs421084884=24" xr:uid="{5C403836-B3F8-43EA-A4CE-B0F842F39A52}"/>
    <hyperlink ref="B73" r:id="rId22" display="https://reg.mju.ac.th/registrar/class_info_2.asp?backto=home&amp;option=0&amp;courseid=8898403&amp;acadyear=2566&amp;semester=2&amp;avs421084884=25" xr:uid="{BAE15D80-920B-4FD1-9BA8-930F3A769D64}"/>
    <hyperlink ref="B76" r:id="rId23" display="https://reg.mju.ac.th/registrar/class_info_2.asp?backto=home&amp;option=0&amp;courseid=8898533&amp;acadyear=2566&amp;semester=2&amp;avs421084884=26" xr:uid="{EDDCB031-C613-4E70-BC29-855D0B41A4D2}"/>
    <hyperlink ref="B79" r:id="rId24" display="https://reg.mju.ac.th/registrar/class_info_2.asp?backto=home&amp;option=0&amp;courseid=8897811&amp;acadyear=2566&amp;semester=2&amp;avs421084884=27" xr:uid="{0F1D0A04-190B-46C8-9116-DCAC5FBDC9D5}"/>
    <hyperlink ref="B82" r:id="rId25" display="https://reg.mju.ac.th/registrar/class_info_2.asp?backto=home&amp;option=0&amp;courseid=8898535&amp;acadyear=2566&amp;semester=2&amp;avs421084884=28" xr:uid="{D09CE6B5-9D00-407C-8325-80345AD5ADC4}"/>
    <hyperlink ref="B85" r:id="rId26" display="https://reg.mju.ac.th/registrar/class_info_2.asp?backto=home&amp;option=0&amp;courseid=8898536&amp;acadyear=2566&amp;semester=2&amp;avs421084884=29" xr:uid="{2D752F63-91E1-4C48-99E3-D29BC6AE70B9}"/>
    <hyperlink ref="B88" r:id="rId27" display="https://reg.mju.ac.th/registrar/class_info_2.asp?backto=home&amp;option=0&amp;courseid=8898537&amp;acadyear=2566&amp;semester=2&amp;avs421084884=30" xr:uid="{EC61E471-31CD-4E08-A5A9-6AAF2AF9A654}"/>
    <hyperlink ref="B91" r:id="rId28" display="https://reg.mju.ac.th/registrar/class_info_2.asp?backto=home&amp;option=0&amp;courseid=8898538&amp;acadyear=2566&amp;semester=2&amp;avs421084884=31" xr:uid="{DB195813-37C0-4455-B2C3-FCC2D496CBE1}"/>
    <hyperlink ref="B94" r:id="rId29" display="https://reg.mju.ac.th/registrar/class_info_2.asp?backto=home&amp;option=0&amp;courseid=8898539&amp;acadyear=2566&amp;semester=2&amp;avs421084884=32" xr:uid="{BFA0DEEF-7793-4AEA-B262-578B0F600EF7}"/>
    <hyperlink ref="B97" r:id="rId30" display="https://reg.mju.ac.th/registrar/class_info_2.asp?backto=home&amp;option=0&amp;courseid=8898540&amp;acadyear=2566&amp;semester=2&amp;avs421084884=33" xr:uid="{B3CC3832-D9BE-4D29-B528-239EE00B8047}"/>
    <hyperlink ref="B100" r:id="rId31" display="https://reg.mju.ac.th/registrar/class_info_2.asp?backto=home&amp;option=0&amp;courseid=8898541&amp;acadyear=2566&amp;semester=2&amp;avs421084884=34" xr:uid="{BDA3F0F6-B7F1-4960-8CA6-A69226733C9D}"/>
    <hyperlink ref="B103" r:id="rId32" display="https://reg.mju.ac.th/registrar/class_info_2.asp?backto=home&amp;option=0&amp;courseid=8898404&amp;acadyear=2566&amp;semester=2&amp;avs421084884=35" xr:uid="{BBEB6A02-5F3F-4A1E-BB33-98F546066D00}"/>
    <hyperlink ref="B106" r:id="rId33" display="https://reg.mju.ac.th/registrar/class_info_2.asp?backto=home&amp;option=0&amp;courseid=8898542&amp;acadyear=2566&amp;semester=2&amp;avs421084884=36" xr:uid="{126FC85B-0544-4E82-8B5F-4722E083E7EE}"/>
    <hyperlink ref="B109" r:id="rId34" display="https://reg.mju.ac.th/registrar/class_info_2.asp?backto=home&amp;option=0&amp;courseid=8897812&amp;acadyear=2566&amp;semester=2&amp;avs421084884=37" xr:uid="{18DAF400-1FD2-44E7-9D3B-6E7522A28D3B}"/>
    <hyperlink ref="B112" r:id="rId35" display="https://reg.mju.ac.th/registrar/class_info_2.asp?backto=home&amp;option=0&amp;courseid=8898543&amp;acadyear=2566&amp;semester=2&amp;avs421084884=38" xr:uid="{F392FB45-BB35-4671-A07D-185AF33405A1}"/>
    <hyperlink ref="B115" r:id="rId36" display="https://reg.mju.ac.th/registrar/class_info_2.asp?backto=home&amp;option=0&amp;courseid=8898544&amp;acadyear=2566&amp;semester=2&amp;avs421084884=39" xr:uid="{6A66232A-1D50-4989-A29D-3019E043CB68}"/>
    <hyperlink ref="B118" r:id="rId37" display="https://reg.mju.ac.th/registrar/class_info_2.asp?backto=home&amp;option=0&amp;courseid=8898545&amp;acadyear=2566&amp;semester=2&amp;avs421084884=40" xr:uid="{9242247E-C7C2-46A0-92F7-CC7914423150}"/>
    <hyperlink ref="B121" r:id="rId38" display="https://reg.mju.ac.th/registrar/class_info_2.asp?backto=home&amp;option=0&amp;courseid=8898546&amp;acadyear=2566&amp;semester=2&amp;avs421084884=41" xr:uid="{E9E40BFD-4F76-40DD-9993-F220B125D922}"/>
    <hyperlink ref="B124" r:id="rId39" display="https://reg.mju.ac.th/registrar/class_info_2.asp?backto=home&amp;option=0&amp;courseid=8898547&amp;acadyear=2566&amp;semester=2&amp;avs421084884=42" xr:uid="{1051F050-FA37-4C34-BEF5-E59628462A42}"/>
    <hyperlink ref="B127" r:id="rId40" display="https://reg.mju.ac.th/registrar/class_info_2.asp?backto=home&amp;option=0&amp;courseid=8898548&amp;acadyear=2566&amp;semester=2&amp;avs421084884=43" xr:uid="{FC5598FC-AD8E-4503-BE3E-DC10948899BE}"/>
    <hyperlink ref="B130" r:id="rId41" display="https://reg.mju.ac.th/registrar/class_info_2.asp?backto=home&amp;option=0&amp;courseid=8898549&amp;acadyear=2566&amp;semester=2&amp;avs421084884=44" xr:uid="{6A4A3B9A-0A51-4D18-8B9C-CA9010883734}"/>
    <hyperlink ref="B133" r:id="rId42" display="https://reg.mju.ac.th/registrar/class_info_2.asp?backto=home&amp;option=0&amp;courseid=8892288&amp;acadyear=2566&amp;semester=2&amp;avs421084884=45" xr:uid="{F5D39916-0E39-4881-8F1F-DB939C084D97}"/>
    <hyperlink ref="B135" r:id="rId43" display="https://reg.mju.ac.th/registrar/class_info_2.asp?backto=home&amp;option=0&amp;courseid=8892291&amp;acadyear=2566&amp;semester=2&amp;avs421084884=46" xr:uid="{6DE30089-B6B0-43AF-B568-0F501152B214}"/>
    <hyperlink ref="B137" r:id="rId44" display="https://reg.mju.ac.th/registrar/class_info_2.asp?backto=home&amp;option=0&amp;courseid=8895308&amp;acadyear=2566&amp;semester=2&amp;avs421084884=47" xr:uid="{7EE07222-0292-4EAB-AEA0-1CB29F581B3E}"/>
    <hyperlink ref="B140" r:id="rId45" display="https://reg.mju.ac.th/registrar/class_info_2.asp?backto=home&amp;option=0&amp;courseid=8894459&amp;acadyear=2566&amp;semester=2&amp;avs421084884=48" xr:uid="{4E5C48C2-3C2D-4D2E-914E-1CDB1DB68095}"/>
    <hyperlink ref="B145" r:id="rId46" display="https://reg.mju.ac.th/registrar/class_info_2.asp?backto=home&amp;option=0&amp;courseid=8894460&amp;acadyear=2566&amp;semester=2&amp;avs421084884=49" xr:uid="{F86B9DC8-4A75-48A2-A9DF-DEB760B48516}"/>
    <hyperlink ref="B150" r:id="rId47" display="https://reg.mju.ac.th/registrar/class_info_2.asp?backto=home&amp;option=0&amp;courseid=8894950&amp;acadyear=2566&amp;semester=2&amp;avs421084884=50" xr:uid="{81B2A021-64FF-4485-93D8-AC0CE679DDE1}"/>
    <hyperlink ref="B155" r:id="rId48" display="https://reg.mju.ac.th/registrar/class_info_2.asp?backto=home&amp;option=0&amp;courseid=8894955&amp;acadyear=2566&amp;semester=2&amp;avs421084884=51" xr:uid="{50C8B278-C5A4-498B-A118-64DB8C1EA16F}"/>
    <hyperlink ref="B157" r:id="rId49" display="https://reg.mju.ac.th/registrar/class_info_2.asp?backto=home&amp;option=0&amp;courseid=8894964&amp;acadyear=2566&amp;semester=2&amp;avs421084884=52" xr:uid="{CC36FCD9-D60B-49E2-931E-218B749826F4}"/>
    <hyperlink ref="B159" r:id="rId50" display="https://reg.mju.ac.th/registrar/class_info_2.asp?backto=home&amp;option=0&amp;courseid=8894965&amp;acadyear=2566&amp;semester=2&amp;avs421084884=53" xr:uid="{6BC69C7A-D4AC-4685-A30A-F1E1A5D46A70}"/>
    <hyperlink ref="B162" r:id="rId51" display="https://reg.mju.ac.th/registrar/class_info_2.asp?backto=home&amp;option=0&amp;courseid=8895719&amp;acadyear=2566&amp;semester=2&amp;avs421084884=57" xr:uid="{36F3542A-EE8D-4E0F-9BD9-A313370BB846}"/>
    <hyperlink ref="B165" r:id="rId52" display="https://reg.mju.ac.th/registrar/class_info_2.asp?backto=home&amp;option=0&amp;courseid=8895723&amp;acadyear=2566&amp;semester=2&amp;avs421084884=58" xr:uid="{2AB987A3-E79C-4233-A215-CF4A0E6AE447}"/>
    <hyperlink ref="B168" r:id="rId53" display="https://reg.mju.ac.th/registrar/class_info_2.asp?backto=home&amp;option=0&amp;courseid=8895724&amp;acadyear=2566&amp;semester=2&amp;avs421084884=59" xr:uid="{749EDD98-D18A-47B0-89BF-72D0F5031696}"/>
    <hyperlink ref="B171" r:id="rId54" display="https://reg.mju.ac.th/registrar/class_info_2.asp?backto=home&amp;option=0&amp;courseid=8895727&amp;acadyear=2566&amp;semester=2&amp;avs421084884=60" xr:uid="{685208C8-2365-41A9-989B-1036535B5BE0}"/>
    <hyperlink ref="B174" r:id="rId55" display="https://reg.mju.ac.th/registrar/class_info_2.asp?backto=home&amp;option=0&amp;courseid=8895942&amp;acadyear=2566&amp;semester=2&amp;avs421084884=61" xr:uid="{464FB7A8-418D-4BD9-984E-7976F3C7D500}"/>
    <hyperlink ref="B177" r:id="rId56" display="https://reg.mju.ac.th/registrar/class_info_2.asp?backto=home&amp;option=0&amp;courseid=8895955&amp;acadyear=2566&amp;semester=2&amp;avs421084884=62" xr:uid="{9B3F4290-5BC8-418D-97B3-96F172675090}"/>
    <hyperlink ref="B180" r:id="rId57" display="https://reg.mju.ac.th/registrar/class_info_2.asp?backto=home&amp;option=0&amp;courseid=8895956&amp;acadyear=2566&amp;semester=2&amp;avs421084884=63" xr:uid="{456F816F-055C-4204-A14E-516FD2BEC44E}"/>
    <hyperlink ref="B183" r:id="rId58" display="https://reg.mju.ac.th/registrar/class_info_2.asp?backto=home&amp;option=0&amp;courseid=8895943&amp;acadyear=2566&amp;semester=2&amp;avs421084884=64" xr:uid="{26E79E22-972A-4E99-AD58-4E5D5D4B4E19}"/>
    <hyperlink ref="B186" r:id="rId59" display="https://reg.mju.ac.th/registrar/class_info_2.asp?backto=home&amp;option=0&amp;courseid=8895953&amp;acadyear=2566&amp;semester=2&amp;avs421084884=65" xr:uid="{BA1B2247-764A-46DC-ABE5-04BF96B734EB}"/>
    <hyperlink ref="B189" r:id="rId60" display="https://reg.mju.ac.th/registrar/class_info_2.asp?backto=home&amp;option=0&amp;courseid=8895959&amp;acadyear=2566&amp;semester=2&amp;avs421084884=66" xr:uid="{1106D69D-48AB-4D5B-AF79-47D2AE103B6A}"/>
    <hyperlink ref="B192" r:id="rId61" display="https://reg.mju.ac.th/registrar/class_info_2.asp?backto=home&amp;option=0&amp;courseid=8895944&amp;acadyear=2566&amp;semester=2&amp;avs421084884=67" xr:uid="{EBE24CC3-1F9F-4AE9-8F81-A875C0BB1690}"/>
    <hyperlink ref="B195" r:id="rId62" display="https://reg.mju.ac.th/registrar/class_info_2.asp?backto=home&amp;option=0&amp;courseid=8895954&amp;acadyear=2566&amp;semester=2&amp;avs421084884=68" xr:uid="{2AD31856-B5E8-43F0-B2EB-1823DFABFB78}"/>
    <hyperlink ref="B198" r:id="rId63" display="https://reg.mju.ac.th/registrar/class_info_2.asp?backto=home&amp;option=0&amp;courseid=8895962&amp;acadyear=2566&amp;semester=2&amp;avs421084884=69" xr:uid="{448C234D-2883-4E0C-BE17-94FB3112E19F}"/>
    <hyperlink ref="B201" r:id="rId64" display="https://reg.mju.ac.th/registrar/class_info_2.asp?backto=home&amp;option=0&amp;courseid=8895963&amp;acadyear=2566&amp;semester=2&amp;avs421084884=70" xr:uid="{84C9B8E6-E921-4265-B92A-BEE2DB5C3A25}"/>
    <hyperlink ref="B204" r:id="rId65" display="https://reg.mju.ac.th/registrar/class_info_2.asp?backto=home&amp;option=0&amp;courseid=8895964&amp;acadyear=2566&amp;semester=2&amp;avs421084884=71" xr:uid="{85860F38-3DBD-4CAD-A9D3-656F63791D6E}"/>
  </hyperlinks>
  <pageMargins left="0.25" right="0.25" top="0.75" bottom="0.75" header="0.3" footer="0.3"/>
  <pageSetup paperSize="9" orientation="landscape" horizontalDpi="0" verticalDpi="0" r:id="rId6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38D01-8893-4729-B134-54E71BE300B3}">
  <sheetPr>
    <tabColor theme="8" tint="0.39997558519241921"/>
  </sheetPr>
  <dimension ref="A1:S150"/>
  <sheetViews>
    <sheetView zoomScaleNormal="100" workbookViewId="0">
      <selection activeCell="M7" sqref="M7:R7"/>
    </sheetView>
  </sheetViews>
  <sheetFormatPr defaultColWidth="9.1171875" defaultRowHeight="24.75" customHeight="1" x14ac:dyDescent="0.15"/>
  <cols>
    <col min="1" max="1" width="7.7421875" style="3" customWidth="1"/>
    <col min="2" max="2" width="12.73828125" style="5" customWidth="1"/>
    <col min="3" max="3" width="45.7109375" style="1" customWidth="1"/>
    <col min="4" max="4" width="5.7421875" style="3" customWidth="1"/>
    <col min="5" max="5" width="12.73828125" style="3" customWidth="1"/>
    <col min="6" max="6" width="30.34765625" style="1" bestFit="1" customWidth="1"/>
    <col min="7" max="10" width="5.7421875" style="3" customWidth="1"/>
    <col min="11" max="11" width="7.7421875" style="1" customWidth="1"/>
    <col min="12" max="12" width="11.73828125" style="1" customWidth="1"/>
    <col min="13" max="16384" width="9.1171875" style="1"/>
  </cols>
  <sheetData>
    <row r="1" spans="1:19" ht="24" x14ac:dyDescent="0.15">
      <c r="B1" s="3"/>
      <c r="C1" s="2"/>
      <c r="D1" s="39"/>
      <c r="J1" s="617" t="s">
        <v>1787</v>
      </c>
      <c r="K1" s="617"/>
      <c r="L1" s="617"/>
    </row>
    <row r="2" spans="1:19" ht="30" x14ac:dyDescent="0.15">
      <c r="A2" s="616" t="s">
        <v>1801</v>
      </c>
      <c r="B2" s="616"/>
      <c r="C2" s="616"/>
      <c r="D2" s="616"/>
      <c r="E2" s="616"/>
      <c r="F2" s="616"/>
      <c r="G2" s="616"/>
      <c r="H2" s="616"/>
      <c r="I2" s="616"/>
      <c r="J2" s="616"/>
      <c r="K2" s="616"/>
      <c r="L2" s="616"/>
    </row>
    <row r="3" spans="1:19" ht="30" x14ac:dyDescent="0.15">
      <c r="A3" s="616" t="s">
        <v>1777</v>
      </c>
      <c r="B3" s="616"/>
      <c r="C3" s="616"/>
      <c r="D3" s="616"/>
      <c r="E3" s="616"/>
      <c r="F3" s="616"/>
      <c r="G3" s="616"/>
      <c r="H3" s="616"/>
      <c r="I3" s="616"/>
      <c r="J3" s="616"/>
      <c r="K3" s="616"/>
      <c r="L3" s="616"/>
    </row>
    <row r="4" spans="1:19" ht="30" x14ac:dyDescent="0.1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9" ht="24" x14ac:dyDescent="0.5">
      <c r="A5" s="629" t="s">
        <v>390</v>
      </c>
      <c r="B5" s="630" t="s">
        <v>0</v>
      </c>
      <c r="C5" s="630" t="s">
        <v>391</v>
      </c>
      <c r="D5" s="30"/>
      <c r="E5" s="30" t="s">
        <v>392</v>
      </c>
      <c r="F5" s="631" t="s">
        <v>492</v>
      </c>
      <c r="G5" s="629" t="s">
        <v>1780</v>
      </c>
      <c r="H5" s="629"/>
      <c r="I5" s="629"/>
      <c r="J5" s="629"/>
      <c r="K5" s="629"/>
      <c r="L5" s="631" t="s">
        <v>394</v>
      </c>
      <c r="M5" s="42"/>
      <c r="N5" s="41"/>
      <c r="O5" s="5" t="s">
        <v>1908</v>
      </c>
      <c r="P5" s="5" t="s">
        <v>1909</v>
      </c>
    </row>
    <row r="6" spans="1:19" ht="42.75" x14ac:dyDescent="0.5">
      <c r="A6" s="629"/>
      <c r="B6" s="630"/>
      <c r="C6" s="630"/>
      <c r="D6" s="30"/>
      <c r="E6" s="30" t="s">
        <v>493</v>
      </c>
      <c r="F6" s="631"/>
      <c r="G6" s="30" t="s">
        <v>1</v>
      </c>
      <c r="H6" s="30" t="s">
        <v>2</v>
      </c>
      <c r="I6" s="30" t="s">
        <v>3</v>
      </c>
      <c r="J6" s="30" t="s">
        <v>4</v>
      </c>
      <c r="K6" s="30" t="s">
        <v>393</v>
      </c>
      <c r="L6" s="631"/>
      <c r="M6" s="43" t="s">
        <v>1903</v>
      </c>
      <c r="N6" s="44" t="s">
        <v>1904</v>
      </c>
      <c r="O6" s="38" t="s">
        <v>1906</v>
      </c>
      <c r="P6" s="38" t="s">
        <v>1907</v>
      </c>
      <c r="Q6" s="38" t="s">
        <v>1911</v>
      </c>
      <c r="R6" s="47" t="s">
        <v>1910</v>
      </c>
    </row>
    <row r="7" spans="1:19" ht="24.75" customHeight="1" x14ac:dyDescent="0.15">
      <c r="A7" s="622" t="s">
        <v>494</v>
      </c>
      <c r="B7" s="623"/>
      <c r="C7" s="623"/>
      <c r="D7" s="623"/>
      <c r="E7" s="623"/>
      <c r="F7" s="623"/>
      <c r="G7" s="623"/>
      <c r="H7" s="623"/>
      <c r="I7" s="623"/>
      <c r="J7" s="623"/>
      <c r="K7" s="623"/>
      <c r="L7" s="624"/>
      <c r="M7" s="48">
        <f>M8</f>
        <v>9162</v>
      </c>
      <c r="N7" s="46">
        <f t="shared" ref="N7:P7" si="0">N8</f>
        <v>508.99999999999994</v>
      </c>
      <c r="O7" s="46">
        <f t="shared" si="0"/>
        <v>508.99999999999994</v>
      </c>
      <c r="P7" s="46">
        <f t="shared" si="0"/>
        <v>0</v>
      </c>
      <c r="Q7" s="49">
        <f>O7+P7</f>
        <v>508.99999999999994</v>
      </c>
      <c r="R7" s="51">
        <f>Q7/20</f>
        <v>25.449999999999996</v>
      </c>
      <c r="S7" s="50" t="s">
        <v>1912</v>
      </c>
    </row>
    <row r="8" spans="1:19" ht="24.75" customHeight="1" x14ac:dyDescent="0.15">
      <c r="A8" s="636" t="s">
        <v>885</v>
      </c>
      <c r="B8" s="636"/>
      <c r="C8" s="636"/>
      <c r="D8" s="636"/>
      <c r="E8" s="636"/>
      <c r="F8" s="636"/>
      <c r="G8" s="636"/>
      <c r="H8" s="636"/>
      <c r="I8" s="636"/>
      <c r="J8" s="636"/>
      <c r="K8" s="636"/>
      <c r="L8" s="636"/>
      <c r="M8" s="48">
        <f>SUM(M9:M150)</f>
        <v>9162</v>
      </c>
      <c r="N8" s="46">
        <f t="shared" ref="N8:P8" si="1">SUM(N9:N150)</f>
        <v>508.99999999999994</v>
      </c>
      <c r="O8" s="46">
        <f t="shared" si="1"/>
        <v>508.99999999999994</v>
      </c>
      <c r="P8" s="46">
        <f t="shared" si="1"/>
        <v>0</v>
      </c>
    </row>
    <row r="9" spans="1:19" ht="24" x14ac:dyDescent="0.5">
      <c r="A9" s="632">
        <v>1</v>
      </c>
      <c r="B9" s="634" t="s">
        <v>5</v>
      </c>
      <c r="C9" s="31" t="s">
        <v>6</v>
      </c>
      <c r="D9" s="33">
        <v>3</v>
      </c>
      <c r="E9" s="32" t="s">
        <v>19</v>
      </c>
      <c r="F9" s="635" t="s">
        <v>636</v>
      </c>
      <c r="G9" s="632" t="s">
        <v>20</v>
      </c>
      <c r="H9" s="632" t="s">
        <v>501</v>
      </c>
      <c r="I9" s="625">
        <v>520</v>
      </c>
      <c r="J9" s="632" t="s">
        <v>23</v>
      </c>
      <c r="K9" s="632" t="s">
        <v>22</v>
      </c>
      <c r="L9" s="633"/>
      <c r="M9" s="42">
        <f>D9*I9</f>
        <v>1560</v>
      </c>
      <c r="N9" s="41">
        <f>M9/18</f>
        <v>86.666666666666671</v>
      </c>
      <c r="O9" s="45">
        <f>N9</f>
        <v>86.666666666666671</v>
      </c>
      <c r="P9" s="41">
        <v>0</v>
      </c>
    </row>
    <row r="10" spans="1:19" ht="24" x14ac:dyDescent="0.5">
      <c r="A10" s="632"/>
      <c r="B10" s="634"/>
      <c r="C10" s="34" t="s">
        <v>16</v>
      </c>
      <c r="D10" s="40"/>
      <c r="E10" s="35" t="s">
        <v>1794</v>
      </c>
      <c r="F10" s="635"/>
      <c r="G10" s="632"/>
      <c r="H10" s="632"/>
      <c r="I10" s="625"/>
      <c r="J10" s="632"/>
      <c r="K10" s="632"/>
      <c r="L10" s="633"/>
    </row>
    <row r="11" spans="1:19" ht="24" x14ac:dyDescent="0.5">
      <c r="A11" s="632"/>
      <c r="B11" s="634"/>
      <c r="C11" s="34" t="s">
        <v>12</v>
      </c>
      <c r="D11" s="40"/>
      <c r="E11" s="35" t="s">
        <v>1794</v>
      </c>
      <c r="F11" s="635"/>
      <c r="G11" s="632"/>
      <c r="H11" s="632"/>
      <c r="I11" s="625"/>
      <c r="J11" s="632"/>
      <c r="K11" s="632"/>
      <c r="L11" s="633"/>
    </row>
    <row r="12" spans="1:19" ht="24" x14ac:dyDescent="0.5">
      <c r="A12" s="632"/>
      <c r="B12" s="634"/>
      <c r="C12" s="34" t="s">
        <v>10</v>
      </c>
      <c r="D12" s="40"/>
      <c r="E12" s="35" t="s">
        <v>1794</v>
      </c>
      <c r="F12" s="635"/>
      <c r="G12" s="632"/>
      <c r="H12" s="632"/>
      <c r="I12" s="625"/>
      <c r="J12" s="632"/>
      <c r="K12" s="632"/>
      <c r="L12" s="633"/>
    </row>
    <row r="13" spans="1:19" ht="24" x14ac:dyDescent="0.5">
      <c r="A13" s="632"/>
      <c r="B13" s="634"/>
      <c r="C13" s="34" t="s">
        <v>13</v>
      </c>
      <c r="D13" s="40"/>
      <c r="E13" s="35" t="s">
        <v>1794</v>
      </c>
      <c r="F13" s="635"/>
      <c r="G13" s="632"/>
      <c r="H13" s="632"/>
      <c r="I13" s="625"/>
      <c r="J13" s="632"/>
      <c r="K13" s="632"/>
      <c r="L13" s="633"/>
    </row>
    <row r="14" spans="1:19" ht="24" x14ac:dyDescent="0.5">
      <c r="A14" s="632"/>
      <c r="B14" s="634"/>
      <c r="C14" s="34" t="s">
        <v>14</v>
      </c>
      <c r="D14" s="40"/>
      <c r="E14" s="35" t="s">
        <v>1794</v>
      </c>
      <c r="F14" s="635"/>
      <c r="G14" s="632"/>
      <c r="H14" s="632"/>
      <c r="I14" s="625"/>
      <c r="J14" s="632"/>
      <c r="K14" s="632"/>
      <c r="L14" s="633"/>
    </row>
    <row r="15" spans="1:19" ht="24" x14ac:dyDescent="0.5">
      <c r="A15" s="632"/>
      <c r="B15" s="634"/>
      <c r="C15" s="34" t="s">
        <v>15</v>
      </c>
      <c r="D15" s="40"/>
      <c r="E15" s="35" t="s">
        <v>1794</v>
      </c>
      <c r="F15" s="635"/>
      <c r="G15" s="632"/>
      <c r="H15" s="632"/>
      <c r="I15" s="625"/>
      <c r="J15" s="632"/>
      <c r="K15" s="632"/>
      <c r="L15" s="633"/>
    </row>
    <row r="16" spans="1:19" ht="24" x14ac:dyDescent="0.5">
      <c r="A16" s="632"/>
      <c r="B16" s="634"/>
      <c r="C16" s="34" t="s">
        <v>7</v>
      </c>
      <c r="D16" s="40"/>
      <c r="E16" s="35" t="s">
        <v>1794</v>
      </c>
      <c r="F16" s="635"/>
      <c r="G16" s="632"/>
      <c r="H16" s="632"/>
      <c r="I16" s="625"/>
      <c r="J16" s="632"/>
      <c r="K16" s="632"/>
      <c r="L16" s="633"/>
    </row>
    <row r="17" spans="1:12" ht="24" x14ac:dyDescent="0.5">
      <c r="A17" s="632"/>
      <c r="B17" s="634"/>
      <c r="C17" s="34" t="s">
        <v>8</v>
      </c>
      <c r="D17" s="40"/>
      <c r="E17" s="35" t="s">
        <v>1794</v>
      </c>
      <c r="F17" s="635"/>
      <c r="G17" s="632"/>
      <c r="H17" s="632"/>
      <c r="I17" s="625"/>
      <c r="J17" s="632"/>
      <c r="K17" s="632"/>
      <c r="L17" s="633"/>
    </row>
    <row r="18" spans="1:12" ht="24" x14ac:dyDescent="0.5">
      <c r="A18" s="632"/>
      <c r="B18" s="634"/>
      <c r="C18" s="34" t="s">
        <v>9</v>
      </c>
      <c r="D18" s="40"/>
      <c r="E18" s="35" t="s">
        <v>1794</v>
      </c>
      <c r="F18" s="635"/>
      <c r="G18" s="632"/>
      <c r="H18" s="632"/>
      <c r="I18" s="625"/>
      <c r="J18" s="632"/>
      <c r="K18" s="632"/>
      <c r="L18" s="633"/>
    </row>
    <row r="19" spans="1:12" ht="24" x14ac:dyDescent="0.5">
      <c r="A19" s="632"/>
      <c r="B19" s="634"/>
      <c r="C19" s="34" t="s">
        <v>11</v>
      </c>
      <c r="D19" s="40"/>
      <c r="E19" s="35" t="s">
        <v>1794</v>
      </c>
      <c r="F19" s="635"/>
      <c r="G19" s="632"/>
      <c r="H19" s="632"/>
      <c r="I19" s="625"/>
      <c r="J19" s="632"/>
      <c r="K19" s="632"/>
      <c r="L19" s="633"/>
    </row>
    <row r="20" spans="1:12" ht="24" x14ac:dyDescent="0.5">
      <c r="A20" s="632"/>
      <c r="B20" s="634"/>
      <c r="C20" s="34" t="s">
        <v>495</v>
      </c>
      <c r="D20" s="40"/>
      <c r="E20" s="35" t="s">
        <v>1794</v>
      </c>
      <c r="F20" s="635"/>
      <c r="G20" s="632"/>
      <c r="H20" s="632"/>
      <c r="I20" s="625"/>
      <c r="J20" s="632"/>
      <c r="K20" s="632"/>
      <c r="L20" s="633"/>
    </row>
    <row r="21" spans="1:12" ht="24" x14ac:dyDescent="0.5">
      <c r="A21" s="632"/>
      <c r="B21" s="634"/>
      <c r="C21" s="34" t="s">
        <v>496</v>
      </c>
      <c r="D21" s="40"/>
      <c r="E21" s="35" t="s">
        <v>1794</v>
      </c>
      <c r="F21" s="635"/>
      <c r="G21" s="632"/>
      <c r="H21" s="632"/>
      <c r="I21" s="625"/>
      <c r="J21" s="632"/>
      <c r="K21" s="632"/>
      <c r="L21" s="633"/>
    </row>
    <row r="22" spans="1:12" ht="24" x14ac:dyDescent="0.5">
      <c r="A22" s="632"/>
      <c r="B22" s="634"/>
      <c r="C22" s="34" t="s">
        <v>242</v>
      </c>
      <c r="D22" s="40"/>
      <c r="E22" s="35" t="s">
        <v>1794</v>
      </c>
      <c r="F22" s="635"/>
      <c r="G22" s="632"/>
      <c r="H22" s="632"/>
      <c r="I22" s="625"/>
      <c r="J22" s="632"/>
      <c r="K22" s="632"/>
      <c r="L22" s="633"/>
    </row>
    <row r="23" spans="1:12" ht="24" x14ac:dyDescent="0.5">
      <c r="A23" s="632"/>
      <c r="B23" s="634"/>
      <c r="C23" s="34" t="s">
        <v>497</v>
      </c>
      <c r="D23" s="40"/>
      <c r="E23" s="35" t="s">
        <v>1794</v>
      </c>
      <c r="F23" s="635"/>
      <c r="G23" s="632"/>
      <c r="H23" s="632"/>
      <c r="I23" s="625"/>
      <c r="J23" s="632"/>
      <c r="K23" s="632"/>
      <c r="L23" s="633"/>
    </row>
    <row r="24" spans="1:12" ht="24" x14ac:dyDescent="0.5">
      <c r="A24" s="632"/>
      <c r="B24" s="634"/>
      <c r="C24" s="34" t="s">
        <v>498</v>
      </c>
      <c r="D24" s="40"/>
      <c r="E24" s="35" t="s">
        <v>1794</v>
      </c>
      <c r="F24" s="635"/>
      <c r="G24" s="632"/>
      <c r="H24" s="632"/>
      <c r="I24" s="625"/>
      <c r="J24" s="632"/>
      <c r="K24" s="632"/>
      <c r="L24" s="633"/>
    </row>
    <row r="25" spans="1:12" ht="24" x14ac:dyDescent="0.5">
      <c r="A25" s="632"/>
      <c r="B25" s="634"/>
      <c r="C25" s="34" t="s">
        <v>18</v>
      </c>
      <c r="D25" s="40"/>
      <c r="E25" s="35" t="s">
        <v>1794</v>
      </c>
      <c r="F25" s="635"/>
      <c r="G25" s="632"/>
      <c r="H25" s="632"/>
      <c r="I25" s="625"/>
      <c r="J25" s="632"/>
      <c r="K25" s="632"/>
      <c r="L25" s="633"/>
    </row>
    <row r="26" spans="1:12" ht="24" x14ac:dyDescent="0.5">
      <c r="A26" s="632"/>
      <c r="B26" s="634"/>
      <c r="C26" s="34" t="s">
        <v>17</v>
      </c>
      <c r="D26" s="40"/>
      <c r="E26" s="35" t="s">
        <v>1794</v>
      </c>
      <c r="F26" s="635"/>
      <c r="G26" s="632"/>
      <c r="H26" s="632"/>
      <c r="I26" s="625"/>
      <c r="J26" s="632"/>
      <c r="K26" s="632"/>
      <c r="L26" s="633"/>
    </row>
    <row r="27" spans="1:12" ht="24" x14ac:dyDescent="0.5">
      <c r="A27" s="632"/>
      <c r="B27" s="634"/>
      <c r="C27" s="34" t="s">
        <v>65</v>
      </c>
      <c r="D27" s="40"/>
      <c r="E27" s="35" t="s">
        <v>1794</v>
      </c>
      <c r="F27" s="635"/>
      <c r="G27" s="632"/>
      <c r="H27" s="632"/>
      <c r="I27" s="625"/>
      <c r="J27" s="632"/>
      <c r="K27" s="632"/>
      <c r="L27" s="633"/>
    </row>
    <row r="28" spans="1:12" ht="24" x14ac:dyDescent="0.5">
      <c r="A28" s="632"/>
      <c r="B28" s="634"/>
      <c r="C28" s="34" t="s">
        <v>75</v>
      </c>
      <c r="D28" s="40"/>
      <c r="E28" s="35" t="s">
        <v>1794</v>
      </c>
      <c r="F28" s="635"/>
      <c r="G28" s="632"/>
      <c r="H28" s="632"/>
      <c r="I28" s="625"/>
      <c r="J28" s="632"/>
      <c r="K28" s="632"/>
      <c r="L28" s="633"/>
    </row>
    <row r="29" spans="1:12" ht="24" x14ac:dyDescent="0.5">
      <c r="A29" s="632"/>
      <c r="B29" s="634"/>
      <c r="C29" s="34" t="s">
        <v>52</v>
      </c>
      <c r="D29" s="40"/>
      <c r="E29" s="35" t="s">
        <v>1794</v>
      </c>
      <c r="F29" s="635"/>
      <c r="G29" s="632"/>
      <c r="H29" s="632"/>
      <c r="I29" s="625"/>
      <c r="J29" s="632"/>
      <c r="K29" s="632"/>
      <c r="L29" s="633"/>
    </row>
    <row r="30" spans="1:12" ht="24" x14ac:dyDescent="0.5">
      <c r="A30" s="632"/>
      <c r="B30" s="634"/>
      <c r="C30" s="34" t="s">
        <v>499</v>
      </c>
      <c r="D30" s="40"/>
      <c r="E30" s="35" t="s">
        <v>1794</v>
      </c>
      <c r="F30" s="635"/>
      <c r="G30" s="632"/>
      <c r="H30" s="632"/>
      <c r="I30" s="625"/>
      <c r="J30" s="632"/>
      <c r="K30" s="632"/>
      <c r="L30" s="633"/>
    </row>
    <row r="31" spans="1:12" ht="24" x14ac:dyDescent="0.5">
      <c r="A31" s="632"/>
      <c r="B31" s="634"/>
      <c r="C31" s="34" t="s">
        <v>50</v>
      </c>
      <c r="D31" s="40"/>
      <c r="E31" s="35" t="s">
        <v>1794</v>
      </c>
      <c r="F31" s="635"/>
      <c r="G31" s="632"/>
      <c r="H31" s="632"/>
      <c r="I31" s="625"/>
      <c r="J31" s="632"/>
      <c r="K31" s="632"/>
      <c r="L31" s="633"/>
    </row>
    <row r="32" spans="1:12" ht="24" x14ac:dyDescent="0.5">
      <c r="A32" s="632"/>
      <c r="B32" s="634"/>
      <c r="C32" s="34" t="s">
        <v>240</v>
      </c>
      <c r="D32" s="40"/>
      <c r="E32" s="35" t="s">
        <v>1794</v>
      </c>
      <c r="F32" s="635"/>
      <c r="G32" s="632"/>
      <c r="H32" s="632"/>
      <c r="I32" s="625"/>
      <c r="J32" s="632"/>
      <c r="K32" s="632"/>
      <c r="L32" s="633"/>
    </row>
    <row r="33" spans="1:16" ht="24" x14ac:dyDescent="0.5">
      <c r="A33" s="632"/>
      <c r="B33" s="634"/>
      <c r="C33" s="34" t="s">
        <v>77</v>
      </c>
      <c r="D33" s="40"/>
      <c r="E33" s="35" t="s">
        <v>1794</v>
      </c>
      <c r="F33" s="635"/>
      <c r="G33" s="632"/>
      <c r="H33" s="632"/>
      <c r="I33" s="625"/>
      <c r="J33" s="632"/>
      <c r="K33" s="632"/>
      <c r="L33" s="633"/>
    </row>
    <row r="34" spans="1:16" ht="24" x14ac:dyDescent="0.5">
      <c r="A34" s="632"/>
      <c r="B34" s="634"/>
      <c r="C34" s="34" t="s">
        <v>500</v>
      </c>
      <c r="D34" s="40"/>
      <c r="E34" s="35" t="s">
        <v>1794</v>
      </c>
      <c r="F34" s="635"/>
      <c r="G34" s="632"/>
      <c r="H34" s="632"/>
      <c r="I34" s="625"/>
      <c r="J34" s="632"/>
      <c r="K34" s="632"/>
      <c r="L34" s="633"/>
    </row>
    <row r="35" spans="1:16" ht="24" x14ac:dyDescent="0.5">
      <c r="A35" s="632">
        <v>2</v>
      </c>
      <c r="B35" s="634" t="s">
        <v>5</v>
      </c>
      <c r="C35" s="31" t="s">
        <v>6</v>
      </c>
      <c r="D35" s="33">
        <v>3</v>
      </c>
      <c r="E35" s="32" t="s">
        <v>19</v>
      </c>
      <c r="F35" s="635" t="s">
        <v>395</v>
      </c>
      <c r="G35" s="632" t="s">
        <v>23</v>
      </c>
      <c r="H35" s="632" t="s">
        <v>503</v>
      </c>
      <c r="I35" s="625">
        <v>357</v>
      </c>
      <c r="J35" s="632" t="s">
        <v>21</v>
      </c>
      <c r="K35" s="632" t="s">
        <v>22</v>
      </c>
      <c r="L35" s="633"/>
      <c r="M35" s="42">
        <f>D35*I35</f>
        <v>1071</v>
      </c>
      <c r="N35" s="41">
        <f>M35/18</f>
        <v>59.5</v>
      </c>
      <c r="O35" s="45">
        <f>N35</f>
        <v>59.5</v>
      </c>
      <c r="P35" s="41">
        <v>0</v>
      </c>
    </row>
    <row r="36" spans="1:16" ht="24" x14ac:dyDescent="0.5">
      <c r="A36" s="632"/>
      <c r="B36" s="634"/>
      <c r="C36" s="34" t="s">
        <v>16</v>
      </c>
      <c r="D36" s="40"/>
      <c r="E36" s="35" t="s">
        <v>1794</v>
      </c>
      <c r="F36" s="635"/>
      <c r="G36" s="632"/>
      <c r="H36" s="632"/>
      <c r="I36" s="625"/>
      <c r="J36" s="632"/>
      <c r="K36" s="632"/>
      <c r="L36" s="633"/>
    </row>
    <row r="37" spans="1:16" ht="24" x14ac:dyDescent="0.5">
      <c r="A37" s="632"/>
      <c r="B37" s="634"/>
      <c r="C37" s="34" t="s">
        <v>12</v>
      </c>
      <c r="D37" s="40"/>
      <c r="E37" s="35" t="s">
        <v>1794</v>
      </c>
      <c r="F37" s="635"/>
      <c r="G37" s="632"/>
      <c r="H37" s="632"/>
      <c r="I37" s="625"/>
      <c r="J37" s="632"/>
      <c r="K37" s="632"/>
      <c r="L37" s="633"/>
    </row>
    <row r="38" spans="1:16" ht="24.75" customHeight="1" x14ac:dyDescent="0.5">
      <c r="A38" s="632"/>
      <c r="B38" s="634"/>
      <c r="C38" s="34" t="s">
        <v>10</v>
      </c>
      <c r="D38" s="40"/>
      <c r="E38" s="35" t="s">
        <v>1794</v>
      </c>
      <c r="F38" s="635"/>
      <c r="G38" s="632"/>
      <c r="H38" s="632"/>
      <c r="I38" s="625"/>
      <c r="J38" s="632"/>
      <c r="K38" s="632"/>
      <c r="L38" s="633"/>
    </row>
    <row r="39" spans="1:16" ht="24" x14ac:dyDescent="0.5">
      <c r="A39" s="632"/>
      <c r="B39" s="634"/>
      <c r="C39" s="34" t="s">
        <v>13</v>
      </c>
      <c r="D39" s="40"/>
      <c r="E39" s="35" t="s">
        <v>1794</v>
      </c>
      <c r="F39" s="635"/>
      <c r="G39" s="632"/>
      <c r="H39" s="632"/>
      <c r="I39" s="625"/>
      <c r="J39" s="632"/>
      <c r="K39" s="632"/>
      <c r="L39" s="633"/>
    </row>
    <row r="40" spans="1:16" ht="24" x14ac:dyDescent="0.5">
      <c r="A40" s="632"/>
      <c r="B40" s="634"/>
      <c r="C40" s="34" t="s">
        <v>14</v>
      </c>
      <c r="D40" s="40"/>
      <c r="E40" s="35" t="s">
        <v>1794</v>
      </c>
      <c r="F40" s="635"/>
      <c r="G40" s="632"/>
      <c r="H40" s="632"/>
      <c r="I40" s="625"/>
      <c r="J40" s="632"/>
      <c r="K40" s="632"/>
      <c r="L40" s="633"/>
    </row>
    <row r="41" spans="1:16" ht="24" x14ac:dyDescent="0.5">
      <c r="A41" s="632"/>
      <c r="B41" s="634"/>
      <c r="C41" s="34" t="s">
        <v>15</v>
      </c>
      <c r="D41" s="40"/>
      <c r="E41" s="35" t="s">
        <v>1794</v>
      </c>
      <c r="F41" s="635"/>
      <c r="G41" s="632"/>
      <c r="H41" s="632"/>
      <c r="I41" s="625"/>
      <c r="J41" s="632"/>
      <c r="K41" s="632"/>
      <c r="L41" s="633"/>
    </row>
    <row r="42" spans="1:16" ht="24" x14ac:dyDescent="0.5">
      <c r="A42" s="632"/>
      <c r="B42" s="634"/>
      <c r="C42" s="34" t="s">
        <v>7</v>
      </c>
      <c r="D42" s="40"/>
      <c r="E42" s="35" t="s">
        <v>1794</v>
      </c>
      <c r="F42" s="635"/>
      <c r="G42" s="632"/>
      <c r="H42" s="632"/>
      <c r="I42" s="625"/>
      <c r="J42" s="632"/>
      <c r="K42" s="632"/>
      <c r="L42" s="633"/>
    </row>
    <row r="43" spans="1:16" ht="24" x14ac:dyDescent="0.5">
      <c r="A43" s="632"/>
      <c r="B43" s="634"/>
      <c r="C43" s="34" t="s">
        <v>8</v>
      </c>
      <c r="D43" s="40"/>
      <c r="E43" s="35" t="s">
        <v>1794</v>
      </c>
      <c r="F43" s="635"/>
      <c r="G43" s="632"/>
      <c r="H43" s="632"/>
      <c r="I43" s="625"/>
      <c r="J43" s="632"/>
      <c r="K43" s="632"/>
      <c r="L43" s="633"/>
    </row>
    <row r="44" spans="1:16" ht="24" x14ac:dyDescent="0.5">
      <c r="A44" s="632"/>
      <c r="B44" s="634"/>
      <c r="C44" s="34" t="s">
        <v>9</v>
      </c>
      <c r="D44" s="40"/>
      <c r="E44" s="35" t="s">
        <v>1794</v>
      </c>
      <c r="F44" s="635"/>
      <c r="G44" s="632"/>
      <c r="H44" s="632"/>
      <c r="I44" s="625"/>
      <c r="J44" s="632"/>
      <c r="K44" s="632"/>
      <c r="L44" s="633"/>
    </row>
    <row r="45" spans="1:16" ht="24" x14ac:dyDescent="0.5">
      <c r="A45" s="632"/>
      <c r="B45" s="634"/>
      <c r="C45" s="34" t="s">
        <v>11</v>
      </c>
      <c r="D45" s="40"/>
      <c r="E45" s="35" t="s">
        <v>1794</v>
      </c>
      <c r="F45" s="635"/>
      <c r="G45" s="632"/>
      <c r="H45" s="632"/>
      <c r="I45" s="625"/>
      <c r="J45" s="632"/>
      <c r="K45" s="632"/>
      <c r="L45" s="633"/>
    </row>
    <row r="46" spans="1:16" ht="24" x14ac:dyDescent="0.5">
      <c r="A46" s="632"/>
      <c r="B46" s="634"/>
      <c r="C46" s="34" t="s">
        <v>495</v>
      </c>
      <c r="D46" s="40"/>
      <c r="E46" s="35" t="s">
        <v>1794</v>
      </c>
      <c r="F46" s="635"/>
      <c r="G46" s="632"/>
      <c r="H46" s="632"/>
      <c r="I46" s="625"/>
      <c r="J46" s="632"/>
      <c r="K46" s="632"/>
      <c r="L46" s="633"/>
    </row>
    <row r="47" spans="1:16" ht="24" x14ac:dyDescent="0.5">
      <c r="A47" s="632"/>
      <c r="B47" s="634"/>
      <c r="C47" s="34" t="s">
        <v>242</v>
      </c>
      <c r="D47" s="40"/>
      <c r="E47" s="35" t="s">
        <v>1794</v>
      </c>
      <c r="F47" s="635"/>
      <c r="G47" s="632"/>
      <c r="H47" s="632"/>
      <c r="I47" s="625"/>
      <c r="J47" s="632"/>
      <c r="K47" s="632"/>
      <c r="L47" s="633"/>
    </row>
    <row r="48" spans="1:16" ht="24" x14ac:dyDescent="0.5">
      <c r="A48" s="632"/>
      <c r="B48" s="634"/>
      <c r="C48" s="34" t="s">
        <v>497</v>
      </c>
      <c r="D48" s="40"/>
      <c r="E48" s="35" t="s">
        <v>1794</v>
      </c>
      <c r="F48" s="635"/>
      <c r="G48" s="632"/>
      <c r="H48" s="632"/>
      <c r="I48" s="625"/>
      <c r="J48" s="632"/>
      <c r="K48" s="632"/>
      <c r="L48" s="633"/>
    </row>
    <row r="49" spans="1:16" ht="24" x14ac:dyDescent="0.5">
      <c r="A49" s="632"/>
      <c r="B49" s="634"/>
      <c r="C49" s="34" t="s">
        <v>498</v>
      </c>
      <c r="D49" s="40"/>
      <c r="E49" s="35" t="s">
        <v>1794</v>
      </c>
      <c r="F49" s="635"/>
      <c r="G49" s="632"/>
      <c r="H49" s="632"/>
      <c r="I49" s="625"/>
      <c r="J49" s="632"/>
      <c r="K49" s="632"/>
      <c r="L49" s="633"/>
    </row>
    <row r="50" spans="1:16" ht="24" x14ac:dyDescent="0.5">
      <c r="A50" s="632"/>
      <c r="B50" s="634"/>
      <c r="C50" s="34" t="s">
        <v>18</v>
      </c>
      <c r="D50" s="40"/>
      <c r="E50" s="35" t="s">
        <v>1794</v>
      </c>
      <c r="F50" s="635"/>
      <c r="G50" s="632"/>
      <c r="H50" s="632"/>
      <c r="I50" s="625"/>
      <c r="J50" s="632"/>
      <c r="K50" s="632"/>
      <c r="L50" s="633"/>
    </row>
    <row r="51" spans="1:16" ht="24" x14ac:dyDescent="0.5">
      <c r="A51" s="632"/>
      <c r="B51" s="634"/>
      <c r="C51" s="34" t="s">
        <v>17</v>
      </c>
      <c r="D51" s="40"/>
      <c r="E51" s="35" t="s">
        <v>1794</v>
      </c>
      <c r="F51" s="635"/>
      <c r="G51" s="632"/>
      <c r="H51" s="632"/>
      <c r="I51" s="625"/>
      <c r="J51" s="632"/>
      <c r="K51" s="632"/>
      <c r="L51" s="633"/>
    </row>
    <row r="52" spans="1:16" ht="24" x14ac:dyDescent="0.5">
      <c r="A52" s="632">
        <v>3</v>
      </c>
      <c r="B52" s="634" t="s">
        <v>5</v>
      </c>
      <c r="C52" s="31" t="s">
        <v>6</v>
      </c>
      <c r="D52" s="33">
        <v>3</v>
      </c>
      <c r="E52" s="32" t="s">
        <v>19</v>
      </c>
      <c r="F52" s="626" t="s">
        <v>1792</v>
      </c>
      <c r="G52" s="632" t="s">
        <v>21</v>
      </c>
      <c r="H52" s="632" t="s">
        <v>505</v>
      </c>
      <c r="I52" s="625">
        <v>497</v>
      </c>
      <c r="J52" s="632" t="s">
        <v>507</v>
      </c>
      <c r="K52" s="632" t="s">
        <v>22</v>
      </c>
      <c r="L52" s="633"/>
      <c r="M52" s="42">
        <f>D52*I52</f>
        <v>1491</v>
      </c>
      <c r="N52" s="41">
        <f>M52/18</f>
        <v>82.833333333333329</v>
      </c>
      <c r="O52" s="45">
        <f>N52</f>
        <v>82.833333333333329</v>
      </c>
      <c r="P52" s="41">
        <v>0</v>
      </c>
    </row>
    <row r="53" spans="1:16" ht="24" x14ac:dyDescent="0.5">
      <c r="A53" s="632"/>
      <c r="B53" s="634"/>
      <c r="C53" s="34" t="s">
        <v>16</v>
      </c>
      <c r="D53" s="40"/>
      <c r="E53" s="35" t="s">
        <v>1794</v>
      </c>
      <c r="F53" s="627"/>
      <c r="G53" s="632"/>
      <c r="H53" s="632"/>
      <c r="I53" s="625"/>
      <c r="J53" s="632"/>
      <c r="K53" s="632"/>
      <c r="L53" s="633"/>
    </row>
    <row r="54" spans="1:16" ht="24" x14ac:dyDescent="0.5">
      <c r="A54" s="632"/>
      <c r="B54" s="634"/>
      <c r="C54" s="34" t="s">
        <v>12</v>
      </c>
      <c r="D54" s="40"/>
      <c r="E54" s="35" t="s">
        <v>1794</v>
      </c>
      <c r="F54" s="627"/>
      <c r="G54" s="632"/>
      <c r="H54" s="632"/>
      <c r="I54" s="625"/>
      <c r="J54" s="632"/>
      <c r="K54" s="632"/>
      <c r="L54" s="633"/>
    </row>
    <row r="55" spans="1:16" ht="24" x14ac:dyDescent="0.5">
      <c r="A55" s="632"/>
      <c r="B55" s="634"/>
      <c r="C55" s="34" t="s">
        <v>10</v>
      </c>
      <c r="D55" s="40"/>
      <c r="E55" s="35" t="s">
        <v>1794</v>
      </c>
      <c r="F55" s="627"/>
      <c r="G55" s="632"/>
      <c r="H55" s="632"/>
      <c r="I55" s="625"/>
      <c r="J55" s="632"/>
      <c r="K55" s="632"/>
      <c r="L55" s="633"/>
    </row>
    <row r="56" spans="1:16" ht="24" x14ac:dyDescent="0.5">
      <c r="A56" s="632"/>
      <c r="B56" s="634"/>
      <c r="C56" s="34" t="s">
        <v>13</v>
      </c>
      <c r="D56" s="40"/>
      <c r="E56" s="35" t="s">
        <v>1794</v>
      </c>
      <c r="F56" s="627"/>
      <c r="G56" s="632"/>
      <c r="H56" s="632"/>
      <c r="I56" s="625"/>
      <c r="J56" s="632"/>
      <c r="K56" s="632"/>
      <c r="L56" s="633"/>
    </row>
    <row r="57" spans="1:16" ht="24" x14ac:dyDescent="0.5">
      <c r="A57" s="632"/>
      <c r="B57" s="634"/>
      <c r="C57" s="34" t="s">
        <v>14</v>
      </c>
      <c r="D57" s="40"/>
      <c r="E57" s="35" t="s">
        <v>1794</v>
      </c>
      <c r="F57" s="627"/>
      <c r="G57" s="632"/>
      <c r="H57" s="632"/>
      <c r="I57" s="625"/>
      <c r="J57" s="632"/>
      <c r="K57" s="632"/>
      <c r="L57" s="633"/>
    </row>
    <row r="58" spans="1:16" ht="24" x14ac:dyDescent="0.5">
      <c r="A58" s="632"/>
      <c r="B58" s="634"/>
      <c r="C58" s="34" t="s">
        <v>15</v>
      </c>
      <c r="D58" s="40"/>
      <c r="E58" s="35" t="s">
        <v>1794</v>
      </c>
      <c r="F58" s="627"/>
      <c r="G58" s="632"/>
      <c r="H58" s="632"/>
      <c r="I58" s="625"/>
      <c r="J58" s="632"/>
      <c r="K58" s="632"/>
      <c r="L58" s="633"/>
    </row>
    <row r="59" spans="1:16" ht="24" x14ac:dyDescent="0.5">
      <c r="A59" s="632"/>
      <c r="B59" s="634"/>
      <c r="C59" s="34" t="s">
        <v>7</v>
      </c>
      <c r="D59" s="40"/>
      <c r="E59" s="35" t="s">
        <v>1794</v>
      </c>
      <c r="F59" s="627"/>
      <c r="G59" s="632"/>
      <c r="H59" s="632"/>
      <c r="I59" s="625"/>
      <c r="J59" s="632"/>
      <c r="K59" s="632"/>
      <c r="L59" s="633"/>
    </row>
    <row r="60" spans="1:16" ht="24" x14ac:dyDescent="0.5">
      <c r="A60" s="632"/>
      <c r="B60" s="634"/>
      <c r="C60" s="34" t="s">
        <v>8</v>
      </c>
      <c r="D60" s="40"/>
      <c r="E60" s="35" t="s">
        <v>1794</v>
      </c>
      <c r="F60" s="627"/>
      <c r="G60" s="632"/>
      <c r="H60" s="632"/>
      <c r="I60" s="625"/>
      <c r="J60" s="632"/>
      <c r="K60" s="632"/>
      <c r="L60" s="633"/>
    </row>
    <row r="61" spans="1:16" ht="24" x14ac:dyDescent="0.5">
      <c r="A61" s="632"/>
      <c r="B61" s="634"/>
      <c r="C61" s="34" t="s">
        <v>9</v>
      </c>
      <c r="D61" s="40"/>
      <c r="E61" s="35" t="s">
        <v>1794</v>
      </c>
      <c r="F61" s="627"/>
      <c r="G61" s="632"/>
      <c r="H61" s="632"/>
      <c r="I61" s="625"/>
      <c r="J61" s="632"/>
      <c r="K61" s="632"/>
      <c r="L61" s="633"/>
    </row>
    <row r="62" spans="1:16" ht="24" x14ac:dyDescent="0.5">
      <c r="A62" s="632"/>
      <c r="B62" s="634"/>
      <c r="C62" s="34" t="s">
        <v>11</v>
      </c>
      <c r="D62" s="40"/>
      <c r="E62" s="35" t="s">
        <v>1794</v>
      </c>
      <c r="F62" s="627"/>
      <c r="G62" s="632"/>
      <c r="H62" s="632"/>
      <c r="I62" s="625"/>
      <c r="J62" s="632"/>
      <c r="K62" s="632"/>
      <c r="L62" s="633"/>
    </row>
    <row r="63" spans="1:16" ht="24" x14ac:dyDescent="0.5">
      <c r="A63" s="632"/>
      <c r="B63" s="634"/>
      <c r="C63" s="34" t="s">
        <v>495</v>
      </c>
      <c r="D63" s="40"/>
      <c r="E63" s="35" t="s">
        <v>1794</v>
      </c>
      <c r="F63" s="627"/>
      <c r="G63" s="632"/>
      <c r="H63" s="632"/>
      <c r="I63" s="625"/>
      <c r="J63" s="632"/>
      <c r="K63" s="632"/>
      <c r="L63" s="633"/>
    </row>
    <row r="64" spans="1:16" ht="24" x14ac:dyDescent="0.5">
      <c r="A64" s="632"/>
      <c r="B64" s="634"/>
      <c r="C64" s="34" t="s">
        <v>496</v>
      </c>
      <c r="D64" s="40"/>
      <c r="E64" s="35" t="s">
        <v>1794</v>
      </c>
      <c r="F64" s="627"/>
      <c r="G64" s="632"/>
      <c r="H64" s="632"/>
      <c r="I64" s="625"/>
      <c r="J64" s="632"/>
      <c r="K64" s="632"/>
      <c r="L64" s="633"/>
    </row>
    <row r="65" spans="1:16" ht="24" x14ac:dyDescent="0.5">
      <c r="A65" s="632"/>
      <c r="B65" s="634"/>
      <c r="C65" s="34" t="s">
        <v>242</v>
      </c>
      <c r="D65" s="40"/>
      <c r="E65" s="35" t="s">
        <v>1794</v>
      </c>
      <c r="F65" s="627"/>
      <c r="G65" s="632"/>
      <c r="H65" s="632"/>
      <c r="I65" s="625"/>
      <c r="J65" s="632"/>
      <c r="K65" s="632"/>
      <c r="L65" s="633"/>
    </row>
    <row r="66" spans="1:16" ht="24" x14ac:dyDescent="0.5">
      <c r="A66" s="632"/>
      <c r="B66" s="634"/>
      <c r="C66" s="34" t="s">
        <v>497</v>
      </c>
      <c r="D66" s="40"/>
      <c r="E66" s="35" t="s">
        <v>1794</v>
      </c>
      <c r="F66" s="627"/>
      <c r="G66" s="632"/>
      <c r="H66" s="632"/>
      <c r="I66" s="625"/>
      <c r="J66" s="632"/>
      <c r="K66" s="632"/>
      <c r="L66" s="633"/>
    </row>
    <row r="67" spans="1:16" ht="24" x14ac:dyDescent="0.5">
      <c r="A67" s="632"/>
      <c r="B67" s="634"/>
      <c r="C67" s="34" t="s">
        <v>498</v>
      </c>
      <c r="D67" s="40"/>
      <c r="E67" s="35" t="s">
        <v>1794</v>
      </c>
      <c r="F67" s="627"/>
      <c r="G67" s="632"/>
      <c r="H67" s="632"/>
      <c r="I67" s="625"/>
      <c r="J67" s="632"/>
      <c r="K67" s="632"/>
      <c r="L67" s="633"/>
    </row>
    <row r="68" spans="1:16" ht="24" x14ac:dyDescent="0.5">
      <c r="A68" s="632"/>
      <c r="B68" s="634"/>
      <c r="C68" s="34" t="s">
        <v>18</v>
      </c>
      <c r="D68" s="40"/>
      <c r="E68" s="35" t="s">
        <v>1794</v>
      </c>
      <c r="F68" s="627"/>
      <c r="G68" s="632"/>
      <c r="H68" s="632"/>
      <c r="I68" s="625"/>
      <c r="J68" s="632"/>
      <c r="K68" s="632"/>
      <c r="L68" s="633"/>
    </row>
    <row r="69" spans="1:16" ht="24" x14ac:dyDescent="0.5">
      <c r="A69" s="632"/>
      <c r="B69" s="634"/>
      <c r="C69" s="34" t="s">
        <v>17</v>
      </c>
      <c r="D69" s="40"/>
      <c r="E69" s="35" t="s">
        <v>1794</v>
      </c>
      <c r="F69" s="627"/>
      <c r="G69" s="632"/>
      <c r="H69" s="632"/>
      <c r="I69" s="625"/>
      <c r="J69" s="632"/>
      <c r="K69" s="632"/>
      <c r="L69" s="633"/>
    </row>
    <row r="70" spans="1:16" ht="24" x14ac:dyDescent="0.5">
      <c r="A70" s="632"/>
      <c r="B70" s="634"/>
      <c r="C70" s="34" t="s">
        <v>336</v>
      </c>
      <c r="D70" s="40"/>
      <c r="E70" s="35" t="s">
        <v>1794</v>
      </c>
      <c r="F70" s="628"/>
      <c r="G70" s="632"/>
      <c r="H70" s="632"/>
      <c r="I70" s="625"/>
      <c r="J70" s="632"/>
      <c r="K70" s="632"/>
      <c r="L70" s="633"/>
    </row>
    <row r="71" spans="1:16" ht="24" x14ac:dyDescent="0.5">
      <c r="A71" s="632">
        <v>4</v>
      </c>
      <c r="B71" s="634" t="s">
        <v>5</v>
      </c>
      <c r="C71" s="31" t="s">
        <v>6</v>
      </c>
      <c r="D71" s="33">
        <v>3</v>
      </c>
      <c r="E71" s="32" t="s">
        <v>19</v>
      </c>
      <c r="F71" s="635" t="s">
        <v>395</v>
      </c>
      <c r="G71" s="632" t="s">
        <v>25</v>
      </c>
      <c r="H71" s="632" t="s">
        <v>508</v>
      </c>
      <c r="I71" s="625">
        <v>347</v>
      </c>
      <c r="J71" s="632" t="s">
        <v>25</v>
      </c>
      <c r="K71" s="632" t="s">
        <v>22</v>
      </c>
      <c r="L71" s="633"/>
      <c r="M71" s="42">
        <f>D71*I71</f>
        <v>1041</v>
      </c>
      <c r="N71" s="41">
        <f>M71/18</f>
        <v>57.833333333333336</v>
      </c>
      <c r="O71" s="45">
        <f>N71</f>
        <v>57.833333333333336</v>
      </c>
      <c r="P71" s="41">
        <v>0</v>
      </c>
    </row>
    <row r="72" spans="1:16" ht="24" x14ac:dyDescent="0.5">
      <c r="A72" s="632"/>
      <c r="B72" s="634"/>
      <c r="C72" s="34" t="s">
        <v>16</v>
      </c>
      <c r="D72" s="40"/>
      <c r="E72" s="35" t="s">
        <v>1794</v>
      </c>
      <c r="F72" s="635"/>
      <c r="G72" s="632"/>
      <c r="H72" s="632"/>
      <c r="I72" s="625"/>
      <c r="J72" s="632"/>
      <c r="K72" s="632"/>
      <c r="L72" s="633"/>
    </row>
    <row r="73" spans="1:16" ht="24" x14ac:dyDescent="0.5">
      <c r="A73" s="632"/>
      <c r="B73" s="634"/>
      <c r="C73" s="34" t="s">
        <v>12</v>
      </c>
      <c r="D73" s="40"/>
      <c r="E73" s="35" t="s">
        <v>1794</v>
      </c>
      <c r="F73" s="635"/>
      <c r="G73" s="632"/>
      <c r="H73" s="632"/>
      <c r="I73" s="625"/>
      <c r="J73" s="632"/>
      <c r="K73" s="632"/>
      <c r="L73" s="633"/>
    </row>
    <row r="74" spans="1:16" ht="24" x14ac:dyDescent="0.5">
      <c r="A74" s="632"/>
      <c r="B74" s="634"/>
      <c r="C74" s="34" t="s">
        <v>10</v>
      </c>
      <c r="D74" s="40"/>
      <c r="E74" s="35" t="s">
        <v>1794</v>
      </c>
      <c r="F74" s="635"/>
      <c r="G74" s="632"/>
      <c r="H74" s="632"/>
      <c r="I74" s="625"/>
      <c r="J74" s="632"/>
      <c r="K74" s="632"/>
      <c r="L74" s="633"/>
    </row>
    <row r="75" spans="1:16" ht="24" x14ac:dyDescent="0.5">
      <c r="A75" s="632"/>
      <c r="B75" s="634"/>
      <c r="C75" s="34" t="s">
        <v>13</v>
      </c>
      <c r="D75" s="40"/>
      <c r="E75" s="35" t="s">
        <v>1794</v>
      </c>
      <c r="F75" s="635"/>
      <c r="G75" s="632"/>
      <c r="H75" s="632"/>
      <c r="I75" s="625"/>
      <c r="J75" s="632"/>
      <c r="K75" s="632"/>
      <c r="L75" s="633"/>
    </row>
    <row r="76" spans="1:16" ht="24" x14ac:dyDescent="0.5">
      <c r="A76" s="632"/>
      <c r="B76" s="634"/>
      <c r="C76" s="34" t="s">
        <v>14</v>
      </c>
      <c r="D76" s="40"/>
      <c r="E76" s="35" t="s">
        <v>1794</v>
      </c>
      <c r="F76" s="635"/>
      <c r="G76" s="632"/>
      <c r="H76" s="632"/>
      <c r="I76" s="625"/>
      <c r="J76" s="632"/>
      <c r="K76" s="632"/>
      <c r="L76" s="633"/>
    </row>
    <row r="77" spans="1:16" ht="24" x14ac:dyDescent="0.5">
      <c r="A77" s="632"/>
      <c r="B77" s="634"/>
      <c r="C77" s="34" t="s">
        <v>15</v>
      </c>
      <c r="D77" s="40"/>
      <c r="E77" s="35" t="s">
        <v>1794</v>
      </c>
      <c r="F77" s="635"/>
      <c r="G77" s="632"/>
      <c r="H77" s="632"/>
      <c r="I77" s="625"/>
      <c r="J77" s="632"/>
      <c r="K77" s="632"/>
      <c r="L77" s="633"/>
    </row>
    <row r="78" spans="1:16" ht="24" x14ac:dyDescent="0.5">
      <c r="A78" s="632"/>
      <c r="B78" s="634"/>
      <c r="C78" s="34" t="s">
        <v>7</v>
      </c>
      <c r="D78" s="40"/>
      <c r="E78" s="35" t="s">
        <v>1794</v>
      </c>
      <c r="F78" s="635"/>
      <c r="G78" s="632"/>
      <c r="H78" s="632"/>
      <c r="I78" s="625"/>
      <c r="J78" s="632"/>
      <c r="K78" s="632"/>
      <c r="L78" s="633"/>
    </row>
    <row r="79" spans="1:16" ht="24" x14ac:dyDescent="0.5">
      <c r="A79" s="632"/>
      <c r="B79" s="634"/>
      <c r="C79" s="34" t="s">
        <v>8</v>
      </c>
      <c r="D79" s="40"/>
      <c r="E79" s="35" t="s">
        <v>1794</v>
      </c>
      <c r="F79" s="635"/>
      <c r="G79" s="632"/>
      <c r="H79" s="632"/>
      <c r="I79" s="625"/>
      <c r="J79" s="632"/>
      <c r="K79" s="632"/>
      <c r="L79" s="633"/>
    </row>
    <row r="80" spans="1:16" ht="24" x14ac:dyDescent="0.5">
      <c r="A80" s="632"/>
      <c r="B80" s="634"/>
      <c r="C80" s="34" t="s">
        <v>9</v>
      </c>
      <c r="D80" s="40"/>
      <c r="E80" s="35" t="s">
        <v>1794</v>
      </c>
      <c r="F80" s="635"/>
      <c r="G80" s="632"/>
      <c r="H80" s="632"/>
      <c r="I80" s="625"/>
      <c r="J80" s="632"/>
      <c r="K80" s="632"/>
      <c r="L80" s="633"/>
    </row>
    <row r="81" spans="1:16" ht="24" x14ac:dyDescent="0.5">
      <c r="A81" s="632"/>
      <c r="B81" s="634"/>
      <c r="C81" s="34" t="s">
        <v>11</v>
      </c>
      <c r="D81" s="40"/>
      <c r="E81" s="35" t="s">
        <v>1794</v>
      </c>
      <c r="F81" s="635"/>
      <c r="G81" s="632"/>
      <c r="H81" s="632"/>
      <c r="I81" s="625"/>
      <c r="J81" s="632"/>
      <c r="K81" s="632"/>
      <c r="L81" s="633"/>
    </row>
    <row r="82" spans="1:16" ht="24" x14ac:dyDescent="0.5">
      <c r="A82" s="632"/>
      <c r="B82" s="634"/>
      <c r="C82" s="34" t="s">
        <v>495</v>
      </c>
      <c r="D82" s="40"/>
      <c r="E82" s="35" t="s">
        <v>1794</v>
      </c>
      <c r="F82" s="635"/>
      <c r="G82" s="632"/>
      <c r="H82" s="632"/>
      <c r="I82" s="625"/>
      <c r="J82" s="632"/>
      <c r="K82" s="632"/>
      <c r="L82" s="633"/>
    </row>
    <row r="83" spans="1:16" ht="24" x14ac:dyDescent="0.5">
      <c r="A83" s="632"/>
      <c r="B83" s="634"/>
      <c r="C83" s="34" t="s">
        <v>496</v>
      </c>
      <c r="D83" s="40"/>
      <c r="E83" s="35" t="s">
        <v>1794</v>
      </c>
      <c r="F83" s="635"/>
      <c r="G83" s="632"/>
      <c r="H83" s="632"/>
      <c r="I83" s="625"/>
      <c r="J83" s="632"/>
      <c r="K83" s="632"/>
      <c r="L83" s="633"/>
    </row>
    <row r="84" spans="1:16" ht="24" x14ac:dyDescent="0.5">
      <c r="A84" s="632"/>
      <c r="B84" s="634"/>
      <c r="C84" s="34" t="s">
        <v>242</v>
      </c>
      <c r="D84" s="40"/>
      <c r="E84" s="35" t="s">
        <v>1794</v>
      </c>
      <c r="F84" s="635"/>
      <c r="G84" s="632"/>
      <c r="H84" s="632"/>
      <c r="I84" s="625"/>
      <c r="J84" s="632"/>
      <c r="K84" s="632"/>
      <c r="L84" s="633"/>
    </row>
    <row r="85" spans="1:16" ht="24" x14ac:dyDescent="0.5">
      <c r="A85" s="632"/>
      <c r="B85" s="634"/>
      <c r="C85" s="34" t="s">
        <v>497</v>
      </c>
      <c r="D85" s="40"/>
      <c r="E85" s="35" t="s">
        <v>1794</v>
      </c>
      <c r="F85" s="635"/>
      <c r="G85" s="632"/>
      <c r="H85" s="632"/>
      <c r="I85" s="625"/>
      <c r="J85" s="632"/>
      <c r="K85" s="632"/>
      <c r="L85" s="633"/>
    </row>
    <row r="86" spans="1:16" ht="24" x14ac:dyDescent="0.5">
      <c r="A86" s="632"/>
      <c r="B86" s="634"/>
      <c r="C86" s="34" t="s">
        <v>498</v>
      </c>
      <c r="D86" s="40"/>
      <c r="E86" s="35" t="s">
        <v>1794</v>
      </c>
      <c r="F86" s="635"/>
      <c r="G86" s="632"/>
      <c r="H86" s="632"/>
      <c r="I86" s="625"/>
      <c r="J86" s="632"/>
      <c r="K86" s="632"/>
      <c r="L86" s="633"/>
    </row>
    <row r="87" spans="1:16" ht="24" x14ac:dyDescent="0.5">
      <c r="A87" s="632"/>
      <c r="B87" s="634"/>
      <c r="C87" s="34" t="s">
        <v>18</v>
      </c>
      <c r="D87" s="40"/>
      <c r="E87" s="35" t="s">
        <v>1794</v>
      </c>
      <c r="F87" s="635"/>
      <c r="G87" s="632"/>
      <c r="H87" s="632"/>
      <c r="I87" s="625"/>
      <c r="J87" s="632"/>
      <c r="K87" s="632"/>
      <c r="L87" s="633"/>
    </row>
    <row r="88" spans="1:16" ht="24" x14ac:dyDescent="0.5">
      <c r="A88" s="632"/>
      <c r="B88" s="634"/>
      <c r="C88" s="34" t="s">
        <v>17</v>
      </c>
      <c r="D88" s="40"/>
      <c r="E88" s="35" t="s">
        <v>1794</v>
      </c>
      <c r="F88" s="635"/>
      <c r="G88" s="632"/>
      <c r="H88" s="632"/>
      <c r="I88" s="625"/>
      <c r="J88" s="632"/>
      <c r="K88" s="632"/>
      <c r="L88" s="633"/>
    </row>
    <row r="89" spans="1:16" ht="24" x14ac:dyDescent="0.5">
      <c r="A89" s="632">
        <v>5</v>
      </c>
      <c r="B89" s="634" t="s">
        <v>5</v>
      </c>
      <c r="C89" s="31" t="s">
        <v>6</v>
      </c>
      <c r="D89" s="33">
        <v>3</v>
      </c>
      <c r="E89" s="32" t="s">
        <v>19</v>
      </c>
      <c r="F89" s="635" t="s">
        <v>636</v>
      </c>
      <c r="G89" s="632" t="s">
        <v>26</v>
      </c>
      <c r="H89" s="632" t="s">
        <v>510</v>
      </c>
      <c r="I89" s="625">
        <v>555</v>
      </c>
      <c r="J89" s="632" t="s">
        <v>80</v>
      </c>
      <c r="K89" s="632" t="s">
        <v>22</v>
      </c>
      <c r="L89" s="633"/>
      <c r="M89" s="42">
        <f>D89*I89</f>
        <v>1665</v>
      </c>
      <c r="N89" s="41">
        <f>M89/18</f>
        <v>92.5</v>
      </c>
      <c r="O89" s="45">
        <f>N89</f>
        <v>92.5</v>
      </c>
      <c r="P89" s="41">
        <v>0</v>
      </c>
    </row>
    <row r="90" spans="1:16" ht="24" x14ac:dyDescent="0.5">
      <c r="A90" s="632"/>
      <c r="B90" s="634"/>
      <c r="C90" s="34" t="s">
        <v>16</v>
      </c>
      <c r="D90" s="40"/>
      <c r="E90" s="35" t="s">
        <v>1794</v>
      </c>
      <c r="F90" s="635"/>
      <c r="G90" s="632"/>
      <c r="H90" s="632"/>
      <c r="I90" s="625"/>
      <c r="J90" s="632"/>
      <c r="K90" s="632"/>
      <c r="L90" s="633"/>
    </row>
    <row r="91" spans="1:16" ht="24" x14ac:dyDescent="0.5">
      <c r="A91" s="632"/>
      <c r="B91" s="634"/>
      <c r="C91" s="34" t="s">
        <v>12</v>
      </c>
      <c r="D91" s="40"/>
      <c r="E91" s="35" t="s">
        <v>1794</v>
      </c>
      <c r="F91" s="635"/>
      <c r="G91" s="632"/>
      <c r="H91" s="632"/>
      <c r="I91" s="625"/>
      <c r="J91" s="632"/>
      <c r="K91" s="632"/>
      <c r="L91" s="633"/>
    </row>
    <row r="92" spans="1:16" ht="24" x14ac:dyDescent="0.5">
      <c r="A92" s="632"/>
      <c r="B92" s="634"/>
      <c r="C92" s="34" t="s">
        <v>10</v>
      </c>
      <c r="D92" s="40"/>
      <c r="E92" s="35" t="s">
        <v>1794</v>
      </c>
      <c r="F92" s="635"/>
      <c r="G92" s="632"/>
      <c r="H92" s="632"/>
      <c r="I92" s="625"/>
      <c r="J92" s="632"/>
      <c r="K92" s="632"/>
      <c r="L92" s="633"/>
    </row>
    <row r="93" spans="1:16" ht="24" x14ac:dyDescent="0.5">
      <c r="A93" s="632"/>
      <c r="B93" s="634"/>
      <c r="C93" s="34" t="s">
        <v>13</v>
      </c>
      <c r="D93" s="40"/>
      <c r="E93" s="35" t="s">
        <v>1794</v>
      </c>
      <c r="F93" s="635"/>
      <c r="G93" s="632"/>
      <c r="H93" s="632"/>
      <c r="I93" s="625"/>
      <c r="J93" s="632"/>
      <c r="K93" s="632"/>
      <c r="L93" s="633"/>
    </row>
    <row r="94" spans="1:16" ht="24" x14ac:dyDescent="0.5">
      <c r="A94" s="632"/>
      <c r="B94" s="634"/>
      <c r="C94" s="34" t="s">
        <v>14</v>
      </c>
      <c r="D94" s="40"/>
      <c r="E94" s="35" t="s">
        <v>1794</v>
      </c>
      <c r="F94" s="635"/>
      <c r="G94" s="632"/>
      <c r="H94" s="632"/>
      <c r="I94" s="625"/>
      <c r="J94" s="632"/>
      <c r="K94" s="632"/>
      <c r="L94" s="633"/>
    </row>
    <row r="95" spans="1:16" ht="24" x14ac:dyDescent="0.5">
      <c r="A95" s="632"/>
      <c r="B95" s="634"/>
      <c r="C95" s="34" t="s">
        <v>15</v>
      </c>
      <c r="D95" s="40"/>
      <c r="E95" s="35" t="s">
        <v>1794</v>
      </c>
      <c r="F95" s="635"/>
      <c r="G95" s="632"/>
      <c r="H95" s="632"/>
      <c r="I95" s="625"/>
      <c r="J95" s="632"/>
      <c r="K95" s="632"/>
      <c r="L95" s="633"/>
    </row>
    <row r="96" spans="1:16" ht="24" x14ac:dyDescent="0.5">
      <c r="A96" s="632"/>
      <c r="B96" s="634"/>
      <c r="C96" s="34" t="s">
        <v>7</v>
      </c>
      <c r="D96" s="40"/>
      <c r="E96" s="35" t="s">
        <v>1794</v>
      </c>
      <c r="F96" s="635"/>
      <c r="G96" s="632"/>
      <c r="H96" s="632"/>
      <c r="I96" s="625"/>
      <c r="J96" s="632"/>
      <c r="K96" s="632"/>
      <c r="L96" s="633"/>
    </row>
    <row r="97" spans="1:12" ht="24" x14ac:dyDescent="0.5">
      <c r="A97" s="632"/>
      <c r="B97" s="634"/>
      <c r="C97" s="34" t="s">
        <v>8</v>
      </c>
      <c r="D97" s="40"/>
      <c r="E97" s="35" t="s">
        <v>1794</v>
      </c>
      <c r="F97" s="635"/>
      <c r="G97" s="632"/>
      <c r="H97" s="632"/>
      <c r="I97" s="625"/>
      <c r="J97" s="632"/>
      <c r="K97" s="632"/>
      <c r="L97" s="633"/>
    </row>
    <row r="98" spans="1:12" ht="24" x14ac:dyDescent="0.5">
      <c r="A98" s="632"/>
      <c r="B98" s="634"/>
      <c r="C98" s="34" t="s">
        <v>9</v>
      </c>
      <c r="D98" s="40"/>
      <c r="E98" s="35" t="s">
        <v>1794</v>
      </c>
      <c r="F98" s="635"/>
      <c r="G98" s="632"/>
      <c r="H98" s="632"/>
      <c r="I98" s="625"/>
      <c r="J98" s="632"/>
      <c r="K98" s="632"/>
      <c r="L98" s="633"/>
    </row>
    <row r="99" spans="1:12" ht="24" x14ac:dyDescent="0.5">
      <c r="A99" s="632"/>
      <c r="B99" s="634"/>
      <c r="C99" s="34" t="s">
        <v>11</v>
      </c>
      <c r="D99" s="40"/>
      <c r="E99" s="35" t="s">
        <v>1794</v>
      </c>
      <c r="F99" s="635"/>
      <c r="G99" s="632"/>
      <c r="H99" s="632"/>
      <c r="I99" s="625"/>
      <c r="J99" s="632"/>
      <c r="K99" s="632"/>
      <c r="L99" s="633"/>
    </row>
    <row r="100" spans="1:12" ht="24" x14ac:dyDescent="0.5">
      <c r="A100" s="632"/>
      <c r="B100" s="634"/>
      <c r="C100" s="34" t="s">
        <v>495</v>
      </c>
      <c r="D100" s="40"/>
      <c r="E100" s="35" t="s">
        <v>1794</v>
      </c>
      <c r="F100" s="635"/>
      <c r="G100" s="632"/>
      <c r="H100" s="632"/>
      <c r="I100" s="625"/>
      <c r="J100" s="632"/>
      <c r="K100" s="632"/>
      <c r="L100" s="633"/>
    </row>
    <row r="101" spans="1:12" ht="24" x14ac:dyDescent="0.5">
      <c r="A101" s="632"/>
      <c r="B101" s="634"/>
      <c r="C101" s="34" t="s">
        <v>496</v>
      </c>
      <c r="D101" s="40"/>
      <c r="E101" s="35" t="s">
        <v>1794</v>
      </c>
      <c r="F101" s="635"/>
      <c r="G101" s="632"/>
      <c r="H101" s="632"/>
      <c r="I101" s="625"/>
      <c r="J101" s="632"/>
      <c r="K101" s="632"/>
      <c r="L101" s="633"/>
    </row>
    <row r="102" spans="1:12" ht="24" x14ac:dyDescent="0.5">
      <c r="A102" s="632"/>
      <c r="B102" s="634"/>
      <c r="C102" s="34" t="s">
        <v>242</v>
      </c>
      <c r="D102" s="40"/>
      <c r="E102" s="35" t="s">
        <v>1794</v>
      </c>
      <c r="F102" s="635"/>
      <c r="G102" s="632"/>
      <c r="H102" s="632"/>
      <c r="I102" s="625"/>
      <c r="J102" s="632"/>
      <c r="K102" s="632"/>
      <c r="L102" s="633"/>
    </row>
    <row r="103" spans="1:12" ht="24" x14ac:dyDescent="0.5">
      <c r="A103" s="632"/>
      <c r="B103" s="634"/>
      <c r="C103" s="34" t="s">
        <v>497</v>
      </c>
      <c r="D103" s="40"/>
      <c r="E103" s="35" t="s">
        <v>1794</v>
      </c>
      <c r="F103" s="635"/>
      <c r="G103" s="632"/>
      <c r="H103" s="632"/>
      <c r="I103" s="625"/>
      <c r="J103" s="632"/>
      <c r="K103" s="632"/>
      <c r="L103" s="633"/>
    </row>
    <row r="104" spans="1:12" ht="24" x14ac:dyDescent="0.5">
      <c r="A104" s="632"/>
      <c r="B104" s="634"/>
      <c r="C104" s="34" t="s">
        <v>498</v>
      </c>
      <c r="D104" s="40"/>
      <c r="E104" s="35" t="s">
        <v>1794</v>
      </c>
      <c r="F104" s="635"/>
      <c r="G104" s="632"/>
      <c r="H104" s="632"/>
      <c r="I104" s="625"/>
      <c r="J104" s="632"/>
      <c r="K104" s="632"/>
      <c r="L104" s="633"/>
    </row>
    <row r="105" spans="1:12" ht="24" x14ac:dyDescent="0.5">
      <c r="A105" s="632"/>
      <c r="B105" s="634"/>
      <c r="C105" s="34" t="s">
        <v>18</v>
      </c>
      <c r="D105" s="40"/>
      <c r="E105" s="35" t="s">
        <v>1794</v>
      </c>
      <c r="F105" s="635"/>
      <c r="G105" s="632"/>
      <c r="H105" s="632"/>
      <c r="I105" s="625"/>
      <c r="J105" s="632"/>
      <c r="K105" s="632"/>
      <c r="L105" s="633"/>
    </row>
    <row r="106" spans="1:12" ht="24" x14ac:dyDescent="0.5">
      <c r="A106" s="632"/>
      <c r="B106" s="634"/>
      <c r="C106" s="34" t="s">
        <v>17</v>
      </c>
      <c r="D106" s="40"/>
      <c r="E106" s="35" t="s">
        <v>1794</v>
      </c>
      <c r="F106" s="635"/>
      <c r="G106" s="632"/>
      <c r="H106" s="632"/>
      <c r="I106" s="625"/>
      <c r="J106" s="632"/>
      <c r="K106" s="632"/>
      <c r="L106" s="633"/>
    </row>
    <row r="107" spans="1:12" ht="24" x14ac:dyDescent="0.5">
      <c r="A107" s="632"/>
      <c r="B107" s="634"/>
      <c r="C107" s="34" t="s">
        <v>65</v>
      </c>
      <c r="D107" s="40"/>
      <c r="E107" s="35" t="s">
        <v>1794</v>
      </c>
      <c r="F107" s="635"/>
      <c r="G107" s="632"/>
      <c r="H107" s="632"/>
      <c r="I107" s="625"/>
      <c r="J107" s="632"/>
      <c r="K107" s="632"/>
      <c r="L107" s="633"/>
    </row>
    <row r="108" spans="1:12" ht="24" x14ac:dyDescent="0.5">
      <c r="A108" s="632"/>
      <c r="B108" s="634"/>
      <c r="C108" s="34" t="s">
        <v>499</v>
      </c>
      <c r="D108" s="40"/>
      <c r="E108" s="35" t="s">
        <v>1794</v>
      </c>
      <c r="F108" s="635"/>
      <c r="G108" s="632"/>
      <c r="H108" s="632"/>
      <c r="I108" s="625"/>
      <c r="J108" s="632"/>
      <c r="K108" s="632"/>
      <c r="L108" s="633"/>
    </row>
    <row r="109" spans="1:12" ht="24" x14ac:dyDescent="0.5">
      <c r="A109" s="632"/>
      <c r="B109" s="634"/>
      <c r="C109" s="34" t="s">
        <v>75</v>
      </c>
      <c r="D109" s="40"/>
      <c r="E109" s="35" t="s">
        <v>1794</v>
      </c>
      <c r="F109" s="635"/>
      <c r="G109" s="632"/>
      <c r="H109" s="632"/>
      <c r="I109" s="625"/>
      <c r="J109" s="632"/>
      <c r="K109" s="632"/>
      <c r="L109" s="633"/>
    </row>
    <row r="110" spans="1:12" ht="24" x14ac:dyDescent="0.5">
      <c r="A110" s="632"/>
      <c r="B110" s="634"/>
      <c r="C110" s="34" t="s">
        <v>50</v>
      </c>
      <c r="D110" s="40"/>
      <c r="E110" s="35" t="s">
        <v>1794</v>
      </c>
      <c r="F110" s="635"/>
      <c r="G110" s="632"/>
      <c r="H110" s="632"/>
      <c r="I110" s="625"/>
      <c r="J110" s="632"/>
      <c r="K110" s="632"/>
      <c r="L110" s="633"/>
    </row>
    <row r="111" spans="1:12" ht="24" x14ac:dyDescent="0.5">
      <c r="A111" s="632"/>
      <c r="B111" s="634"/>
      <c r="C111" s="34" t="s">
        <v>240</v>
      </c>
      <c r="D111" s="40"/>
      <c r="E111" s="35" t="s">
        <v>1794</v>
      </c>
      <c r="F111" s="635"/>
      <c r="G111" s="632"/>
      <c r="H111" s="632"/>
      <c r="I111" s="625"/>
      <c r="J111" s="632"/>
      <c r="K111" s="632"/>
      <c r="L111" s="633"/>
    </row>
    <row r="112" spans="1:12" ht="24" x14ac:dyDescent="0.5">
      <c r="A112" s="632"/>
      <c r="B112" s="634"/>
      <c r="C112" s="34" t="s">
        <v>77</v>
      </c>
      <c r="D112" s="40"/>
      <c r="E112" s="35" t="s">
        <v>1794</v>
      </c>
      <c r="F112" s="635"/>
      <c r="G112" s="632"/>
      <c r="H112" s="632"/>
      <c r="I112" s="625"/>
      <c r="J112" s="632"/>
      <c r="K112" s="632"/>
      <c r="L112" s="633"/>
    </row>
    <row r="113" spans="1:16" ht="24" x14ac:dyDescent="0.5">
      <c r="A113" s="632"/>
      <c r="B113" s="634"/>
      <c r="C113" s="34" t="s">
        <v>52</v>
      </c>
      <c r="D113" s="40"/>
      <c r="E113" s="35" t="s">
        <v>1794</v>
      </c>
      <c r="F113" s="635"/>
      <c r="G113" s="632"/>
      <c r="H113" s="632"/>
      <c r="I113" s="625"/>
      <c r="J113" s="632"/>
      <c r="K113" s="632"/>
      <c r="L113" s="633"/>
    </row>
    <row r="114" spans="1:16" ht="24" x14ac:dyDescent="0.5">
      <c r="A114" s="632">
        <v>6</v>
      </c>
      <c r="B114" s="634" t="s">
        <v>5</v>
      </c>
      <c r="C114" s="31" t="s">
        <v>6</v>
      </c>
      <c r="D114" s="33">
        <v>3</v>
      </c>
      <c r="E114" s="32" t="s">
        <v>19</v>
      </c>
      <c r="F114" s="635" t="s">
        <v>395</v>
      </c>
      <c r="G114" s="632" t="s">
        <v>28</v>
      </c>
      <c r="H114" s="632" t="s">
        <v>512</v>
      </c>
      <c r="I114" s="625">
        <v>323</v>
      </c>
      <c r="J114" s="632" t="s">
        <v>28</v>
      </c>
      <c r="K114" s="632" t="s">
        <v>22</v>
      </c>
      <c r="L114" s="633"/>
      <c r="M114" s="42">
        <f>D114*I114</f>
        <v>969</v>
      </c>
      <c r="N114" s="41">
        <f>M114/18</f>
        <v>53.833333333333336</v>
      </c>
      <c r="O114" s="45">
        <f>N114</f>
        <v>53.833333333333336</v>
      </c>
      <c r="P114" s="41">
        <v>0</v>
      </c>
    </row>
    <row r="115" spans="1:16" ht="24" x14ac:dyDescent="0.5">
      <c r="A115" s="632"/>
      <c r="B115" s="634"/>
      <c r="C115" s="34" t="s">
        <v>16</v>
      </c>
      <c r="D115" s="40"/>
      <c r="E115" s="35" t="s">
        <v>1794</v>
      </c>
      <c r="F115" s="635"/>
      <c r="G115" s="632"/>
      <c r="H115" s="632"/>
      <c r="I115" s="625"/>
      <c r="J115" s="632"/>
      <c r="K115" s="632"/>
      <c r="L115" s="633"/>
    </row>
    <row r="116" spans="1:16" ht="24" x14ac:dyDescent="0.5">
      <c r="A116" s="632"/>
      <c r="B116" s="634"/>
      <c r="C116" s="34" t="s">
        <v>12</v>
      </c>
      <c r="D116" s="40"/>
      <c r="E116" s="35" t="s">
        <v>1794</v>
      </c>
      <c r="F116" s="635"/>
      <c r="G116" s="632"/>
      <c r="H116" s="632"/>
      <c r="I116" s="625"/>
      <c r="J116" s="632"/>
      <c r="K116" s="632"/>
      <c r="L116" s="633"/>
    </row>
    <row r="117" spans="1:16" ht="24" x14ac:dyDescent="0.5">
      <c r="A117" s="632"/>
      <c r="B117" s="634"/>
      <c r="C117" s="34" t="s">
        <v>10</v>
      </c>
      <c r="D117" s="40"/>
      <c r="E117" s="35" t="s">
        <v>1794</v>
      </c>
      <c r="F117" s="635"/>
      <c r="G117" s="632"/>
      <c r="H117" s="632"/>
      <c r="I117" s="625"/>
      <c r="J117" s="632"/>
      <c r="K117" s="632"/>
      <c r="L117" s="633"/>
    </row>
    <row r="118" spans="1:16" ht="24" x14ac:dyDescent="0.5">
      <c r="A118" s="632"/>
      <c r="B118" s="634"/>
      <c r="C118" s="34" t="s">
        <v>13</v>
      </c>
      <c r="D118" s="40"/>
      <c r="E118" s="35" t="s">
        <v>1794</v>
      </c>
      <c r="F118" s="635"/>
      <c r="G118" s="632"/>
      <c r="H118" s="632"/>
      <c r="I118" s="625"/>
      <c r="J118" s="632"/>
      <c r="K118" s="632"/>
      <c r="L118" s="633"/>
    </row>
    <row r="119" spans="1:16" ht="24" x14ac:dyDescent="0.5">
      <c r="A119" s="632"/>
      <c r="B119" s="634"/>
      <c r="C119" s="34" t="s">
        <v>14</v>
      </c>
      <c r="D119" s="40"/>
      <c r="E119" s="35" t="s">
        <v>1794</v>
      </c>
      <c r="F119" s="635"/>
      <c r="G119" s="632"/>
      <c r="H119" s="632"/>
      <c r="I119" s="625"/>
      <c r="J119" s="632"/>
      <c r="K119" s="632"/>
      <c r="L119" s="633"/>
    </row>
    <row r="120" spans="1:16" ht="24" x14ac:dyDescent="0.5">
      <c r="A120" s="632"/>
      <c r="B120" s="634"/>
      <c r="C120" s="34" t="s">
        <v>15</v>
      </c>
      <c r="D120" s="40"/>
      <c r="E120" s="35" t="s">
        <v>1794</v>
      </c>
      <c r="F120" s="635"/>
      <c r="G120" s="632"/>
      <c r="H120" s="632"/>
      <c r="I120" s="625"/>
      <c r="J120" s="632"/>
      <c r="K120" s="632"/>
      <c r="L120" s="633"/>
    </row>
    <row r="121" spans="1:16" ht="24" x14ac:dyDescent="0.5">
      <c r="A121" s="632"/>
      <c r="B121" s="634"/>
      <c r="C121" s="34" t="s">
        <v>7</v>
      </c>
      <c r="D121" s="40"/>
      <c r="E121" s="35" t="s">
        <v>1794</v>
      </c>
      <c r="F121" s="635"/>
      <c r="G121" s="632"/>
      <c r="H121" s="632"/>
      <c r="I121" s="625"/>
      <c r="J121" s="632"/>
      <c r="K121" s="632"/>
      <c r="L121" s="633"/>
    </row>
    <row r="122" spans="1:16" ht="24" x14ac:dyDescent="0.5">
      <c r="A122" s="632"/>
      <c r="B122" s="634"/>
      <c r="C122" s="34" t="s">
        <v>8</v>
      </c>
      <c r="D122" s="40"/>
      <c r="E122" s="35" t="s">
        <v>1794</v>
      </c>
      <c r="F122" s="635"/>
      <c r="G122" s="632"/>
      <c r="H122" s="632"/>
      <c r="I122" s="625"/>
      <c r="J122" s="632"/>
      <c r="K122" s="632"/>
      <c r="L122" s="633"/>
    </row>
    <row r="123" spans="1:16" ht="24" x14ac:dyDescent="0.5">
      <c r="A123" s="632"/>
      <c r="B123" s="634"/>
      <c r="C123" s="34" t="s">
        <v>9</v>
      </c>
      <c r="D123" s="40"/>
      <c r="E123" s="35" t="s">
        <v>1794</v>
      </c>
      <c r="F123" s="635"/>
      <c r="G123" s="632"/>
      <c r="H123" s="632"/>
      <c r="I123" s="625"/>
      <c r="J123" s="632"/>
      <c r="K123" s="632"/>
      <c r="L123" s="633"/>
    </row>
    <row r="124" spans="1:16" ht="24" x14ac:dyDescent="0.5">
      <c r="A124" s="632"/>
      <c r="B124" s="634"/>
      <c r="C124" s="34" t="s">
        <v>11</v>
      </c>
      <c r="D124" s="40"/>
      <c r="E124" s="35" t="s">
        <v>1794</v>
      </c>
      <c r="F124" s="635"/>
      <c r="G124" s="632"/>
      <c r="H124" s="632"/>
      <c r="I124" s="625"/>
      <c r="J124" s="632"/>
      <c r="K124" s="632"/>
      <c r="L124" s="633"/>
    </row>
    <row r="125" spans="1:16" ht="24" x14ac:dyDescent="0.5">
      <c r="A125" s="632"/>
      <c r="B125" s="634"/>
      <c r="C125" s="34" t="s">
        <v>495</v>
      </c>
      <c r="D125" s="40"/>
      <c r="E125" s="35" t="s">
        <v>1794</v>
      </c>
      <c r="F125" s="635"/>
      <c r="G125" s="632"/>
      <c r="H125" s="632"/>
      <c r="I125" s="625"/>
      <c r="J125" s="632"/>
      <c r="K125" s="632"/>
      <c r="L125" s="633"/>
    </row>
    <row r="126" spans="1:16" ht="24" x14ac:dyDescent="0.5">
      <c r="A126" s="632"/>
      <c r="B126" s="634"/>
      <c r="C126" s="34" t="s">
        <v>496</v>
      </c>
      <c r="D126" s="40"/>
      <c r="E126" s="35" t="s">
        <v>1794</v>
      </c>
      <c r="F126" s="635"/>
      <c r="G126" s="632"/>
      <c r="H126" s="632"/>
      <c r="I126" s="625"/>
      <c r="J126" s="632"/>
      <c r="K126" s="632"/>
      <c r="L126" s="633"/>
    </row>
    <row r="127" spans="1:16" ht="24" x14ac:dyDescent="0.5">
      <c r="A127" s="632"/>
      <c r="B127" s="634"/>
      <c r="C127" s="34" t="s">
        <v>242</v>
      </c>
      <c r="D127" s="40"/>
      <c r="E127" s="35" t="s">
        <v>1794</v>
      </c>
      <c r="F127" s="635"/>
      <c r="G127" s="632"/>
      <c r="H127" s="632"/>
      <c r="I127" s="625"/>
      <c r="J127" s="632"/>
      <c r="K127" s="632"/>
      <c r="L127" s="633"/>
    </row>
    <row r="128" spans="1:16" ht="24" x14ac:dyDescent="0.5">
      <c r="A128" s="632"/>
      <c r="B128" s="634"/>
      <c r="C128" s="34" t="s">
        <v>497</v>
      </c>
      <c r="D128" s="40"/>
      <c r="E128" s="35" t="s">
        <v>1794</v>
      </c>
      <c r="F128" s="635"/>
      <c r="G128" s="632"/>
      <c r="H128" s="632"/>
      <c r="I128" s="625"/>
      <c r="J128" s="632"/>
      <c r="K128" s="632"/>
      <c r="L128" s="633"/>
    </row>
    <row r="129" spans="1:16" ht="24" x14ac:dyDescent="0.5">
      <c r="A129" s="632"/>
      <c r="B129" s="634"/>
      <c r="C129" s="34" t="s">
        <v>498</v>
      </c>
      <c r="D129" s="40"/>
      <c r="E129" s="35" t="s">
        <v>1794</v>
      </c>
      <c r="F129" s="635"/>
      <c r="G129" s="632"/>
      <c r="H129" s="632"/>
      <c r="I129" s="625"/>
      <c r="J129" s="632"/>
      <c r="K129" s="632"/>
      <c r="L129" s="633"/>
    </row>
    <row r="130" spans="1:16" ht="24" x14ac:dyDescent="0.5">
      <c r="A130" s="632"/>
      <c r="B130" s="634"/>
      <c r="C130" s="34" t="s">
        <v>18</v>
      </c>
      <c r="D130" s="40"/>
      <c r="E130" s="35" t="s">
        <v>1794</v>
      </c>
      <c r="F130" s="635"/>
      <c r="G130" s="632"/>
      <c r="H130" s="632"/>
      <c r="I130" s="625"/>
      <c r="J130" s="632"/>
      <c r="K130" s="632"/>
      <c r="L130" s="633"/>
    </row>
    <row r="131" spans="1:16" ht="24" x14ac:dyDescent="0.5">
      <c r="A131" s="632"/>
      <c r="B131" s="634"/>
      <c r="C131" s="34" t="s">
        <v>17</v>
      </c>
      <c r="D131" s="40"/>
      <c r="E131" s="35" t="s">
        <v>1794</v>
      </c>
      <c r="F131" s="635"/>
      <c r="G131" s="632"/>
      <c r="H131" s="632"/>
      <c r="I131" s="625"/>
      <c r="J131" s="632"/>
      <c r="K131" s="632"/>
      <c r="L131" s="633"/>
    </row>
    <row r="132" spans="1:16" ht="24" x14ac:dyDescent="0.5">
      <c r="A132" s="632">
        <v>7</v>
      </c>
      <c r="B132" s="634" t="s">
        <v>158</v>
      </c>
      <c r="C132" s="31" t="s">
        <v>6</v>
      </c>
      <c r="D132" s="33">
        <v>3</v>
      </c>
      <c r="E132" s="32" t="s">
        <v>19</v>
      </c>
      <c r="F132" s="626" t="s">
        <v>1793</v>
      </c>
      <c r="G132" s="632" t="s">
        <v>20</v>
      </c>
      <c r="H132" s="632" t="s">
        <v>605</v>
      </c>
      <c r="I132" s="625">
        <v>455</v>
      </c>
      <c r="J132" s="632" t="s">
        <v>26</v>
      </c>
      <c r="K132" s="632" t="s">
        <v>22</v>
      </c>
      <c r="L132" s="633"/>
      <c r="M132" s="42">
        <f>D132*I132</f>
        <v>1365</v>
      </c>
      <c r="N132" s="41">
        <f>M132/18</f>
        <v>75.833333333333329</v>
      </c>
      <c r="O132" s="45">
        <f>N132</f>
        <v>75.833333333333329</v>
      </c>
      <c r="P132" s="41">
        <v>0</v>
      </c>
    </row>
    <row r="133" spans="1:16" ht="24" x14ac:dyDescent="0.5">
      <c r="A133" s="632"/>
      <c r="B133" s="634"/>
      <c r="C133" s="34" t="s">
        <v>16</v>
      </c>
      <c r="D133" s="40"/>
      <c r="E133" s="35" t="s">
        <v>1794</v>
      </c>
      <c r="F133" s="627"/>
      <c r="G133" s="632"/>
      <c r="H133" s="632"/>
      <c r="I133" s="625"/>
      <c r="J133" s="632"/>
      <c r="K133" s="632"/>
      <c r="L133" s="633"/>
    </row>
    <row r="134" spans="1:16" ht="24" x14ac:dyDescent="0.5">
      <c r="A134" s="632"/>
      <c r="B134" s="634"/>
      <c r="C134" s="34" t="s">
        <v>12</v>
      </c>
      <c r="D134" s="40"/>
      <c r="E134" s="35" t="s">
        <v>1794</v>
      </c>
      <c r="F134" s="627"/>
      <c r="G134" s="632"/>
      <c r="H134" s="632"/>
      <c r="I134" s="625"/>
      <c r="J134" s="632"/>
      <c r="K134" s="632"/>
      <c r="L134" s="633"/>
    </row>
    <row r="135" spans="1:16" ht="24" x14ac:dyDescent="0.5">
      <c r="A135" s="632"/>
      <c r="B135" s="634"/>
      <c r="C135" s="34" t="s">
        <v>10</v>
      </c>
      <c r="D135" s="40"/>
      <c r="E135" s="35" t="s">
        <v>1794</v>
      </c>
      <c r="F135" s="627"/>
      <c r="G135" s="632"/>
      <c r="H135" s="632"/>
      <c r="I135" s="625"/>
      <c r="J135" s="632"/>
      <c r="K135" s="632"/>
      <c r="L135" s="633"/>
    </row>
    <row r="136" spans="1:16" ht="24" x14ac:dyDescent="0.5">
      <c r="A136" s="632"/>
      <c r="B136" s="634"/>
      <c r="C136" s="34" t="s">
        <v>13</v>
      </c>
      <c r="D136" s="40"/>
      <c r="E136" s="35" t="s">
        <v>1794</v>
      </c>
      <c r="F136" s="627"/>
      <c r="G136" s="632"/>
      <c r="H136" s="632"/>
      <c r="I136" s="625"/>
      <c r="J136" s="632"/>
      <c r="K136" s="632"/>
      <c r="L136" s="633"/>
    </row>
    <row r="137" spans="1:16" ht="24" x14ac:dyDescent="0.5">
      <c r="A137" s="632"/>
      <c r="B137" s="634"/>
      <c r="C137" s="34" t="s">
        <v>14</v>
      </c>
      <c r="D137" s="40"/>
      <c r="E137" s="35" t="s">
        <v>1794</v>
      </c>
      <c r="F137" s="627"/>
      <c r="G137" s="632"/>
      <c r="H137" s="632"/>
      <c r="I137" s="625"/>
      <c r="J137" s="632"/>
      <c r="K137" s="632"/>
      <c r="L137" s="633"/>
    </row>
    <row r="138" spans="1:16" ht="24" x14ac:dyDescent="0.5">
      <c r="A138" s="632"/>
      <c r="B138" s="634"/>
      <c r="C138" s="34" t="s">
        <v>15</v>
      </c>
      <c r="D138" s="40"/>
      <c r="E138" s="35" t="s">
        <v>1794</v>
      </c>
      <c r="F138" s="627"/>
      <c r="G138" s="632"/>
      <c r="H138" s="632"/>
      <c r="I138" s="625"/>
      <c r="J138" s="632"/>
      <c r="K138" s="632"/>
      <c r="L138" s="633"/>
    </row>
    <row r="139" spans="1:16" ht="24" x14ac:dyDescent="0.5">
      <c r="A139" s="632"/>
      <c r="B139" s="634"/>
      <c r="C139" s="34" t="s">
        <v>7</v>
      </c>
      <c r="D139" s="40"/>
      <c r="E139" s="35" t="s">
        <v>1794</v>
      </c>
      <c r="F139" s="627"/>
      <c r="G139" s="632"/>
      <c r="H139" s="632"/>
      <c r="I139" s="625"/>
      <c r="J139" s="632"/>
      <c r="K139" s="632"/>
      <c r="L139" s="633"/>
    </row>
    <row r="140" spans="1:16" ht="24" x14ac:dyDescent="0.5">
      <c r="A140" s="632"/>
      <c r="B140" s="634"/>
      <c r="C140" s="34" t="s">
        <v>8</v>
      </c>
      <c r="D140" s="40"/>
      <c r="E140" s="35" t="s">
        <v>1794</v>
      </c>
      <c r="F140" s="627"/>
      <c r="G140" s="632"/>
      <c r="H140" s="632"/>
      <c r="I140" s="625"/>
      <c r="J140" s="632"/>
      <c r="K140" s="632"/>
      <c r="L140" s="633"/>
    </row>
    <row r="141" spans="1:16" ht="24" x14ac:dyDescent="0.5">
      <c r="A141" s="632"/>
      <c r="B141" s="634"/>
      <c r="C141" s="34" t="s">
        <v>9</v>
      </c>
      <c r="D141" s="40"/>
      <c r="E141" s="35" t="s">
        <v>1794</v>
      </c>
      <c r="F141" s="627"/>
      <c r="G141" s="632"/>
      <c r="H141" s="632"/>
      <c r="I141" s="625"/>
      <c r="J141" s="632"/>
      <c r="K141" s="632"/>
      <c r="L141" s="633"/>
    </row>
    <row r="142" spans="1:16" ht="24" x14ac:dyDescent="0.5">
      <c r="A142" s="632"/>
      <c r="B142" s="634"/>
      <c r="C142" s="34" t="s">
        <v>11</v>
      </c>
      <c r="D142" s="40"/>
      <c r="E142" s="35" t="s">
        <v>1794</v>
      </c>
      <c r="F142" s="627"/>
      <c r="G142" s="632"/>
      <c r="H142" s="632"/>
      <c r="I142" s="625"/>
      <c r="J142" s="632"/>
      <c r="K142" s="632"/>
      <c r="L142" s="633"/>
    </row>
    <row r="143" spans="1:16" ht="24" x14ac:dyDescent="0.5">
      <c r="A143" s="632"/>
      <c r="B143" s="634"/>
      <c r="C143" s="34" t="s">
        <v>495</v>
      </c>
      <c r="D143" s="40"/>
      <c r="E143" s="35" t="s">
        <v>1794</v>
      </c>
      <c r="F143" s="627"/>
      <c r="G143" s="632"/>
      <c r="H143" s="632"/>
      <c r="I143" s="625"/>
      <c r="J143" s="632"/>
      <c r="K143" s="632"/>
      <c r="L143" s="633"/>
    </row>
    <row r="144" spans="1:16" ht="24" x14ac:dyDescent="0.5">
      <c r="A144" s="632"/>
      <c r="B144" s="634"/>
      <c r="C144" s="34" t="s">
        <v>496</v>
      </c>
      <c r="D144" s="40"/>
      <c r="E144" s="35" t="s">
        <v>1794</v>
      </c>
      <c r="F144" s="627"/>
      <c r="G144" s="632"/>
      <c r="H144" s="632"/>
      <c r="I144" s="625"/>
      <c r="J144" s="632"/>
      <c r="K144" s="632"/>
      <c r="L144" s="633"/>
    </row>
    <row r="145" spans="1:12" ht="24" x14ac:dyDescent="0.5">
      <c r="A145" s="632"/>
      <c r="B145" s="634"/>
      <c r="C145" s="34" t="s">
        <v>242</v>
      </c>
      <c r="D145" s="40"/>
      <c r="E145" s="35" t="s">
        <v>1794</v>
      </c>
      <c r="F145" s="627"/>
      <c r="G145" s="632"/>
      <c r="H145" s="632"/>
      <c r="I145" s="625"/>
      <c r="J145" s="632"/>
      <c r="K145" s="632"/>
      <c r="L145" s="633"/>
    </row>
    <row r="146" spans="1:12" ht="24" x14ac:dyDescent="0.5">
      <c r="A146" s="632"/>
      <c r="B146" s="634"/>
      <c r="C146" s="34" t="s">
        <v>497</v>
      </c>
      <c r="D146" s="40"/>
      <c r="E146" s="35" t="s">
        <v>1794</v>
      </c>
      <c r="F146" s="627"/>
      <c r="G146" s="632"/>
      <c r="H146" s="632"/>
      <c r="I146" s="625"/>
      <c r="J146" s="632"/>
      <c r="K146" s="632"/>
      <c r="L146" s="633"/>
    </row>
    <row r="147" spans="1:12" ht="24" x14ac:dyDescent="0.5">
      <c r="A147" s="632"/>
      <c r="B147" s="634"/>
      <c r="C147" s="34" t="s">
        <v>498</v>
      </c>
      <c r="D147" s="40"/>
      <c r="E147" s="35" t="s">
        <v>1794</v>
      </c>
      <c r="F147" s="627"/>
      <c r="G147" s="632"/>
      <c r="H147" s="632"/>
      <c r="I147" s="625"/>
      <c r="J147" s="632"/>
      <c r="K147" s="632"/>
      <c r="L147" s="633"/>
    </row>
    <row r="148" spans="1:12" ht="24" x14ac:dyDescent="0.5">
      <c r="A148" s="632"/>
      <c r="B148" s="634"/>
      <c r="C148" s="34" t="s">
        <v>18</v>
      </c>
      <c r="D148" s="40"/>
      <c r="E148" s="35" t="s">
        <v>1794</v>
      </c>
      <c r="F148" s="627"/>
      <c r="G148" s="632"/>
      <c r="H148" s="632"/>
      <c r="I148" s="625"/>
      <c r="J148" s="632"/>
      <c r="K148" s="632"/>
      <c r="L148" s="633"/>
    </row>
    <row r="149" spans="1:12" ht="24" x14ac:dyDescent="0.5">
      <c r="A149" s="632"/>
      <c r="B149" s="634"/>
      <c r="C149" s="34" t="s">
        <v>17</v>
      </c>
      <c r="D149" s="40"/>
      <c r="E149" s="35" t="s">
        <v>1794</v>
      </c>
      <c r="F149" s="627"/>
      <c r="G149" s="632"/>
      <c r="H149" s="632"/>
      <c r="I149" s="625"/>
      <c r="J149" s="632"/>
      <c r="K149" s="632"/>
      <c r="L149" s="633"/>
    </row>
    <row r="150" spans="1:12" ht="24" x14ac:dyDescent="0.5">
      <c r="A150" s="632"/>
      <c r="B150" s="634"/>
      <c r="C150" s="34" t="s">
        <v>336</v>
      </c>
      <c r="D150" s="40"/>
      <c r="E150" s="35" t="s">
        <v>1794</v>
      </c>
      <c r="F150" s="628"/>
      <c r="G150" s="632"/>
      <c r="H150" s="632"/>
      <c r="I150" s="625"/>
      <c r="J150" s="632"/>
      <c r="K150" s="632"/>
      <c r="L150" s="633"/>
    </row>
  </sheetData>
  <mergeCells count="74">
    <mergeCell ref="K35:K51"/>
    <mergeCell ref="A8:L8"/>
    <mergeCell ref="L114:L131"/>
    <mergeCell ref="A132:A150"/>
    <mergeCell ref="B132:B150"/>
    <mergeCell ref="G132:G150"/>
    <mergeCell ref="H132:H150"/>
    <mergeCell ref="I132:I150"/>
    <mergeCell ref="J132:J150"/>
    <mergeCell ref="K132:K150"/>
    <mergeCell ref="L132:L150"/>
    <mergeCell ref="K89:K113"/>
    <mergeCell ref="L89:L113"/>
    <mergeCell ref="A114:A131"/>
    <mergeCell ref="B114:B131"/>
    <mergeCell ref="F114:F131"/>
    <mergeCell ref="H114:H131"/>
    <mergeCell ref="I114:I131"/>
    <mergeCell ref="J114:J131"/>
    <mergeCell ref="K114:K131"/>
    <mergeCell ref="G114:G131"/>
    <mergeCell ref="J71:J88"/>
    <mergeCell ref="K71:K88"/>
    <mergeCell ref="L71:L88"/>
    <mergeCell ref="A89:A113"/>
    <mergeCell ref="B89:B113"/>
    <mergeCell ref="F89:F113"/>
    <mergeCell ref="G89:G113"/>
    <mergeCell ref="H89:H113"/>
    <mergeCell ref="I89:I113"/>
    <mergeCell ref="J89:J113"/>
    <mergeCell ref="A71:A88"/>
    <mergeCell ref="B71:B88"/>
    <mergeCell ref="F71:F88"/>
    <mergeCell ref="G71:G88"/>
    <mergeCell ref="H71:H88"/>
    <mergeCell ref="I71:I88"/>
    <mergeCell ref="L35:L51"/>
    <mergeCell ref="A52:A70"/>
    <mergeCell ref="B52:B70"/>
    <mergeCell ref="G52:G70"/>
    <mergeCell ref="H52:H70"/>
    <mergeCell ref="I52:I70"/>
    <mergeCell ref="J52:J70"/>
    <mergeCell ref="K52:K70"/>
    <mergeCell ref="L52:L70"/>
    <mergeCell ref="J35:J51"/>
    <mergeCell ref="F52:F70"/>
    <mergeCell ref="B35:B51"/>
    <mergeCell ref="F35:F51"/>
    <mergeCell ref="G35:G51"/>
    <mergeCell ref="H35:H51"/>
    <mergeCell ref="A35:A51"/>
    <mergeCell ref="B9:B34"/>
    <mergeCell ref="F9:F34"/>
    <mergeCell ref="G9:G34"/>
    <mergeCell ref="I9:I34"/>
    <mergeCell ref="H9:H34"/>
    <mergeCell ref="A7:L7"/>
    <mergeCell ref="I35:I51"/>
    <mergeCell ref="F132:F150"/>
    <mergeCell ref="J1:L1"/>
    <mergeCell ref="A2:L2"/>
    <mergeCell ref="A3:L3"/>
    <mergeCell ref="A5:A6"/>
    <mergeCell ref="B5:B6"/>
    <mergeCell ref="C5:C6"/>
    <mergeCell ref="F5:F6"/>
    <mergeCell ref="G5:K5"/>
    <mergeCell ref="L5:L6"/>
    <mergeCell ref="J9:J34"/>
    <mergeCell ref="K9:K34"/>
    <mergeCell ref="L9:L34"/>
    <mergeCell ref="A9:A34"/>
  </mergeCells>
  <hyperlinks>
    <hyperlink ref="B9" r:id="rId1" display="https://reg.mju.ac.th/registrar/class_info_2.asp?backto=home&amp;option=0&amp;courseid=8895629&amp;acadyear=2566&amp;semester=1&amp;avs207287282=588" xr:uid="{029D056F-0861-4383-B251-96BF42D2C783}"/>
    <hyperlink ref="B35" r:id="rId2" display="https://reg.mju.ac.th/registrar/class_info_2.asp?backto=home&amp;option=0&amp;courseid=8895629&amp;acadyear=2566&amp;semester=1&amp;avs207287282=589" xr:uid="{6F06E8FD-D7BE-4314-B7E1-2B4A763F2E6C}"/>
    <hyperlink ref="B52" r:id="rId3" display="https://reg.mju.ac.th/registrar/class_info_2.asp?backto=home&amp;option=0&amp;courseid=8895629&amp;acadyear=2566&amp;semester=1&amp;avs207287282=590" xr:uid="{E89CD3C2-281F-4645-ADF6-904275199C61}"/>
    <hyperlink ref="B71" r:id="rId4" display="https://reg.mju.ac.th/registrar/class_info_2.asp?backto=home&amp;option=0&amp;courseid=8895629&amp;acadyear=2566&amp;semester=1&amp;avs207287282=591" xr:uid="{8E62D316-ED71-4547-B03C-F90B732932E1}"/>
    <hyperlink ref="B89" r:id="rId5" display="https://reg.mju.ac.th/registrar/class_info_2.asp?backto=home&amp;option=0&amp;courseid=8895629&amp;acadyear=2566&amp;semester=1&amp;avs207287282=592" xr:uid="{B5B10C1A-9495-45C9-B278-D1E52CFE02C4}"/>
    <hyperlink ref="B114" r:id="rId6" display="https://reg.mju.ac.th/registrar/class_info_2.asp?backto=home&amp;option=0&amp;courseid=8895629&amp;acadyear=2566&amp;semester=1&amp;avs207287282=593" xr:uid="{5C394FA7-6509-45D7-90E0-4E6A9646A821}"/>
    <hyperlink ref="B132" r:id="rId7" display="https://reg.mju.ac.th/registrar/class_info_2.asp?backto=home&amp;option=0&amp;courseid=8891453&amp;acadyear=2566&amp;semester=1&amp;avs207287282=671" xr:uid="{412D2F4E-D736-4DCB-A308-BE0B09583813}"/>
  </hyperlinks>
  <pageMargins left="0.7" right="0.7" top="0.75" bottom="0.75" header="0.3" footer="0.3"/>
  <pageSetup paperSize="9" orientation="portrait" horizontalDpi="0" verticalDpi="0"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3605C-DD45-4C8A-A1D0-3A952DEB44CC}">
  <sheetPr>
    <tabColor theme="8" tint="0.39997558519241921"/>
  </sheetPr>
  <dimension ref="A1:S115"/>
  <sheetViews>
    <sheetView workbookViewId="0">
      <selection activeCell="M7" sqref="M7:R7"/>
    </sheetView>
  </sheetViews>
  <sheetFormatPr defaultColWidth="9.1171875" defaultRowHeight="24.75" customHeight="1" x14ac:dyDescent="0.15"/>
  <cols>
    <col min="1" max="1" width="7.7421875" style="3" customWidth="1"/>
    <col min="2" max="2" width="12.73828125" style="5" customWidth="1"/>
    <col min="3" max="3" width="45.7109375" style="1" customWidth="1"/>
    <col min="4" max="4" width="5.7421875" style="3" customWidth="1"/>
    <col min="5" max="5" width="12.73828125" style="3" customWidth="1"/>
    <col min="6" max="6" width="30.34765625" style="1" bestFit="1" customWidth="1"/>
    <col min="7" max="10" width="5.7421875" style="3" customWidth="1"/>
    <col min="11" max="11" width="7.7421875" style="1" customWidth="1"/>
    <col min="12" max="12" width="11.73828125" style="1" customWidth="1"/>
    <col min="13" max="16384" width="9.1171875" style="1"/>
  </cols>
  <sheetData>
    <row r="1" spans="1:19" ht="24" x14ac:dyDescent="0.15">
      <c r="B1" s="3"/>
      <c r="C1" s="2"/>
      <c r="D1" s="39"/>
      <c r="J1" s="617" t="s">
        <v>1819</v>
      </c>
      <c r="K1" s="617"/>
      <c r="L1" s="617"/>
    </row>
    <row r="2" spans="1:19" ht="30" x14ac:dyDescent="0.15">
      <c r="A2" s="616" t="s">
        <v>1813</v>
      </c>
      <c r="B2" s="616"/>
      <c r="C2" s="616"/>
      <c r="D2" s="616"/>
      <c r="E2" s="616"/>
      <c r="F2" s="616"/>
      <c r="G2" s="616"/>
      <c r="H2" s="616"/>
      <c r="I2" s="616"/>
      <c r="J2" s="616"/>
      <c r="K2" s="616"/>
      <c r="L2" s="616"/>
    </row>
    <row r="3" spans="1:19" ht="30" x14ac:dyDescent="0.15">
      <c r="A3" s="616" t="s">
        <v>1777</v>
      </c>
      <c r="B3" s="616"/>
      <c r="C3" s="616"/>
      <c r="D3" s="616"/>
      <c r="E3" s="616"/>
      <c r="F3" s="616"/>
      <c r="G3" s="616"/>
      <c r="H3" s="616"/>
      <c r="I3" s="616"/>
      <c r="J3" s="616"/>
      <c r="K3" s="616"/>
      <c r="L3" s="616"/>
    </row>
    <row r="4" spans="1:19" ht="30" x14ac:dyDescent="0.1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9" ht="24" x14ac:dyDescent="0.5">
      <c r="A5" s="638" t="s">
        <v>390</v>
      </c>
      <c r="B5" s="630" t="s">
        <v>0</v>
      </c>
      <c r="C5" s="630" t="s">
        <v>391</v>
      </c>
      <c r="D5" s="30"/>
      <c r="E5" s="30" t="s">
        <v>392</v>
      </c>
      <c r="F5" s="631" t="s">
        <v>492</v>
      </c>
      <c r="G5" s="629" t="s">
        <v>1780</v>
      </c>
      <c r="H5" s="629"/>
      <c r="I5" s="629"/>
      <c r="J5" s="629"/>
      <c r="K5" s="629"/>
      <c r="L5" s="631" t="s">
        <v>394</v>
      </c>
      <c r="M5" s="42"/>
      <c r="N5" s="41"/>
      <c r="O5" s="5" t="s">
        <v>1908</v>
      </c>
      <c r="P5" s="5" t="s">
        <v>1909</v>
      </c>
    </row>
    <row r="6" spans="1:19" ht="42.75" x14ac:dyDescent="0.5">
      <c r="A6" s="638"/>
      <c r="B6" s="630"/>
      <c r="C6" s="630"/>
      <c r="D6" s="30"/>
      <c r="E6" s="30" t="s">
        <v>493</v>
      </c>
      <c r="F6" s="631"/>
      <c r="G6" s="30" t="s">
        <v>1</v>
      </c>
      <c r="H6" s="30" t="s">
        <v>2</v>
      </c>
      <c r="I6" s="30" t="s">
        <v>3</v>
      </c>
      <c r="J6" s="30" t="s">
        <v>4</v>
      </c>
      <c r="K6" s="30" t="s">
        <v>393</v>
      </c>
      <c r="L6" s="631"/>
      <c r="M6" s="43" t="s">
        <v>1903</v>
      </c>
      <c r="N6" s="44" t="s">
        <v>1904</v>
      </c>
      <c r="O6" s="38" t="s">
        <v>1906</v>
      </c>
      <c r="P6" s="38" t="s">
        <v>1907</v>
      </c>
      <c r="Q6" s="38" t="s">
        <v>1911</v>
      </c>
      <c r="R6" s="47" t="s">
        <v>1910</v>
      </c>
    </row>
    <row r="7" spans="1:19" ht="24.75" customHeight="1" x14ac:dyDescent="0.15">
      <c r="A7" s="637" t="s">
        <v>494</v>
      </c>
      <c r="B7" s="637"/>
      <c r="C7" s="637"/>
      <c r="D7" s="637"/>
      <c r="E7" s="637"/>
      <c r="F7" s="637"/>
      <c r="G7" s="637"/>
      <c r="H7" s="637"/>
      <c r="I7" s="637"/>
      <c r="J7" s="637"/>
      <c r="K7" s="637"/>
      <c r="L7" s="637"/>
      <c r="M7" s="48">
        <f>M8+M113</f>
        <v>5127</v>
      </c>
      <c r="N7" s="46">
        <f t="shared" ref="N7:P7" si="0">N8+N113</f>
        <v>284.83333333333331</v>
      </c>
      <c r="O7" s="46">
        <f t="shared" si="0"/>
        <v>284.83333333333331</v>
      </c>
      <c r="P7" s="46">
        <f t="shared" si="0"/>
        <v>0</v>
      </c>
      <c r="Q7" s="49">
        <f>O7+P7</f>
        <v>284.83333333333331</v>
      </c>
      <c r="R7" s="51">
        <f>Q7/20</f>
        <v>14.241666666666665</v>
      </c>
      <c r="S7" s="50" t="s">
        <v>1912</v>
      </c>
    </row>
    <row r="8" spans="1:19" ht="24.75" customHeight="1" x14ac:dyDescent="0.15">
      <c r="A8" s="636" t="s">
        <v>885</v>
      </c>
      <c r="B8" s="636"/>
      <c r="C8" s="636"/>
      <c r="D8" s="636"/>
      <c r="E8" s="636"/>
      <c r="F8" s="636"/>
      <c r="G8" s="636"/>
      <c r="H8" s="636"/>
      <c r="I8" s="636"/>
      <c r="J8" s="636"/>
      <c r="K8" s="636"/>
      <c r="L8" s="636"/>
      <c r="M8" s="48">
        <f>SUM(M9:M112)</f>
        <v>5070</v>
      </c>
      <c r="N8" s="46">
        <f t="shared" ref="N8:P8" si="1">SUM(N9:N112)</f>
        <v>281.66666666666663</v>
      </c>
      <c r="O8" s="46">
        <f t="shared" si="1"/>
        <v>281.66666666666663</v>
      </c>
      <c r="P8" s="46">
        <f t="shared" si="1"/>
        <v>0</v>
      </c>
    </row>
    <row r="9" spans="1:19" s="3" customFormat="1" ht="24" x14ac:dyDescent="0.5">
      <c r="A9" s="632">
        <v>1</v>
      </c>
      <c r="B9" s="634" t="s">
        <v>5</v>
      </c>
      <c r="C9" s="36" t="s">
        <v>6</v>
      </c>
      <c r="D9" s="33">
        <v>3</v>
      </c>
      <c r="E9" s="32" t="s">
        <v>19</v>
      </c>
      <c r="F9" s="639" t="s">
        <v>1092</v>
      </c>
      <c r="G9" s="632" t="s">
        <v>20</v>
      </c>
      <c r="H9" s="632" t="s">
        <v>890</v>
      </c>
      <c r="I9" s="625">
        <v>649</v>
      </c>
      <c r="J9" s="632" t="s">
        <v>892</v>
      </c>
      <c r="K9" s="632" t="s">
        <v>22</v>
      </c>
      <c r="L9" s="632"/>
      <c r="M9" s="42">
        <f>D9*I9</f>
        <v>1947</v>
      </c>
      <c r="N9" s="41">
        <f>M9/18</f>
        <v>108.16666666666667</v>
      </c>
      <c r="O9" s="45">
        <f>N9</f>
        <v>108.16666666666667</v>
      </c>
      <c r="P9" s="41">
        <v>0</v>
      </c>
    </row>
    <row r="10" spans="1:19" s="3" customFormat="1" ht="24" x14ac:dyDescent="0.5">
      <c r="A10" s="632"/>
      <c r="B10" s="634"/>
      <c r="C10" s="37" t="s">
        <v>18</v>
      </c>
      <c r="D10" s="40"/>
      <c r="E10" s="35" t="s">
        <v>1794</v>
      </c>
      <c r="F10" s="639"/>
      <c r="G10" s="632"/>
      <c r="H10" s="632"/>
      <c r="I10" s="625"/>
      <c r="J10" s="632"/>
      <c r="K10" s="632"/>
      <c r="L10" s="632"/>
    </row>
    <row r="11" spans="1:19" s="3" customFormat="1" ht="24" x14ac:dyDescent="0.5">
      <c r="A11" s="632"/>
      <c r="B11" s="634"/>
      <c r="C11" s="37" t="s">
        <v>242</v>
      </c>
      <c r="D11" s="40"/>
      <c r="E11" s="35" t="s">
        <v>1794</v>
      </c>
      <c r="F11" s="639"/>
      <c r="G11" s="632"/>
      <c r="H11" s="632"/>
      <c r="I11" s="625"/>
      <c r="J11" s="632"/>
      <c r="K11" s="632"/>
      <c r="L11" s="632"/>
    </row>
    <row r="12" spans="1:19" s="3" customFormat="1" ht="24" x14ac:dyDescent="0.5">
      <c r="A12" s="632"/>
      <c r="B12" s="634"/>
      <c r="C12" s="37" t="s">
        <v>497</v>
      </c>
      <c r="D12" s="40"/>
      <c r="E12" s="35" t="s">
        <v>1794</v>
      </c>
      <c r="F12" s="639"/>
      <c r="G12" s="632"/>
      <c r="H12" s="632"/>
      <c r="I12" s="625"/>
      <c r="J12" s="632"/>
      <c r="K12" s="632"/>
      <c r="L12" s="632"/>
    </row>
    <row r="13" spans="1:19" s="3" customFormat="1" ht="24" x14ac:dyDescent="0.5">
      <c r="A13" s="632"/>
      <c r="B13" s="634"/>
      <c r="C13" s="37" t="s">
        <v>17</v>
      </c>
      <c r="D13" s="40"/>
      <c r="E13" s="35" t="s">
        <v>1794</v>
      </c>
      <c r="F13" s="639"/>
      <c r="G13" s="632"/>
      <c r="H13" s="632"/>
      <c r="I13" s="625"/>
      <c r="J13" s="632"/>
      <c r="K13" s="632"/>
      <c r="L13" s="632"/>
    </row>
    <row r="14" spans="1:19" s="3" customFormat="1" ht="24" x14ac:dyDescent="0.5">
      <c r="A14" s="632"/>
      <c r="B14" s="634"/>
      <c r="C14" s="37" t="s">
        <v>498</v>
      </c>
      <c r="D14" s="40"/>
      <c r="E14" s="35" t="s">
        <v>1794</v>
      </c>
      <c r="F14" s="639"/>
      <c r="G14" s="632"/>
      <c r="H14" s="632"/>
      <c r="I14" s="625"/>
      <c r="J14" s="632"/>
      <c r="K14" s="632"/>
      <c r="L14" s="632"/>
    </row>
    <row r="15" spans="1:19" s="3" customFormat="1" ht="24" x14ac:dyDescent="0.5">
      <c r="A15" s="632"/>
      <c r="B15" s="634"/>
      <c r="C15" s="37" t="s">
        <v>495</v>
      </c>
      <c r="D15" s="40"/>
      <c r="E15" s="35" t="s">
        <v>1794</v>
      </c>
      <c r="F15" s="639"/>
      <c r="G15" s="632"/>
      <c r="H15" s="632"/>
      <c r="I15" s="625"/>
      <c r="J15" s="632"/>
      <c r="K15" s="632"/>
      <c r="L15" s="632"/>
    </row>
    <row r="16" spans="1:19" s="3" customFormat="1" ht="24" x14ac:dyDescent="0.5">
      <c r="A16" s="632"/>
      <c r="B16" s="634"/>
      <c r="C16" s="37" t="s">
        <v>887</v>
      </c>
      <c r="D16" s="40"/>
      <c r="E16" s="35" t="s">
        <v>1794</v>
      </c>
      <c r="F16" s="639"/>
      <c r="G16" s="632"/>
      <c r="H16" s="632"/>
      <c r="I16" s="625"/>
      <c r="J16" s="632"/>
      <c r="K16" s="632"/>
      <c r="L16" s="632"/>
    </row>
    <row r="17" spans="1:12" s="3" customFormat="1" ht="24" x14ac:dyDescent="0.5">
      <c r="A17" s="632"/>
      <c r="B17" s="634"/>
      <c r="C17" s="37" t="s">
        <v>888</v>
      </c>
      <c r="D17" s="40"/>
      <c r="E17" s="35" t="s">
        <v>1794</v>
      </c>
      <c r="F17" s="639"/>
      <c r="G17" s="632"/>
      <c r="H17" s="632"/>
      <c r="I17" s="625"/>
      <c r="J17" s="632"/>
      <c r="K17" s="632"/>
      <c r="L17" s="632"/>
    </row>
    <row r="18" spans="1:12" s="3" customFormat="1" ht="24" x14ac:dyDescent="0.5">
      <c r="A18" s="632"/>
      <c r="B18" s="634"/>
      <c r="C18" s="37" t="s">
        <v>889</v>
      </c>
      <c r="D18" s="40"/>
      <c r="E18" s="35" t="s">
        <v>1794</v>
      </c>
      <c r="F18" s="639"/>
      <c r="G18" s="632"/>
      <c r="H18" s="632"/>
      <c r="I18" s="625"/>
      <c r="J18" s="632"/>
      <c r="K18" s="632"/>
      <c r="L18" s="632"/>
    </row>
    <row r="19" spans="1:12" s="3" customFormat="1" ht="24" x14ac:dyDescent="0.5">
      <c r="A19" s="632"/>
      <c r="B19" s="634"/>
      <c r="C19" s="37" t="s">
        <v>496</v>
      </c>
      <c r="D19" s="40"/>
      <c r="E19" s="35" t="s">
        <v>1794</v>
      </c>
      <c r="F19" s="639"/>
      <c r="G19" s="632"/>
      <c r="H19" s="632"/>
      <c r="I19" s="625"/>
      <c r="J19" s="632"/>
      <c r="K19" s="632"/>
      <c r="L19" s="632"/>
    </row>
    <row r="20" spans="1:12" s="3" customFormat="1" ht="24" x14ac:dyDescent="0.5">
      <c r="A20" s="632"/>
      <c r="B20" s="634"/>
      <c r="C20" s="37" t="s">
        <v>11</v>
      </c>
      <c r="D20" s="40"/>
      <c r="E20" s="35" t="s">
        <v>1794</v>
      </c>
      <c r="F20" s="639"/>
      <c r="G20" s="632"/>
      <c r="H20" s="632"/>
      <c r="I20" s="625"/>
      <c r="J20" s="632"/>
      <c r="K20" s="632"/>
      <c r="L20" s="632"/>
    </row>
    <row r="21" spans="1:12" s="3" customFormat="1" ht="24" x14ac:dyDescent="0.5">
      <c r="A21" s="632"/>
      <c r="B21" s="634"/>
      <c r="C21" s="37" t="s">
        <v>75</v>
      </c>
      <c r="D21" s="40"/>
      <c r="E21" s="35" t="s">
        <v>1794</v>
      </c>
      <c r="F21" s="639"/>
      <c r="G21" s="632"/>
      <c r="H21" s="632"/>
      <c r="I21" s="625"/>
      <c r="J21" s="632"/>
      <c r="K21" s="632"/>
      <c r="L21" s="632"/>
    </row>
    <row r="22" spans="1:12" s="3" customFormat="1" ht="24" x14ac:dyDescent="0.5">
      <c r="A22" s="632"/>
      <c r="B22" s="634"/>
      <c r="C22" s="37" t="s">
        <v>12</v>
      </c>
      <c r="D22" s="40"/>
      <c r="E22" s="35" t="s">
        <v>1794</v>
      </c>
      <c r="F22" s="639"/>
      <c r="G22" s="632"/>
      <c r="H22" s="632"/>
      <c r="I22" s="625"/>
      <c r="J22" s="632"/>
      <c r="K22" s="632"/>
      <c r="L22" s="632"/>
    </row>
    <row r="23" spans="1:12" s="3" customFormat="1" ht="24" x14ac:dyDescent="0.5">
      <c r="A23" s="632"/>
      <c r="B23" s="634"/>
      <c r="C23" s="37" t="s">
        <v>13</v>
      </c>
      <c r="D23" s="40"/>
      <c r="E23" s="35" t="s">
        <v>1794</v>
      </c>
      <c r="F23" s="639"/>
      <c r="G23" s="632"/>
      <c r="H23" s="632"/>
      <c r="I23" s="625"/>
      <c r="J23" s="632"/>
      <c r="K23" s="632"/>
      <c r="L23" s="632"/>
    </row>
    <row r="24" spans="1:12" s="3" customFormat="1" ht="24" x14ac:dyDescent="0.5">
      <c r="A24" s="632"/>
      <c r="B24" s="634"/>
      <c r="C24" s="37" t="s">
        <v>14</v>
      </c>
      <c r="D24" s="40"/>
      <c r="E24" s="35" t="s">
        <v>1794</v>
      </c>
      <c r="F24" s="639"/>
      <c r="G24" s="632"/>
      <c r="H24" s="632"/>
      <c r="I24" s="625"/>
      <c r="J24" s="632"/>
      <c r="K24" s="632"/>
      <c r="L24" s="632"/>
    </row>
    <row r="25" spans="1:12" s="3" customFormat="1" ht="24" x14ac:dyDescent="0.5">
      <c r="A25" s="632"/>
      <c r="B25" s="634"/>
      <c r="C25" s="37" t="s">
        <v>52</v>
      </c>
      <c r="D25" s="40"/>
      <c r="E25" s="35" t="s">
        <v>1794</v>
      </c>
      <c r="F25" s="639"/>
      <c r="G25" s="632"/>
      <c r="H25" s="632"/>
      <c r="I25" s="625"/>
      <c r="J25" s="632"/>
      <c r="K25" s="632"/>
      <c r="L25" s="632"/>
    </row>
    <row r="26" spans="1:12" s="3" customFormat="1" ht="24" x14ac:dyDescent="0.5">
      <c r="A26" s="632"/>
      <c r="B26" s="634"/>
      <c r="C26" s="37" t="s">
        <v>77</v>
      </c>
      <c r="D26" s="40"/>
      <c r="E26" s="35" t="s">
        <v>1794</v>
      </c>
      <c r="F26" s="639"/>
      <c r="G26" s="632"/>
      <c r="H26" s="632"/>
      <c r="I26" s="625"/>
      <c r="J26" s="632"/>
      <c r="K26" s="632"/>
      <c r="L26" s="632"/>
    </row>
    <row r="27" spans="1:12" s="3" customFormat="1" ht="24" x14ac:dyDescent="0.5">
      <c r="A27" s="632"/>
      <c r="B27" s="634"/>
      <c r="C27" s="37" t="s">
        <v>499</v>
      </c>
      <c r="D27" s="40"/>
      <c r="E27" s="35" t="s">
        <v>1794</v>
      </c>
      <c r="F27" s="639"/>
      <c r="G27" s="632"/>
      <c r="H27" s="632"/>
      <c r="I27" s="625"/>
      <c r="J27" s="632"/>
      <c r="K27" s="632"/>
      <c r="L27" s="632"/>
    </row>
    <row r="28" spans="1:12" s="3" customFormat="1" ht="24" x14ac:dyDescent="0.5">
      <c r="A28" s="632"/>
      <c r="B28" s="634"/>
      <c r="C28" s="37" t="s">
        <v>16</v>
      </c>
      <c r="D28" s="40"/>
      <c r="E28" s="35" t="s">
        <v>1794</v>
      </c>
      <c r="F28" s="639"/>
      <c r="G28" s="632"/>
      <c r="H28" s="632"/>
      <c r="I28" s="625"/>
      <c r="J28" s="632"/>
      <c r="K28" s="632"/>
      <c r="L28" s="632"/>
    </row>
    <row r="29" spans="1:12" s="3" customFormat="1" ht="24" x14ac:dyDescent="0.5">
      <c r="A29" s="632"/>
      <c r="B29" s="634"/>
      <c r="C29" s="37" t="s">
        <v>50</v>
      </c>
      <c r="D29" s="40"/>
      <c r="E29" s="35" t="s">
        <v>1794</v>
      </c>
      <c r="F29" s="639"/>
      <c r="G29" s="632"/>
      <c r="H29" s="632"/>
      <c r="I29" s="625"/>
      <c r="J29" s="632"/>
      <c r="K29" s="632"/>
      <c r="L29" s="632"/>
    </row>
    <row r="30" spans="1:12" s="3" customFormat="1" ht="24" x14ac:dyDescent="0.5">
      <c r="A30" s="632"/>
      <c r="B30" s="634"/>
      <c r="C30" s="37" t="s">
        <v>65</v>
      </c>
      <c r="D30" s="40"/>
      <c r="E30" s="35" t="s">
        <v>1794</v>
      </c>
      <c r="F30" s="639"/>
      <c r="G30" s="632"/>
      <c r="H30" s="632"/>
      <c r="I30" s="625"/>
      <c r="J30" s="632"/>
      <c r="K30" s="632"/>
      <c r="L30" s="632"/>
    </row>
    <row r="31" spans="1:12" s="3" customFormat="1" ht="24" x14ac:dyDescent="0.5">
      <c r="A31" s="632"/>
      <c r="B31" s="634"/>
      <c r="C31" s="37" t="s">
        <v>240</v>
      </c>
      <c r="D31" s="40"/>
      <c r="E31" s="35" t="s">
        <v>1794</v>
      </c>
      <c r="F31" s="639"/>
      <c r="G31" s="632"/>
      <c r="H31" s="632"/>
      <c r="I31" s="625"/>
      <c r="J31" s="632"/>
      <c r="K31" s="632"/>
      <c r="L31" s="632"/>
    </row>
    <row r="32" spans="1:12" s="3" customFormat="1" ht="24" x14ac:dyDescent="0.5">
      <c r="A32" s="632"/>
      <c r="B32" s="634"/>
      <c r="C32" s="37" t="s">
        <v>500</v>
      </c>
      <c r="D32" s="40"/>
      <c r="E32" s="35" t="s">
        <v>1794</v>
      </c>
      <c r="F32" s="639"/>
      <c r="G32" s="632"/>
      <c r="H32" s="632"/>
      <c r="I32" s="625"/>
      <c r="J32" s="632"/>
      <c r="K32" s="632"/>
      <c r="L32" s="632"/>
    </row>
    <row r="33" spans="1:16" s="3" customFormat="1" ht="24" x14ac:dyDescent="0.5">
      <c r="A33" s="632"/>
      <c r="B33" s="634"/>
      <c r="C33" s="37" t="s">
        <v>15</v>
      </c>
      <c r="D33" s="40"/>
      <c r="E33" s="35" t="s">
        <v>1794</v>
      </c>
      <c r="F33" s="639"/>
      <c r="G33" s="632"/>
      <c r="H33" s="632"/>
      <c r="I33" s="625"/>
      <c r="J33" s="632"/>
      <c r="K33" s="632"/>
      <c r="L33" s="632"/>
    </row>
    <row r="34" spans="1:16" s="3" customFormat="1" ht="24" x14ac:dyDescent="0.5">
      <c r="A34" s="632"/>
      <c r="B34" s="634"/>
      <c r="C34" s="37" t="s">
        <v>10</v>
      </c>
      <c r="D34" s="40"/>
      <c r="E34" s="35" t="s">
        <v>1794</v>
      </c>
      <c r="F34" s="639"/>
      <c r="G34" s="632"/>
      <c r="H34" s="632"/>
      <c r="I34" s="625"/>
      <c r="J34" s="632"/>
      <c r="K34" s="632"/>
      <c r="L34" s="632"/>
    </row>
    <row r="35" spans="1:16" s="3" customFormat="1" ht="24" x14ac:dyDescent="0.5">
      <c r="A35" s="632">
        <v>2</v>
      </c>
      <c r="B35" s="634" t="s">
        <v>5</v>
      </c>
      <c r="C35" s="36" t="s">
        <v>6</v>
      </c>
      <c r="D35" s="33">
        <v>3</v>
      </c>
      <c r="E35" s="32" t="s">
        <v>19</v>
      </c>
      <c r="F35" s="639" t="s">
        <v>395</v>
      </c>
      <c r="G35" s="632" t="s">
        <v>23</v>
      </c>
      <c r="H35" s="632" t="s">
        <v>893</v>
      </c>
      <c r="I35" s="625">
        <v>713</v>
      </c>
      <c r="J35" s="632" t="s">
        <v>127</v>
      </c>
      <c r="K35" s="632" t="s">
        <v>22</v>
      </c>
      <c r="L35" s="632"/>
      <c r="M35" s="42">
        <f>D35*I35</f>
        <v>2139</v>
      </c>
      <c r="N35" s="41">
        <f>M35/18</f>
        <v>118.83333333333333</v>
      </c>
      <c r="O35" s="45">
        <f>N35</f>
        <v>118.83333333333333</v>
      </c>
      <c r="P35" s="41">
        <v>0</v>
      </c>
    </row>
    <row r="36" spans="1:16" s="3" customFormat="1" ht="24" x14ac:dyDescent="0.5">
      <c r="A36" s="632"/>
      <c r="B36" s="634"/>
      <c r="C36" s="37" t="s">
        <v>18</v>
      </c>
      <c r="D36" s="40"/>
      <c r="E36" s="35" t="s">
        <v>1794</v>
      </c>
      <c r="F36" s="639"/>
      <c r="G36" s="632"/>
      <c r="H36" s="632"/>
      <c r="I36" s="625"/>
      <c r="J36" s="632"/>
      <c r="K36" s="632"/>
      <c r="L36" s="632"/>
    </row>
    <row r="37" spans="1:16" s="3" customFormat="1" ht="24.75" customHeight="1" x14ac:dyDescent="0.5">
      <c r="A37" s="632"/>
      <c r="B37" s="634"/>
      <c r="C37" s="37" t="s">
        <v>242</v>
      </c>
      <c r="D37" s="40"/>
      <c r="E37" s="35" t="s">
        <v>1794</v>
      </c>
      <c r="F37" s="639"/>
      <c r="G37" s="632"/>
      <c r="H37" s="632"/>
      <c r="I37" s="625"/>
      <c r="J37" s="632"/>
      <c r="K37" s="632"/>
      <c r="L37" s="632"/>
    </row>
    <row r="38" spans="1:16" s="3" customFormat="1" ht="24" x14ac:dyDescent="0.5">
      <c r="A38" s="632"/>
      <c r="B38" s="634"/>
      <c r="C38" s="37" t="s">
        <v>497</v>
      </c>
      <c r="D38" s="40"/>
      <c r="E38" s="35" t="s">
        <v>1794</v>
      </c>
      <c r="F38" s="639"/>
      <c r="G38" s="632"/>
      <c r="H38" s="632"/>
      <c r="I38" s="625"/>
      <c r="J38" s="632"/>
      <c r="K38" s="632"/>
      <c r="L38" s="632"/>
    </row>
    <row r="39" spans="1:16" s="3" customFormat="1" ht="24" x14ac:dyDescent="0.5">
      <c r="A39" s="632"/>
      <c r="B39" s="634"/>
      <c r="C39" s="37" t="s">
        <v>17</v>
      </c>
      <c r="D39" s="40"/>
      <c r="E39" s="35" t="s">
        <v>1794</v>
      </c>
      <c r="F39" s="639"/>
      <c r="G39" s="632"/>
      <c r="H39" s="632"/>
      <c r="I39" s="625"/>
      <c r="J39" s="632"/>
      <c r="K39" s="632"/>
      <c r="L39" s="632"/>
    </row>
    <row r="40" spans="1:16" s="3" customFormat="1" ht="24" x14ac:dyDescent="0.5">
      <c r="A40" s="632"/>
      <c r="B40" s="634"/>
      <c r="C40" s="37" t="s">
        <v>498</v>
      </c>
      <c r="D40" s="40"/>
      <c r="E40" s="35" t="s">
        <v>1794</v>
      </c>
      <c r="F40" s="639"/>
      <c r="G40" s="632"/>
      <c r="H40" s="632"/>
      <c r="I40" s="625"/>
      <c r="J40" s="632"/>
      <c r="K40" s="632"/>
      <c r="L40" s="632"/>
    </row>
    <row r="41" spans="1:16" s="3" customFormat="1" ht="24" x14ac:dyDescent="0.5">
      <c r="A41" s="632"/>
      <c r="B41" s="634"/>
      <c r="C41" s="37" t="s">
        <v>495</v>
      </c>
      <c r="D41" s="40"/>
      <c r="E41" s="35" t="s">
        <v>1794</v>
      </c>
      <c r="F41" s="639"/>
      <c r="G41" s="632"/>
      <c r="H41" s="632"/>
      <c r="I41" s="625"/>
      <c r="J41" s="632"/>
      <c r="K41" s="632"/>
      <c r="L41" s="632"/>
    </row>
    <row r="42" spans="1:16" s="3" customFormat="1" ht="24" x14ac:dyDescent="0.5">
      <c r="A42" s="632"/>
      <c r="B42" s="634"/>
      <c r="C42" s="37" t="s">
        <v>887</v>
      </c>
      <c r="D42" s="40"/>
      <c r="E42" s="35" t="s">
        <v>1794</v>
      </c>
      <c r="F42" s="639"/>
      <c r="G42" s="632"/>
      <c r="H42" s="632"/>
      <c r="I42" s="625"/>
      <c r="J42" s="632"/>
      <c r="K42" s="632"/>
      <c r="L42" s="632"/>
    </row>
    <row r="43" spans="1:16" s="3" customFormat="1" ht="24" x14ac:dyDescent="0.5">
      <c r="A43" s="632"/>
      <c r="B43" s="634"/>
      <c r="C43" s="37" t="s">
        <v>888</v>
      </c>
      <c r="D43" s="40"/>
      <c r="E43" s="35" t="s">
        <v>1794</v>
      </c>
      <c r="F43" s="639"/>
      <c r="G43" s="632"/>
      <c r="H43" s="632"/>
      <c r="I43" s="625"/>
      <c r="J43" s="632"/>
      <c r="K43" s="632"/>
      <c r="L43" s="632"/>
    </row>
    <row r="44" spans="1:16" s="3" customFormat="1" ht="24" x14ac:dyDescent="0.5">
      <c r="A44" s="632"/>
      <c r="B44" s="634"/>
      <c r="C44" s="37" t="s">
        <v>889</v>
      </c>
      <c r="D44" s="40"/>
      <c r="E44" s="35" t="s">
        <v>1794</v>
      </c>
      <c r="F44" s="639"/>
      <c r="G44" s="632"/>
      <c r="H44" s="632"/>
      <c r="I44" s="625"/>
      <c r="J44" s="632"/>
      <c r="K44" s="632"/>
      <c r="L44" s="632"/>
    </row>
    <row r="45" spans="1:16" s="3" customFormat="1" ht="24" x14ac:dyDescent="0.5">
      <c r="A45" s="632"/>
      <c r="B45" s="634"/>
      <c r="C45" s="37" t="s">
        <v>496</v>
      </c>
      <c r="D45" s="40"/>
      <c r="E45" s="35" t="s">
        <v>1794</v>
      </c>
      <c r="F45" s="639"/>
      <c r="G45" s="632"/>
      <c r="H45" s="632"/>
      <c r="I45" s="625"/>
      <c r="J45" s="632"/>
      <c r="K45" s="632"/>
      <c r="L45" s="632"/>
    </row>
    <row r="46" spans="1:16" s="3" customFormat="1" ht="24" x14ac:dyDescent="0.5">
      <c r="A46" s="632"/>
      <c r="B46" s="634"/>
      <c r="C46" s="37" t="s">
        <v>11</v>
      </c>
      <c r="D46" s="40"/>
      <c r="E46" s="35" t="s">
        <v>1794</v>
      </c>
      <c r="F46" s="639"/>
      <c r="G46" s="632"/>
      <c r="H46" s="632"/>
      <c r="I46" s="625"/>
      <c r="J46" s="632"/>
      <c r="K46" s="632"/>
      <c r="L46" s="632"/>
    </row>
    <row r="47" spans="1:16" s="3" customFormat="1" ht="24" x14ac:dyDescent="0.5">
      <c r="A47" s="632"/>
      <c r="B47" s="634"/>
      <c r="C47" s="37" t="s">
        <v>75</v>
      </c>
      <c r="D47" s="40"/>
      <c r="E47" s="35" t="s">
        <v>1794</v>
      </c>
      <c r="F47" s="639"/>
      <c r="G47" s="632"/>
      <c r="H47" s="632"/>
      <c r="I47" s="625"/>
      <c r="J47" s="632"/>
      <c r="K47" s="632"/>
      <c r="L47" s="632"/>
    </row>
    <row r="48" spans="1:16" s="3" customFormat="1" ht="24" x14ac:dyDescent="0.5">
      <c r="A48" s="632"/>
      <c r="B48" s="634"/>
      <c r="C48" s="37" t="s">
        <v>12</v>
      </c>
      <c r="D48" s="40"/>
      <c r="E48" s="35" t="s">
        <v>1794</v>
      </c>
      <c r="F48" s="639"/>
      <c r="G48" s="632"/>
      <c r="H48" s="632"/>
      <c r="I48" s="625"/>
      <c r="J48" s="632"/>
      <c r="K48" s="632"/>
      <c r="L48" s="632"/>
    </row>
    <row r="49" spans="1:16" s="3" customFormat="1" ht="24" x14ac:dyDescent="0.5">
      <c r="A49" s="632"/>
      <c r="B49" s="634"/>
      <c r="C49" s="37" t="s">
        <v>13</v>
      </c>
      <c r="D49" s="40"/>
      <c r="E49" s="35" t="s">
        <v>1794</v>
      </c>
      <c r="F49" s="639"/>
      <c r="G49" s="632"/>
      <c r="H49" s="632"/>
      <c r="I49" s="625"/>
      <c r="J49" s="632"/>
      <c r="K49" s="632"/>
      <c r="L49" s="632"/>
    </row>
    <row r="50" spans="1:16" s="3" customFormat="1" ht="24" x14ac:dyDescent="0.5">
      <c r="A50" s="632"/>
      <c r="B50" s="634"/>
      <c r="C50" s="37" t="s">
        <v>14</v>
      </c>
      <c r="D50" s="40"/>
      <c r="E50" s="35" t="s">
        <v>1794</v>
      </c>
      <c r="F50" s="639"/>
      <c r="G50" s="632"/>
      <c r="H50" s="632"/>
      <c r="I50" s="625"/>
      <c r="J50" s="632"/>
      <c r="K50" s="632"/>
      <c r="L50" s="632"/>
    </row>
    <row r="51" spans="1:16" s="3" customFormat="1" ht="24" x14ac:dyDescent="0.5">
      <c r="A51" s="632"/>
      <c r="B51" s="634"/>
      <c r="C51" s="37" t="s">
        <v>52</v>
      </c>
      <c r="D51" s="40"/>
      <c r="E51" s="35" t="s">
        <v>1794</v>
      </c>
      <c r="F51" s="639"/>
      <c r="G51" s="632"/>
      <c r="H51" s="632"/>
      <c r="I51" s="625"/>
      <c r="J51" s="632"/>
      <c r="K51" s="632"/>
      <c r="L51" s="632"/>
    </row>
    <row r="52" spans="1:16" s="3" customFormat="1" ht="24" x14ac:dyDescent="0.5">
      <c r="A52" s="632"/>
      <c r="B52" s="634"/>
      <c r="C52" s="37" t="s">
        <v>77</v>
      </c>
      <c r="D52" s="40"/>
      <c r="E52" s="35" t="s">
        <v>1794</v>
      </c>
      <c r="F52" s="639"/>
      <c r="G52" s="632"/>
      <c r="H52" s="632"/>
      <c r="I52" s="625"/>
      <c r="J52" s="632"/>
      <c r="K52" s="632"/>
      <c r="L52" s="632"/>
    </row>
    <row r="53" spans="1:16" s="3" customFormat="1" ht="24" x14ac:dyDescent="0.5">
      <c r="A53" s="632"/>
      <c r="B53" s="634"/>
      <c r="C53" s="37" t="s">
        <v>499</v>
      </c>
      <c r="D53" s="40"/>
      <c r="E53" s="35" t="s">
        <v>1794</v>
      </c>
      <c r="F53" s="639"/>
      <c r="G53" s="632"/>
      <c r="H53" s="632"/>
      <c r="I53" s="625"/>
      <c r="J53" s="632"/>
      <c r="K53" s="632"/>
      <c r="L53" s="632"/>
    </row>
    <row r="54" spans="1:16" s="3" customFormat="1" ht="24" x14ac:dyDescent="0.5">
      <c r="A54" s="632"/>
      <c r="B54" s="634"/>
      <c r="C54" s="37" t="s">
        <v>16</v>
      </c>
      <c r="D54" s="40"/>
      <c r="E54" s="35" t="s">
        <v>1794</v>
      </c>
      <c r="F54" s="639"/>
      <c r="G54" s="632"/>
      <c r="H54" s="632"/>
      <c r="I54" s="625"/>
      <c r="J54" s="632"/>
      <c r="K54" s="632"/>
      <c r="L54" s="632"/>
    </row>
    <row r="55" spans="1:16" s="3" customFormat="1" ht="24" x14ac:dyDescent="0.5">
      <c r="A55" s="632"/>
      <c r="B55" s="634"/>
      <c r="C55" s="37" t="s">
        <v>50</v>
      </c>
      <c r="D55" s="40"/>
      <c r="E55" s="35" t="s">
        <v>1794</v>
      </c>
      <c r="F55" s="639"/>
      <c r="G55" s="632"/>
      <c r="H55" s="632"/>
      <c r="I55" s="625"/>
      <c r="J55" s="632"/>
      <c r="K55" s="632"/>
      <c r="L55" s="632"/>
    </row>
    <row r="56" spans="1:16" s="3" customFormat="1" ht="24" x14ac:dyDescent="0.5">
      <c r="A56" s="632"/>
      <c r="B56" s="634"/>
      <c r="C56" s="37" t="s">
        <v>65</v>
      </c>
      <c r="D56" s="40"/>
      <c r="E56" s="35" t="s">
        <v>1794</v>
      </c>
      <c r="F56" s="639"/>
      <c r="G56" s="632"/>
      <c r="H56" s="632"/>
      <c r="I56" s="625"/>
      <c r="J56" s="632"/>
      <c r="K56" s="632"/>
      <c r="L56" s="632"/>
    </row>
    <row r="57" spans="1:16" s="3" customFormat="1" ht="24" x14ac:dyDescent="0.5">
      <c r="A57" s="632"/>
      <c r="B57" s="634"/>
      <c r="C57" s="37" t="s">
        <v>240</v>
      </c>
      <c r="D57" s="40"/>
      <c r="E57" s="35" t="s">
        <v>1794</v>
      </c>
      <c r="F57" s="639"/>
      <c r="G57" s="632"/>
      <c r="H57" s="632"/>
      <c r="I57" s="625"/>
      <c r="J57" s="632"/>
      <c r="K57" s="632"/>
      <c r="L57" s="632"/>
    </row>
    <row r="58" spans="1:16" s="3" customFormat="1" ht="24" x14ac:dyDescent="0.5">
      <c r="A58" s="632"/>
      <c r="B58" s="634"/>
      <c r="C58" s="37" t="s">
        <v>500</v>
      </c>
      <c r="D58" s="40"/>
      <c r="E58" s="35" t="s">
        <v>1794</v>
      </c>
      <c r="F58" s="639"/>
      <c r="G58" s="632"/>
      <c r="H58" s="632"/>
      <c r="I58" s="625"/>
      <c r="J58" s="632"/>
      <c r="K58" s="632"/>
      <c r="L58" s="632"/>
    </row>
    <row r="59" spans="1:16" s="3" customFormat="1" ht="24" x14ac:dyDescent="0.5">
      <c r="A59" s="632"/>
      <c r="B59" s="634"/>
      <c r="C59" s="37" t="s">
        <v>15</v>
      </c>
      <c r="D59" s="40"/>
      <c r="E59" s="35" t="s">
        <v>1794</v>
      </c>
      <c r="F59" s="639"/>
      <c r="G59" s="632"/>
      <c r="H59" s="632"/>
      <c r="I59" s="625"/>
      <c r="J59" s="632"/>
      <c r="K59" s="632"/>
      <c r="L59" s="632"/>
    </row>
    <row r="60" spans="1:16" s="3" customFormat="1" ht="24" x14ac:dyDescent="0.5">
      <c r="A60" s="632"/>
      <c r="B60" s="634"/>
      <c r="C60" s="37" t="s">
        <v>10</v>
      </c>
      <c r="D60" s="40"/>
      <c r="E60" s="35" t="s">
        <v>1794</v>
      </c>
      <c r="F60" s="639"/>
      <c r="G60" s="632"/>
      <c r="H60" s="632"/>
      <c r="I60" s="625"/>
      <c r="J60" s="632"/>
      <c r="K60" s="632"/>
      <c r="L60" s="632"/>
    </row>
    <row r="61" spans="1:16" s="3" customFormat="1" ht="24" x14ac:dyDescent="0.5">
      <c r="A61" s="632">
        <v>3</v>
      </c>
      <c r="B61" s="634" t="s">
        <v>158</v>
      </c>
      <c r="C61" s="36" t="s">
        <v>6</v>
      </c>
      <c r="D61" s="33">
        <v>3</v>
      </c>
      <c r="E61" s="32" t="s">
        <v>19</v>
      </c>
      <c r="F61" s="639" t="s">
        <v>1092</v>
      </c>
      <c r="G61" s="632" t="s">
        <v>20</v>
      </c>
      <c r="H61" s="632" t="s">
        <v>535</v>
      </c>
      <c r="I61" s="625">
        <v>67</v>
      </c>
      <c r="J61" s="632" t="s">
        <v>993</v>
      </c>
      <c r="K61" s="632" t="s">
        <v>22</v>
      </c>
      <c r="L61" s="632"/>
      <c r="M61" s="42">
        <f>D61*I61</f>
        <v>201</v>
      </c>
      <c r="N61" s="41">
        <f>M61/18</f>
        <v>11.166666666666666</v>
      </c>
      <c r="O61" s="45">
        <f>N61</f>
        <v>11.166666666666666</v>
      </c>
      <c r="P61" s="41">
        <v>0</v>
      </c>
    </row>
    <row r="62" spans="1:16" s="3" customFormat="1" ht="24" x14ac:dyDescent="0.5">
      <c r="A62" s="632"/>
      <c r="B62" s="634"/>
      <c r="C62" s="37" t="s">
        <v>65</v>
      </c>
      <c r="D62" s="40"/>
      <c r="E62" s="35" t="s">
        <v>1794</v>
      </c>
      <c r="F62" s="639"/>
      <c r="G62" s="632"/>
      <c r="H62" s="632"/>
      <c r="I62" s="625"/>
      <c r="J62" s="632"/>
      <c r="K62" s="632"/>
      <c r="L62" s="632"/>
    </row>
    <row r="63" spans="1:16" s="3" customFormat="1" ht="24" x14ac:dyDescent="0.5">
      <c r="A63" s="632"/>
      <c r="B63" s="634"/>
      <c r="C63" s="37" t="s">
        <v>499</v>
      </c>
      <c r="D63" s="40"/>
      <c r="E63" s="35" t="s">
        <v>1794</v>
      </c>
      <c r="F63" s="639"/>
      <c r="G63" s="632"/>
      <c r="H63" s="632"/>
      <c r="I63" s="625"/>
      <c r="J63" s="632"/>
      <c r="K63" s="632"/>
      <c r="L63" s="632"/>
    </row>
    <row r="64" spans="1:16" s="3" customFormat="1" ht="24" x14ac:dyDescent="0.5">
      <c r="A64" s="632"/>
      <c r="B64" s="634"/>
      <c r="C64" s="37" t="s">
        <v>75</v>
      </c>
      <c r="D64" s="40"/>
      <c r="E64" s="35" t="s">
        <v>1794</v>
      </c>
      <c r="F64" s="639"/>
      <c r="G64" s="632"/>
      <c r="H64" s="632"/>
      <c r="I64" s="625"/>
      <c r="J64" s="632"/>
      <c r="K64" s="632"/>
      <c r="L64" s="632"/>
    </row>
    <row r="65" spans="1:12" s="3" customFormat="1" ht="24" x14ac:dyDescent="0.5">
      <c r="A65" s="632"/>
      <c r="B65" s="634"/>
      <c r="C65" s="37" t="s">
        <v>50</v>
      </c>
      <c r="D65" s="40"/>
      <c r="E65" s="35" t="s">
        <v>1794</v>
      </c>
      <c r="F65" s="639"/>
      <c r="G65" s="632"/>
      <c r="H65" s="632"/>
      <c r="I65" s="625"/>
      <c r="J65" s="632"/>
      <c r="K65" s="632"/>
      <c r="L65" s="632"/>
    </row>
    <row r="66" spans="1:12" s="3" customFormat="1" ht="24" x14ac:dyDescent="0.5">
      <c r="A66" s="632"/>
      <c r="B66" s="634"/>
      <c r="C66" s="37" t="s">
        <v>240</v>
      </c>
      <c r="D66" s="40"/>
      <c r="E66" s="35" t="s">
        <v>1794</v>
      </c>
      <c r="F66" s="639"/>
      <c r="G66" s="632"/>
      <c r="H66" s="632"/>
      <c r="I66" s="625"/>
      <c r="J66" s="632"/>
      <c r="K66" s="632"/>
      <c r="L66" s="632"/>
    </row>
    <row r="67" spans="1:12" s="3" customFormat="1" ht="24" x14ac:dyDescent="0.5">
      <c r="A67" s="632"/>
      <c r="B67" s="634"/>
      <c r="C67" s="37" t="s">
        <v>15</v>
      </c>
      <c r="D67" s="40"/>
      <c r="E67" s="35" t="s">
        <v>1794</v>
      </c>
      <c r="F67" s="639"/>
      <c r="G67" s="632"/>
      <c r="H67" s="632"/>
      <c r="I67" s="625"/>
      <c r="J67" s="632"/>
      <c r="K67" s="632"/>
      <c r="L67" s="632"/>
    </row>
    <row r="68" spans="1:12" s="3" customFormat="1" ht="24" x14ac:dyDescent="0.5">
      <c r="A68" s="632"/>
      <c r="B68" s="634"/>
      <c r="C68" s="37" t="s">
        <v>77</v>
      </c>
      <c r="D68" s="40"/>
      <c r="E68" s="35" t="s">
        <v>1794</v>
      </c>
      <c r="F68" s="639"/>
      <c r="G68" s="632"/>
      <c r="H68" s="632"/>
      <c r="I68" s="625"/>
      <c r="J68" s="632"/>
      <c r="K68" s="632"/>
      <c r="L68" s="632"/>
    </row>
    <row r="69" spans="1:12" s="3" customFormat="1" ht="24" x14ac:dyDescent="0.5">
      <c r="A69" s="632"/>
      <c r="B69" s="634"/>
      <c r="C69" s="37" t="s">
        <v>52</v>
      </c>
      <c r="D69" s="40"/>
      <c r="E69" s="35" t="s">
        <v>1794</v>
      </c>
      <c r="F69" s="639"/>
      <c r="G69" s="632"/>
      <c r="H69" s="632"/>
      <c r="I69" s="625"/>
      <c r="J69" s="632"/>
      <c r="K69" s="632"/>
      <c r="L69" s="632"/>
    </row>
    <row r="70" spans="1:12" s="3" customFormat="1" ht="24" x14ac:dyDescent="0.5">
      <c r="A70" s="632"/>
      <c r="B70" s="634"/>
      <c r="C70" s="37" t="s">
        <v>10</v>
      </c>
      <c r="D70" s="40"/>
      <c r="E70" s="35" t="s">
        <v>1794</v>
      </c>
      <c r="F70" s="639"/>
      <c r="G70" s="632"/>
      <c r="H70" s="632"/>
      <c r="I70" s="625"/>
      <c r="J70" s="632"/>
      <c r="K70" s="632"/>
      <c r="L70" s="632"/>
    </row>
    <row r="71" spans="1:12" s="3" customFormat="1" ht="24" x14ac:dyDescent="0.5">
      <c r="A71" s="632"/>
      <c r="B71" s="634"/>
      <c r="C71" s="37" t="s">
        <v>11</v>
      </c>
      <c r="D71" s="40"/>
      <c r="E71" s="35" t="s">
        <v>1794</v>
      </c>
      <c r="F71" s="639"/>
      <c r="G71" s="632"/>
      <c r="H71" s="632"/>
      <c r="I71" s="625"/>
      <c r="J71" s="632"/>
      <c r="K71" s="632"/>
      <c r="L71" s="632"/>
    </row>
    <row r="72" spans="1:12" s="3" customFormat="1" ht="24" x14ac:dyDescent="0.5">
      <c r="A72" s="632"/>
      <c r="B72" s="634"/>
      <c r="C72" s="37" t="s">
        <v>12</v>
      </c>
      <c r="D72" s="40"/>
      <c r="E72" s="35" t="s">
        <v>1794</v>
      </c>
      <c r="F72" s="639"/>
      <c r="G72" s="632"/>
      <c r="H72" s="632"/>
      <c r="I72" s="625"/>
      <c r="J72" s="632"/>
      <c r="K72" s="632"/>
      <c r="L72" s="632"/>
    </row>
    <row r="73" spans="1:12" s="3" customFormat="1" ht="24" x14ac:dyDescent="0.5">
      <c r="A73" s="632"/>
      <c r="B73" s="634"/>
      <c r="C73" s="37" t="s">
        <v>14</v>
      </c>
      <c r="D73" s="40"/>
      <c r="E73" s="35" t="s">
        <v>1794</v>
      </c>
      <c r="F73" s="639"/>
      <c r="G73" s="632"/>
      <c r="H73" s="632"/>
      <c r="I73" s="625"/>
      <c r="J73" s="632"/>
      <c r="K73" s="632"/>
      <c r="L73" s="632"/>
    </row>
    <row r="74" spans="1:12" s="3" customFormat="1" ht="24" x14ac:dyDescent="0.5">
      <c r="A74" s="632"/>
      <c r="B74" s="634"/>
      <c r="C74" s="37" t="s">
        <v>13</v>
      </c>
      <c r="D74" s="40"/>
      <c r="E74" s="35" t="s">
        <v>1794</v>
      </c>
      <c r="F74" s="639"/>
      <c r="G74" s="632"/>
      <c r="H74" s="632"/>
      <c r="I74" s="625"/>
      <c r="J74" s="632"/>
      <c r="K74" s="632"/>
      <c r="L74" s="632"/>
    </row>
    <row r="75" spans="1:12" s="3" customFormat="1" ht="24" x14ac:dyDescent="0.5">
      <c r="A75" s="632"/>
      <c r="B75" s="634"/>
      <c r="C75" s="37" t="s">
        <v>500</v>
      </c>
      <c r="D75" s="40"/>
      <c r="E75" s="35" t="s">
        <v>1794</v>
      </c>
      <c r="F75" s="639"/>
      <c r="G75" s="632"/>
      <c r="H75" s="632"/>
      <c r="I75" s="625"/>
      <c r="J75" s="632"/>
      <c r="K75" s="632"/>
      <c r="L75" s="632"/>
    </row>
    <row r="76" spans="1:12" s="3" customFormat="1" ht="24" x14ac:dyDescent="0.5">
      <c r="A76" s="632"/>
      <c r="B76" s="634"/>
      <c r="C76" s="37" t="s">
        <v>16</v>
      </c>
      <c r="D76" s="40"/>
      <c r="E76" s="35" t="s">
        <v>1794</v>
      </c>
      <c r="F76" s="639"/>
      <c r="G76" s="632"/>
      <c r="H76" s="632"/>
      <c r="I76" s="625"/>
      <c r="J76" s="632"/>
      <c r="K76" s="632"/>
      <c r="L76" s="632"/>
    </row>
    <row r="77" spans="1:12" s="3" customFormat="1" ht="24" x14ac:dyDescent="0.5">
      <c r="A77" s="632"/>
      <c r="B77" s="634"/>
      <c r="C77" s="37" t="s">
        <v>18</v>
      </c>
      <c r="D77" s="40"/>
      <c r="E77" s="35" t="s">
        <v>1794</v>
      </c>
      <c r="F77" s="639"/>
      <c r="G77" s="632"/>
      <c r="H77" s="632"/>
      <c r="I77" s="625"/>
      <c r="J77" s="632"/>
      <c r="K77" s="632"/>
      <c r="L77" s="632"/>
    </row>
    <row r="78" spans="1:12" s="3" customFormat="1" ht="24" x14ac:dyDescent="0.5">
      <c r="A78" s="632"/>
      <c r="B78" s="634"/>
      <c r="C78" s="37" t="s">
        <v>242</v>
      </c>
      <c r="D78" s="40"/>
      <c r="E78" s="35" t="s">
        <v>1794</v>
      </c>
      <c r="F78" s="639"/>
      <c r="G78" s="632"/>
      <c r="H78" s="632"/>
      <c r="I78" s="625"/>
      <c r="J78" s="632"/>
      <c r="K78" s="632"/>
      <c r="L78" s="632"/>
    </row>
    <row r="79" spans="1:12" s="3" customFormat="1" ht="24" x14ac:dyDescent="0.5">
      <c r="A79" s="632"/>
      <c r="B79" s="634"/>
      <c r="C79" s="37" t="s">
        <v>497</v>
      </c>
      <c r="D79" s="40"/>
      <c r="E79" s="35" t="s">
        <v>1794</v>
      </c>
      <c r="F79" s="639"/>
      <c r="G79" s="632"/>
      <c r="H79" s="632"/>
      <c r="I79" s="625"/>
      <c r="J79" s="632"/>
      <c r="K79" s="632"/>
      <c r="L79" s="632"/>
    </row>
    <row r="80" spans="1:12" s="3" customFormat="1" ht="24" x14ac:dyDescent="0.5">
      <c r="A80" s="632"/>
      <c r="B80" s="634"/>
      <c r="C80" s="37" t="s">
        <v>17</v>
      </c>
      <c r="D80" s="40"/>
      <c r="E80" s="35" t="s">
        <v>1794</v>
      </c>
      <c r="F80" s="639"/>
      <c r="G80" s="632"/>
      <c r="H80" s="632"/>
      <c r="I80" s="625"/>
      <c r="J80" s="632"/>
      <c r="K80" s="632"/>
      <c r="L80" s="632"/>
    </row>
    <row r="81" spans="1:16" s="3" customFormat="1" ht="24" x14ac:dyDescent="0.5">
      <c r="A81" s="632"/>
      <c r="B81" s="634"/>
      <c r="C81" s="37" t="s">
        <v>498</v>
      </c>
      <c r="D81" s="40"/>
      <c r="E81" s="35" t="s">
        <v>1794</v>
      </c>
      <c r="F81" s="639"/>
      <c r="G81" s="632"/>
      <c r="H81" s="632"/>
      <c r="I81" s="625"/>
      <c r="J81" s="632"/>
      <c r="K81" s="632"/>
      <c r="L81" s="632"/>
    </row>
    <row r="82" spans="1:16" s="3" customFormat="1" ht="24" x14ac:dyDescent="0.5">
      <c r="A82" s="632"/>
      <c r="B82" s="634"/>
      <c r="C82" s="37" t="s">
        <v>495</v>
      </c>
      <c r="D82" s="40"/>
      <c r="E82" s="35" t="s">
        <v>1794</v>
      </c>
      <c r="F82" s="639"/>
      <c r="G82" s="632"/>
      <c r="H82" s="632"/>
      <c r="I82" s="625"/>
      <c r="J82" s="632"/>
      <c r="K82" s="632"/>
      <c r="L82" s="632"/>
    </row>
    <row r="83" spans="1:16" s="3" customFormat="1" ht="24" x14ac:dyDescent="0.5">
      <c r="A83" s="632"/>
      <c r="B83" s="634"/>
      <c r="C83" s="37" t="s">
        <v>887</v>
      </c>
      <c r="D83" s="40"/>
      <c r="E83" s="35" t="s">
        <v>1794</v>
      </c>
      <c r="F83" s="639"/>
      <c r="G83" s="632"/>
      <c r="H83" s="632"/>
      <c r="I83" s="625"/>
      <c r="J83" s="632"/>
      <c r="K83" s="632"/>
      <c r="L83" s="632"/>
    </row>
    <row r="84" spans="1:16" s="3" customFormat="1" ht="24" x14ac:dyDescent="0.5">
      <c r="A84" s="632"/>
      <c r="B84" s="634"/>
      <c r="C84" s="37" t="s">
        <v>888</v>
      </c>
      <c r="D84" s="40"/>
      <c r="E84" s="35" t="s">
        <v>1794</v>
      </c>
      <c r="F84" s="639"/>
      <c r="G84" s="632"/>
      <c r="H84" s="632"/>
      <c r="I84" s="625"/>
      <c r="J84" s="632"/>
      <c r="K84" s="632"/>
      <c r="L84" s="632"/>
    </row>
    <row r="85" spans="1:16" s="3" customFormat="1" ht="24" x14ac:dyDescent="0.5">
      <c r="A85" s="632"/>
      <c r="B85" s="634"/>
      <c r="C85" s="37" t="s">
        <v>889</v>
      </c>
      <c r="D85" s="40"/>
      <c r="E85" s="35" t="s">
        <v>1794</v>
      </c>
      <c r="F85" s="639"/>
      <c r="G85" s="632"/>
      <c r="H85" s="632"/>
      <c r="I85" s="625"/>
      <c r="J85" s="632"/>
      <c r="K85" s="632"/>
      <c r="L85" s="632"/>
    </row>
    <row r="86" spans="1:16" s="3" customFormat="1" ht="24" x14ac:dyDescent="0.5">
      <c r="A86" s="632"/>
      <c r="B86" s="634"/>
      <c r="C86" s="37" t="s">
        <v>496</v>
      </c>
      <c r="D86" s="40"/>
      <c r="E86" s="35" t="s">
        <v>1794</v>
      </c>
      <c r="F86" s="639"/>
      <c r="G86" s="632"/>
      <c r="H86" s="632"/>
      <c r="I86" s="625"/>
      <c r="J86" s="632"/>
      <c r="K86" s="632"/>
      <c r="L86" s="632"/>
    </row>
    <row r="87" spans="1:16" s="3" customFormat="1" ht="24" x14ac:dyDescent="0.5">
      <c r="A87" s="632">
        <v>4</v>
      </c>
      <c r="B87" s="634" t="s">
        <v>158</v>
      </c>
      <c r="C87" s="36" t="s">
        <v>6</v>
      </c>
      <c r="D87" s="33">
        <v>3</v>
      </c>
      <c r="E87" s="32" t="s">
        <v>19</v>
      </c>
      <c r="F87" s="639" t="s">
        <v>395</v>
      </c>
      <c r="G87" s="632" t="s">
        <v>23</v>
      </c>
      <c r="H87" s="632" t="s">
        <v>994</v>
      </c>
      <c r="I87" s="625">
        <v>261</v>
      </c>
      <c r="J87" s="632" t="s">
        <v>903</v>
      </c>
      <c r="K87" s="632" t="s">
        <v>22</v>
      </c>
      <c r="L87" s="632"/>
      <c r="M87" s="42">
        <f>D87*I87</f>
        <v>783</v>
      </c>
      <c r="N87" s="41">
        <f>M87/18</f>
        <v>43.5</v>
      </c>
      <c r="O87" s="45">
        <f>N87</f>
        <v>43.5</v>
      </c>
      <c r="P87" s="41">
        <v>0</v>
      </c>
    </row>
    <row r="88" spans="1:16" s="3" customFormat="1" ht="24" x14ac:dyDescent="0.5">
      <c r="A88" s="632"/>
      <c r="B88" s="634"/>
      <c r="C88" s="37" t="s">
        <v>65</v>
      </c>
      <c r="D88" s="40"/>
      <c r="E88" s="35" t="s">
        <v>1794</v>
      </c>
      <c r="F88" s="639"/>
      <c r="G88" s="632"/>
      <c r="H88" s="632"/>
      <c r="I88" s="625"/>
      <c r="J88" s="632"/>
      <c r="K88" s="632"/>
      <c r="L88" s="632"/>
    </row>
    <row r="89" spans="1:16" s="3" customFormat="1" ht="24" x14ac:dyDescent="0.5">
      <c r="A89" s="632"/>
      <c r="B89" s="634"/>
      <c r="C89" s="37" t="s">
        <v>499</v>
      </c>
      <c r="D89" s="40"/>
      <c r="E89" s="35" t="s">
        <v>1794</v>
      </c>
      <c r="F89" s="639"/>
      <c r="G89" s="632"/>
      <c r="H89" s="632"/>
      <c r="I89" s="625"/>
      <c r="J89" s="632"/>
      <c r="K89" s="632"/>
      <c r="L89" s="632"/>
    </row>
    <row r="90" spans="1:16" s="3" customFormat="1" ht="24" x14ac:dyDescent="0.5">
      <c r="A90" s="632"/>
      <c r="B90" s="634"/>
      <c r="C90" s="37" t="s">
        <v>75</v>
      </c>
      <c r="D90" s="40"/>
      <c r="E90" s="35" t="s">
        <v>1794</v>
      </c>
      <c r="F90" s="639"/>
      <c r="G90" s="632"/>
      <c r="H90" s="632"/>
      <c r="I90" s="625"/>
      <c r="J90" s="632"/>
      <c r="K90" s="632"/>
      <c r="L90" s="632"/>
    </row>
    <row r="91" spans="1:16" s="3" customFormat="1" ht="24" x14ac:dyDescent="0.5">
      <c r="A91" s="632"/>
      <c r="B91" s="634"/>
      <c r="C91" s="37" t="s">
        <v>50</v>
      </c>
      <c r="D91" s="40"/>
      <c r="E91" s="35" t="s">
        <v>1794</v>
      </c>
      <c r="F91" s="639"/>
      <c r="G91" s="632"/>
      <c r="H91" s="632"/>
      <c r="I91" s="625"/>
      <c r="J91" s="632"/>
      <c r="K91" s="632"/>
      <c r="L91" s="632"/>
    </row>
    <row r="92" spans="1:16" s="3" customFormat="1" ht="24" x14ac:dyDescent="0.5">
      <c r="A92" s="632"/>
      <c r="B92" s="634"/>
      <c r="C92" s="37" t="s">
        <v>240</v>
      </c>
      <c r="D92" s="40"/>
      <c r="E92" s="35" t="s">
        <v>1794</v>
      </c>
      <c r="F92" s="639"/>
      <c r="G92" s="632"/>
      <c r="H92" s="632"/>
      <c r="I92" s="625"/>
      <c r="J92" s="632"/>
      <c r="K92" s="632"/>
      <c r="L92" s="632"/>
    </row>
    <row r="93" spans="1:16" s="3" customFormat="1" ht="24" x14ac:dyDescent="0.5">
      <c r="A93" s="632"/>
      <c r="B93" s="634"/>
      <c r="C93" s="37" t="s">
        <v>15</v>
      </c>
      <c r="D93" s="40"/>
      <c r="E93" s="35" t="s">
        <v>1794</v>
      </c>
      <c r="F93" s="639"/>
      <c r="G93" s="632"/>
      <c r="H93" s="632"/>
      <c r="I93" s="625"/>
      <c r="J93" s="632"/>
      <c r="K93" s="632"/>
      <c r="L93" s="632"/>
    </row>
    <row r="94" spans="1:16" s="3" customFormat="1" ht="24" x14ac:dyDescent="0.5">
      <c r="A94" s="632"/>
      <c r="B94" s="634"/>
      <c r="C94" s="37" t="s">
        <v>77</v>
      </c>
      <c r="D94" s="40"/>
      <c r="E94" s="35" t="s">
        <v>1794</v>
      </c>
      <c r="F94" s="639"/>
      <c r="G94" s="632"/>
      <c r="H94" s="632"/>
      <c r="I94" s="625"/>
      <c r="J94" s="632"/>
      <c r="K94" s="632"/>
      <c r="L94" s="632"/>
    </row>
    <row r="95" spans="1:16" s="3" customFormat="1" ht="24" x14ac:dyDescent="0.5">
      <c r="A95" s="632"/>
      <c r="B95" s="634"/>
      <c r="C95" s="37" t="s">
        <v>52</v>
      </c>
      <c r="D95" s="40"/>
      <c r="E95" s="35" t="s">
        <v>1794</v>
      </c>
      <c r="F95" s="639"/>
      <c r="G95" s="632"/>
      <c r="H95" s="632"/>
      <c r="I95" s="625"/>
      <c r="J95" s="632"/>
      <c r="K95" s="632"/>
      <c r="L95" s="632"/>
    </row>
    <row r="96" spans="1:16" s="3" customFormat="1" ht="24" x14ac:dyDescent="0.5">
      <c r="A96" s="632"/>
      <c r="B96" s="634"/>
      <c r="C96" s="37" t="s">
        <v>10</v>
      </c>
      <c r="D96" s="40"/>
      <c r="E96" s="35" t="s">
        <v>1794</v>
      </c>
      <c r="F96" s="639"/>
      <c r="G96" s="632"/>
      <c r="H96" s="632"/>
      <c r="I96" s="625"/>
      <c r="J96" s="632"/>
      <c r="K96" s="632"/>
      <c r="L96" s="632"/>
    </row>
    <row r="97" spans="1:12" s="3" customFormat="1" ht="24" x14ac:dyDescent="0.5">
      <c r="A97" s="632"/>
      <c r="B97" s="634"/>
      <c r="C97" s="37" t="s">
        <v>11</v>
      </c>
      <c r="D97" s="40"/>
      <c r="E97" s="35" t="s">
        <v>1794</v>
      </c>
      <c r="F97" s="639"/>
      <c r="G97" s="632"/>
      <c r="H97" s="632"/>
      <c r="I97" s="625"/>
      <c r="J97" s="632"/>
      <c r="K97" s="632"/>
      <c r="L97" s="632"/>
    </row>
    <row r="98" spans="1:12" s="3" customFormat="1" ht="24" x14ac:dyDescent="0.5">
      <c r="A98" s="632"/>
      <c r="B98" s="634"/>
      <c r="C98" s="37" t="s">
        <v>12</v>
      </c>
      <c r="D98" s="40"/>
      <c r="E98" s="35" t="s">
        <v>1794</v>
      </c>
      <c r="F98" s="639"/>
      <c r="G98" s="632"/>
      <c r="H98" s="632"/>
      <c r="I98" s="625"/>
      <c r="J98" s="632"/>
      <c r="K98" s="632"/>
      <c r="L98" s="632"/>
    </row>
    <row r="99" spans="1:12" s="3" customFormat="1" ht="24" x14ac:dyDescent="0.5">
      <c r="A99" s="632"/>
      <c r="B99" s="634"/>
      <c r="C99" s="37" t="s">
        <v>14</v>
      </c>
      <c r="D99" s="40"/>
      <c r="E99" s="35" t="s">
        <v>1794</v>
      </c>
      <c r="F99" s="639"/>
      <c r="G99" s="632"/>
      <c r="H99" s="632"/>
      <c r="I99" s="625"/>
      <c r="J99" s="632"/>
      <c r="K99" s="632"/>
      <c r="L99" s="632"/>
    </row>
    <row r="100" spans="1:12" s="3" customFormat="1" ht="24" x14ac:dyDescent="0.5">
      <c r="A100" s="632"/>
      <c r="B100" s="634"/>
      <c r="C100" s="37" t="s">
        <v>13</v>
      </c>
      <c r="D100" s="40"/>
      <c r="E100" s="35" t="s">
        <v>1794</v>
      </c>
      <c r="F100" s="639"/>
      <c r="G100" s="632"/>
      <c r="H100" s="632"/>
      <c r="I100" s="625"/>
      <c r="J100" s="632"/>
      <c r="K100" s="632"/>
      <c r="L100" s="632"/>
    </row>
    <row r="101" spans="1:12" s="3" customFormat="1" ht="24" x14ac:dyDescent="0.5">
      <c r="A101" s="632"/>
      <c r="B101" s="634"/>
      <c r="C101" s="37" t="s">
        <v>500</v>
      </c>
      <c r="D101" s="40"/>
      <c r="E101" s="35" t="s">
        <v>1794</v>
      </c>
      <c r="F101" s="639"/>
      <c r="G101" s="632"/>
      <c r="H101" s="632"/>
      <c r="I101" s="625"/>
      <c r="J101" s="632"/>
      <c r="K101" s="632"/>
      <c r="L101" s="632"/>
    </row>
    <row r="102" spans="1:12" s="3" customFormat="1" ht="24" x14ac:dyDescent="0.5">
      <c r="A102" s="632"/>
      <c r="B102" s="634"/>
      <c r="C102" s="37" t="s">
        <v>16</v>
      </c>
      <c r="D102" s="40"/>
      <c r="E102" s="35" t="s">
        <v>1794</v>
      </c>
      <c r="F102" s="639"/>
      <c r="G102" s="632"/>
      <c r="H102" s="632"/>
      <c r="I102" s="625"/>
      <c r="J102" s="632"/>
      <c r="K102" s="632"/>
      <c r="L102" s="632"/>
    </row>
    <row r="103" spans="1:12" s="3" customFormat="1" ht="24" x14ac:dyDescent="0.5">
      <c r="A103" s="632"/>
      <c r="B103" s="634"/>
      <c r="C103" s="37" t="s">
        <v>18</v>
      </c>
      <c r="D103" s="40"/>
      <c r="E103" s="35" t="s">
        <v>1794</v>
      </c>
      <c r="F103" s="639"/>
      <c r="G103" s="632"/>
      <c r="H103" s="632"/>
      <c r="I103" s="625"/>
      <c r="J103" s="632"/>
      <c r="K103" s="632"/>
      <c r="L103" s="632"/>
    </row>
    <row r="104" spans="1:12" s="3" customFormat="1" ht="24" x14ac:dyDescent="0.5">
      <c r="A104" s="632"/>
      <c r="B104" s="634"/>
      <c r="C104" s="37" t="s">
        <v>242</v>
      </c>
      <c r="D104" s="40"/>
      <c r="E104" s="35" t="s">
        <v>1794</v>
      </c>
      <c r="F104" s="639"/>
      <c r="G104" s="632"/>
      <c r="H104" s="632"/>
      <c r="I104" s="625"/>
      <c r="J104" s="632"/>
      <c r="K104" s="632"/>
      <c r="L104" s="632"/>
    </row>
    <row r="105" spans="1:12" s="3" customFormat="1" ht="24" x14ac:dyDescent="0.5">
      <c r="A105" s="632"/>
      <c r="B105" s="634"/>
      <c r="C105" s="37" t="s">
        <v>497</v>
      </c>
      <c r="D105" s="40"/>
      <c r="E105" s="35" t="s">
        <v>1794</v>
      </c>
      <c r="F105" s="639"/>
      <c r="G105" s="632"/>
      <c r="H105" s="632"/>
      <c r="I105" s="625"/>
      <c r="J105" s="632"/>
      <c r="K105" s="632"/>
      <c r="L105" s="632"/>
    </row>
    <row r="106" spans="1:12" s="3" customFormat="1" ht="24" x14ac:dyDescent="0.5">
      <c r="A106" s="632"/>
      <c r="B106" s="634"/>
      <c r="C106" s="37" t="s">
        <v>17</v>
      </c>
      <c r="D106" s="40"/>
      <c r="E106" s="35" t="s">
        <v>1794</v>
      </c>
      <c r="F106" s="639"/>
      <c r="G106" s="632"/>
      <c r="H106" s="632"/>
      <c r="I106" s="625"/>
      <c r="J106" s="632"/>
      <c r="K106" s="632"/>
      <c r="L106" s="632"/>
    </row>
    <row r="107" spans="1:12" s="3" customFormat="1" ht="24" x14ac:dyDescent="0.5">
      <c r="A107" s="632"/>
      <c r="B107" s="634"/>
      <c r="C107" s="37" t="s">
        <v>498</v>
      </c>
      <c r="D107" s="40"/>
      <c r="E107" s="35" t="s">
        <v>1794</v>
      </c>
      <c r="F107" s="639"/>
      <c r="G107" s="632"/>
      <c r="H107" s="632"/>
      <c r="I107" s="625"/>
      <c r="J107" s="632"/>
      <c r="K107" s="632"/>
      <c r="L107" s="632"/>
    </row>
    <row r="108" spans="1:12" s="3" customFormat="1" ht="24" x14ac:dyDescent="0.5">
      <c r="A108" s="632"/>
      <c r="B108" s="634"/>
      <c r="C108" s="37" t="s">
        <v>495</v>
      </c>
      <c r="D108" s="40"/>
      <c r="E108" s="35" t="s">
        <v>1794</v>
      </c>
      <c r="F108" s="639"/>
      <c r="G108" s="632"/>
      <c r="H108" s="632"/>
      <c r="I108" s="625"/>
      <c r="J108" s="632"/>
      <c r="K108" s="632"/>
      <c r="L108" s="632"/>
    </row>
    <row r="109" spans="1:12" s="3" customFormat="1" ht="24" x14ac:dyDescent="0.5">
      <c r="A109" s="632"/>
      <c r="B109" s="634"/>
      <c r="C109" s="37" t="s">
        <v>887</v>
      </c>
      <c r="D109" s="40"/>
      <c r="E109" s="35" t="s">
        <v>1794</v>
      </c>
      <c r="F109" s="639"/>
      <c r="G109" s="632"/>
      <c r="H109" s="632"/>
      <c r="I109" s="625"/>
      <c r="J109" s="632"/>
      <c r="K109" s="632"/>
      <c r="L109" s="632"/>
    </row>
    <row r="110" spans="1:12" s="3" customFormat="1" ht="24" x14ac:dyDescent="0.5">
      <c r="A110" s="632"/>
      <c r="B110" s="634"/>
      <c r="C110" s="37" t="s">
        <v>888</v>
      </c>
      <c r="D110" s="40"/>
      <c r="E110" s="35" t="s">
        <v>1794</v>
      </c>
      <c r="F110" s="639"/>
      <c r="G110" s="632"/>
      <c r="H110" s="632"/>
      <c r="I110" s="625"/>
      <c r="J110" s="632"/>
      <c r="K110" s="632"/>
      <c r="L110" s="632"/>
    </row>
    <row r="111" spans="1:12" s="3" customFormat="1" ht="24" x14ac:dyDescent="0.5">
      <c r="A111" s="632"/>
      <c r="B111" s="634"/>
      <c r="C111" s="37" t="s">
        <v>889</v>
      </c>
      <c r="D111" s="40"/>
      <c r="E111" s="35" t="s">
        <v>1794</v>
      </c>
      <c r="F111" s="639"/>
      <c r="G111" s="632"/>
      <c r="H111" s="632"/>
      <c r="I111" s="625"/>
      <c r="J111" s="632"/>
      <c r="K111" s="632"/>
      <c r="L111" s="632"/>
    </row>
    <row r="112" spans="1:12" s="3" customFormat="1" ht="24" x14ac:dyDescent="0.5">
      <c r="A112" s="632"/>
      <c r="B112" s="634"/>
      <c r="C112" s="37" t="s">
        <v>496</v>
      </c>
      <c r="D112" s="40"/>
      <c r="E112" s="35" t="s">
        <v>1794</v>
      </c>
      <c r="F112" s="639"/>
      <c r="G112" s="632"/>
      <c r="H112" s="632"/>
      <c r="I112" s="625"/>
      <c r="J112" s="632"/>
      <c r="K112" s="632"/>
      <c r="L112" s="632"/>
    </row>
    <row r="113" spans="1:16" ht="24.75" customHeight="1" x14ac:dyDescent="0.15">
      <c r="A113" s="636" t="s">
        <v>884</v>
      </c>
      <c r="B113" s="636"/>
      <c r="C113" s="636"/>
      <c r="D113" s="636"/>
      <c r="E113" s="636"/>
      <c r="F113" s="636"/>
      <c r="G113" s="636"/>
      <c r="H113" s="636"/>
      <c r="I113" s="636"/>
      <c r="J113" s="636"/>
      <c r="K113" s="636"/>
      <c r="L113" s="636"/>
      <c r="M113" s="48">
        <f>SUM(M114:M115)</f>
        <v>57</v>
      </c>
      <c r="N113" s="46">
        <f t="shared" ref="N113:P113" si="2">SUM(N114:N115)</f>
        <v>3.1666666666666665</v>
      </c>
      <c r="O113" s="46">
        <f t="shared" si="2"/>
        <v>3.1666666666666665</v>
      </c>
      <c r="P113" s="46">
        <f t="shared" si="2"/>
        <v>0</v>
      </c>
    </row>
    <row r="114" spans="1:16" s="3" customFormat="1" ht="24" x14ac:dyDescent="0.5">
      <c r="A114" s="632">
        <v>5</v>
      </c>
      <c r="B114" s="634" t="s">
        <v>5</v>
      </c>
      <c r="C114" s="36" t="s">
        <v>6</v>
      </c>
      <c r="D114" s="33">
        <v>3</v>
      </c>
      <c r="E114" s="32" t="s">
        <v>19</v>
      </c>
      <c r="F114" s="640" t="s">
        <v>1280</v>
      </c>
      <c r="G114" s="632" t="s">
        <v>20</v>
      </c>
      <c r="H114" s="632" t="s">
        <v>99</v>
      </c>
      <c r="I114" s="625">
        <v>19</v>
      </c>
      <c r="J114" s="632" t="s">
        <v>23</v>
      </c>
      <c r="K114" s="632" t="s">
        <v>22</v>
      </c>
      <c r="L114" s="632"/>
      <c r="M114" s="42">
        <f>D114*I114</f>
        <v>57</v>
      </c>
      <c r="N114" s="41">
        <f>M114/18</f>
        <v>3.1666666666666665</v>
      </c>
      <c r="O114" s="45">
        <f>N114</f>
        <v>3.1666666666666665</v>
      </c>
      <c r="P114" s="41">
        <v>0</v>
      </c>
    </row>
    <row r="115" spans="1:16" s="3" customFormat="1" ht="24" x14ac:dyDescent="0.5">
      <c r="A115" s="632"/>
      <c r="B115" s="634"/>
      <c r="C115" s="37" t="s">
        <v>10</v>
      </c>
      <c r="D115" s="40"/>
      <c r="E115" s="35">
        <v>100</v>
      </c>
      <c r="F115" s="640"/>
      <c r="G115" s="632"/>
      <c r="H115" s="632"/>
      <c r="I115" s="625"/>
      <c r="J115" s="632"/>
      <c r="K115" s="632"/>
      <c r="L115" s="632"/>
    </row>
  </sheetData>
  <mergeCells count="57">
    <mergeCell ref="L61:L86"/>
    <mergeCell ref="L114:L115"/>
    <mergeCell ref="J87:J112"/>
    <mergeCell ref="K87:K112"/>
    <mergeCell ref="L87:L112"/>
    <mergeCell ref="A113:L113"/>
    <mergeCell ref="A114:A115"/>
    <mergeCell ref="B114:B115"/>
    <mergeCell ref="F114:F115"/>
    <mergeCell ref="G114:G115"/>
    <mergeCell ref="H114:H115"/>
    <mergeCell ref="H87:H112"/>
    <mergeCell ref="I87:I112"/>
    <mergeCell ref="B87:B112"/>
    <mergeCell ref="F87:F112"/>
    <mergeCell ref="G87:G112"/>
    <mergeCell ref="K114:K115"/>
    <mergeCell ref="A87:A112"/>
    <mergeCell ref="A61:A86"/>
    <mergeCell ref="B61:B86"/>
    <mergeCell ref="F61:F86"/>
    <mergeCell ref="G61:G86"/>
    <mergeCell ref="H61:H86"/>
    <mergeCell ref="K61:K86"/>
    <mergeCell ref="J9:J34"/>
    <mergeCell ref="I61:I86"/>
    <mergeCell ref="I35:I60"/>
    <mergeCell ref="J61:J86"/>
    <mergeCell ref="I114:I115"/>
    <mergeCell ref="J114:J115"/>
    <mergeCell ref="K9:K34"/>
    <mergeCell ref="L9:L34"/>
    <mergeCell ref="A35:A60"/>
    <mergeCell ref="B35:B60"/>
    <mergeCell ref="F35:F60"/>
    <mergeCell ref="G35:G60"/>
    <mergeCell ref="H35:H60"/>
    <mergeCell ref="A9:A34"/>
    <mergeCell ref="B9:B34"/>
    <mergeCell ref="F9:F34"/>
    <mergeCell ref="G9:G34"/>
    <mergeCell ref="H9:H34"/>
    <mergeCell ref="J35:J60"/>
    <mergeCell ref="K35:K60"/>
    <mergeCell ref="L35:L60"/>
    <mergeCell ref="I9:I34"/>
    <mergeCell ref="A7:L7"/>
    <mergeCell ref="A8:L8"/>
    <mergeCell ref="J1:L1"/>
    <mergeCell ref="A2:L2"/>
    <mergeCell ref="A3:L3"/>
    <mergeCell ref="A5:A6"/>
    <mergeCell ref="B5:B6"/>
    <mergeCell ref="C5:C6"/>
    <mergeCell ref="F5:F6"/>
    <mergeCell ref="G5:K5"/>
    <mergeCell ref="L5:L6"/>
  </mergeCells>
  <hyperlinks>
    <hyperlink ref="B9" r:id="rId1" display="https://reg.mju.ac.th/registrar/class_info_2.asp?backto=home&amp;option=0&amp;courseid=8895629&amp;acadyear=2566&amp;semester=2&amp;avs207306847=1" xr:uid="{D514AB44-F1DF-453B-8494-0F396144D0F2}"/>
    <hyperlink ref="B35" r:id="rId2" display="https://reg.mju.ac.th/registrar/class_info_2.asp?backto=home&amp;option=0&amp;courseid=8895629&amp;acadyear=2566&amp;semester=2&amp;avs207306847=2" xr:uid="{F548B7B6-F84F-4A4A-A260-B29FDF49C628}"/>
    <hyperlink ref="B61" r:id="rId3" display="https://reg.mju.ac.th/registrar/class_info_2.asp?backto=home&amp;option=0&amp;courseid=8891453&amp;acadyear=2566&amp;semester=2&amp;avs207306847=87" xr:uid="{7D5CEDF7-96D3-423F-A894-062F7AF44D6A}"/>
    <hyperlink ref="B87" r:id="rId4" display="https://reg.mju.ac.th/registrar/class_info_2.asp?backto=home&amp;option=0&amp;courseid=8891453&amp;acadyear=2566&amp;semester=2&amp;avs207306847=88" xr:uid="{F56F39C3-A6F4-4BAE-8E4A-164E9BBB7620}"/>
    <hyperlink ref="B114" r:id="rId5" display="https://reg.mju.ac.th/registrar/class_info_2.asp?backto=home&amp;option=0&amp;courseid=8895629&amp;acadyear=2566&amp;semester=2&amp;avs207306847=212" xr:uid="{72571539-46E4-456D-9C80-0601F646B336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E8EE6-0192-47F0-B832-657068BA5F04}">
  <sheetPr>
    <tabColor rgb="FFC00000"/>
  </sheetPr>
  <dimension ref="A1:AH121"/>
  <sheetViews>
    <sheetView topLeftCell="I1" zoomScale="80" zoomScaleNormal="80" workbookViewId="0">
      <selection activeCell="C113" sqref="C113"/>
    </sheetView>
  </sheetViews>
  <sheetFormatPr defaultColWidth="9.1171875" defaultRowHeight="21" x14ac:dyDescent="0.15"/>
  <cols>
    <col min="1" max="1" width="7.7421875" style="52" customWidth="1"/>
    <col min="2" max="2" width="12.73828125" style="309" customWidth="1"/>
    <col min="3" max="3" width="34.21875" style="55" bestFit="1" customWidth="1"/>
    <col min="4" max="4" width="17.234375" style="52" customWidth="1"/>
    <col min="5" max="5" width="8.7421875" style="55" customWidth="1"/>
    <col min="6" max="9" width="8.7421875" style="52" customWidth="1"/>
    <col min="10" max="10" width="8.7421875" style="55" customWidth="1"/>
    <col min="11" max="14" width="8.7421875" style="52" customWidth="1"/>
    <col min="15" max="15" width="58.69921875" style="55" customWidth="1"/>
    <col min="16" max="16" width="10.11328125" style="55" bestFit="1" customWidth="1"/>
    <col min="17" max="20" width="9.2421875" style="55" bestFit="1" customWidth="1"/>
    <col min="21" max="21" width="9.2421875" style="68" bestFit="1" customWidth="1"/>
    <col min="22" max="22" width="11.23828125" style="55" bestFit="1" customWidth="1"/>
    <col min="23" max="26" width="9.3671875" style="55" bestFit="1" customWidth="1"/>
    <col min="27" max="27" width="9.3671875" style="68" bestFit="1" customWidth="1"/>
    <col min="28" max="28" width="11.23828125" style="55" bestFit="1" customWidth="1"/>
    <col min="29" max="30" width="10.11328125" style="55" bestFit="1" customWidth="1"/>
    <col min="31" max="31" width="9.2421875" style="55" bestFit="1" customWidth="1"/>
    <col min="32" max="32" width="10.11328125" style="55" bestFit="1" customWidth="1"/>
    <col min="33" max="33" width="9.2421875" style="55" bestFit="1" customWidth="1"/>
    <col min="34" max="16384" width="9.1171875" style="55"/>
  </cols>
  <sheetData>
    <row r="1" spans="1:34" x14ac:dyDescent="0.15">
      <c r="B1" s="52"/>
      <c r="C1" s="53"/>
      <c r="I1" s="232"/>
      <c r="N1" s="674"/>
      <c r="O1" s="674"/>
      <c r="P1" s="666" t="s">
        <v>1928</v>
      </c>
      <c r="Q1" s="667"/>
      <c r="R1" s="667"/>
      <c r="S1" s="667"/>
      <c r="T1" s="667"/>
      <c r="U1" s="667"/>
      <c r="V1" s="667"/>
      <c r="W1" s="667"/>
      <c r="X1" s="667"/>
      <c r="Y1" s="667"/>
      <c r="Z1" s="667"/>
      <c r="AA1" s="667"/>
      <c r="AB1" s="667"/>
      <c r="AC1" s="667"/>
      <c r="AD1" s="667"/>
      <c r="AE1" s="667"/>
      <c r="AF1" s="667"/>
      <c r="AG1" s="667"/>
    </row>
    <row r="2" spans="1:34" ht="25.5" x14ac:dyDescent="0.15">
      <c r="A2" s="641" t="s">
        <v>1821</v>
      </c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  <c r="N2" s="641"/>
      <c r="O2" s="641"/>
      <c r="P2" s="667"/>
      <c r="Q2" s="667"/>
      <c r="R2" s="667"/>
      <c r="S2" s="667"/>
      <c r="T2" s="667"/>
      <c r="U2" s="667"/>
      <c r="V2" s="667"/>
      <c r="W2" s="667"/>
      <c r="X2" s="667"/>
      <c r="Y2" s="667"/>
      <c r="Z2" s="667"/>
      <c r="AA2" s="667"/>
      <c r="AB2" s="667"/>
      <c r="AC2" s="667"/>
      <c r="AD2" s="667"/>
      <c r="AE2" s="667"/>
      <c r="AF2" s="667"/>
      <c r="AG2" s="667"/>
    </row>
    <row r="3" spans="1:34" ht="25.5" x14ac:dyDescent="0.15">
      <c r="A3" s="641" t="s">
        <v>1777</v>
      </c>
      <c r="B3" s="641"/>
      <c r="C3" s="641"/>
      <c r="D3" s="641"/>
      <c r="E3" s="641"/>
      <c r="F3" s="641"/>
      <c r="G3" s="641"/>
      <c r="H3" s="641"/>
      <c r="I3" s="641"/>
      <c r="J3" s="641"/>
      <c r="K3" s="641"/>
      <c r="L3" s="641"/>
      <c r="M3" s="641"/>
      <c r="N3" s="641"/>
      <c r="O3" s="641"/>
      <c r="P3" s="667"/>
      <c r="Q3" s="667"/>
      <c r="R3" s="667"/>
      <c r="S3" s="667"/>
      <c r="T3" s="667"/>
      <c r="U3" s="667"/>
      <c r="V3" s="667"/>
      <c r="W3" s="667"/>
      <c r="X3" s="667"/>
      <c r="Y3" s="667"/>
      <c r="Z3" s="667"/>
      <c r="AA3" s="667"/>
      <c r="AB3" s="667"/>
      <c r="AC3" s="667"/>
      <c r="AD3" s="667"/>
      <c r="AE3" s="667"/>
      <c r="AF3" s="667"/>
      <c r="AG3" s="667"/>
    </row>
    <row r="4" spans="1:34" ht="25.5" x14ac:dyDescent="0.15">
      <c r="A4" s="641" t="s">
        <v>1822</v>
      </c>
      <c r="B4" s="641"/>
      <c r="C4" s="641"/>
      <c r="D4" s="641"/>
      <c r="E4" s="641"/>
      <c r="F4" s="641"/>
      <c r="G4" s="641"/>
      <c r="H4" s="641"/>
      <c r="I4" s="641"/>
      <c r="J4" s="641"/>
      <c r="K4" s="641"/>
      <c r="L4" s="641"/>
      <c r="M4" s="641"/>
      <c r="N4" s="641"/>
      <c r="O4" s="641"/>
      <c r="P4" s="667"/>
      <c r="Q4" s="667"/>
      <c r="R4" s="667"/>
      <c r="S4" s="667"/>
      <c r="T4" s="667"/>
      <c r="U4" s="667"/>
      <c r="V4" s="667"/>
      <c r="W4" s="667"/>
      <c r="X4" s="667"/>
      <c r="Y4" s="667"/>
      <c r="Z4" s="667"/>
      <c r="AA4" s="667"/>
      <c r="AB4" s="667"/>
      <c r="AC4" s="667"/>
      <c r="AD4" s="667"/>
      <c r="AE4" s="667"/>
      <c r="AF4" s="667"/>
      <c r="AG4" s="667"/>
    </row>
    <row r="5" spans="1:34" x14ac:dyDescent="0.15">
      <c r="A5" s="390"/>
      <c r="B5" s="391"/>
      <c r="C5" s="391"/>
      <c r="D5" s="392"/>
      <c r="E5" s="393"/>
      <c r="F5" s="392"/>
      <c r="G5" s="392"/>
      <c r="H5" s="392"/>
      <c r="I5" s="392"/>
      <c r="J5" s="393"/>
      <c r="K5" s="392"/>
      <c r="L5" s="392"/>
      <c r="M5" s="392"/>
      <c r="N5" s="392"/>
      <c r="O5" s="393"/>
      <c r="P5" s="667"/>
      <c r="Q5" s="667"/>
      <c r="R5" s="667"/>
      <c r="S5" s="667"/>
      <c r="T5" s="667"/>
      <c r="U5" s="667"/>
      <c r="V5" s="667"/>
      <c r="W5" s="667"/>
      <c r="X5" s="667"/>
      <c r="Y5" s="667"/>
      <c r="Z5" s="667"/>
      <c r="AA5" s="667"/>
      <c r="AB5" s="667"/>
      <c r="AC5" s="667"/>
      <c r="AD5" s="667"/>
      <c r="AE5" s="667"/>
      <c r="AF5" s="667"/>
      <c r="AG5" s="667"/>
    </row>
    <row r="6" spans="1:34" ht="21" customHeight="1" x14ac:dyDescent="0.15">
      <c r="A6" s="650" t="s">
        <v>1885</v>
      </c>
      <c r="B6" s="650"/>
      <c r="C6" s="650"/>
      <c r="D6" s="649" t="s">
        <v>1893</v>
      </c>
      <c r="E6" s="649" t="s">
        <v>1900</v>
      </c>
      <c r="F6" s="649"/>
      <c r="G6" s="649"/>
      <c r="H6" s="649"/>
      <c r="I6" s="649"/>
      <c r="J6" s="649" t="s">
        <v>1887</v>
      </c>
      <c r="K6" s="649"/>
      <c r="L6" s="649"/>
      <c r="M6" s="649"/>
      <c r="N6" s="649"/>
      <c r="O6" s="648" t="s">
        <v>394</v>
      </c>
      <c r="P6" s="669" t="s">
        <v>1923</v>
      </c>
      <c r="Q6" s="669"/>
      <c r="R6" s="669"/>
      <c r="S6" s="669"/>
      <c r="T6" s="669"/>
      <c r="U6" s="669"/>
      <c r="V6" s="669"/>
      <c r="W6" s="669"/>
      <c r="X6" s="669"/>
      <c r="Y6" s="669"/>
      <c r="Z6" s="669"/>
      <c r="AA6" s="669"/>
      <c r="AB6" s="669"/>
      <c r="AC6" s="669"/>
      <c r="AD6" s="669"/>
      <c r="AE6" s="669"/>
      <c r="AF6" s="669"/>
      <c r="AG6" s="669"/>
    </row>
    <row r="7" spans="1:34" ht="21" customHeight="1" x14ac:dyDescent="0.3">
      <c r="A7" s="650"/>
      <c r="B7" s="650"/>
      <c r="C7" s="650"/>
      <c r="D7" s="649"/>
      <c r="E7" s="233">
        <v>2552</v>
      </c>
      <c r="F7" s="228">
        <v>2553</v>
      </c>
      <c r="G7" s="233">
        <v>2554</v>
      </c>
      <c r="H7" s="233">
        <v>2555</v>
      </c>
      <c r="I7" s="233">
        <v>2556</v>
      </c>
      <c r="J7" s="233">
        <v>2567</v>
      </c>
      <c r="K7" s="228">
        <v>2568</v>
      </c>
      <c r="L7" s="233">
        <v>2569</v>
      </c>
      <c r="M7" s="233">
        <v>2570</v>
      </c>
      <c r="N7" s="233">
        <v>2571</v>
      </c>
      <c r="O7" s="648"/>
      <c r="P7" s="668" t="s">
        <v>1914</v>
      </c>
      <c r="Q7" s="669"/>
      <c r="R7" s="669"/>
      <c r="S7" s="669"/>
      <c r="T7" s="669"/>
      <c r="U7" s="672" t="s">
        <v>1910</v>
      </c>
      <c r="V7" s="668" t="s">
        <v>1915</v>
      </c>
      <c r="W7" s="669"/>
      <c r="X7" s="669"/>
      <c r="Y7" s="669"/>
      <c r="Z7" s="669"/>
      <c r="AA7" s="672" t="s">
        <v>1910</v>
      </c>
      <c r="AB7" s="670" t="s">
        <v>1924</v>
      </c>
      <c r="AC7" s="671"/>
      <c r="AD7" s="671"/>
      <c r="AE7" s="671"/>
      <c r="AF7" s="671"/>
      <c r="AG7" s="672" t="s">
        <v>1910</v>
      </c>
    </row>
    <row r="8" spans="1:34" ht="23.25" x14ac:dyDescent="0.3">
      <c r="A8" s="650"/>
      <c r="B8" s="650"/>
      <c r="C8" s="650"/>
      <c r="D8" s="649"/>
      <c r="E8" s="394" t="s">
        <v>1891</v>
      </c>
      <c r="F8" s="395" t="s">
        <v>1891</v>
      </c>
      <c r="G8" s="394" t="s">
        <v>1901</v>
      </c>
      <c r="H8" s="394" t="s">
        <v>1902</v>
      </c>
      <c r="I8" s="394" t="s">
        <v>1891</v>
      </c>
      <c r="J8" s="394" t="s">
        <v>1890</v>
      </c>
      <c r="K8" s="395" t="s">
        <v>1891</v>
      </c>
      <c r="L8" s="394" t="s">
        <v>1892</v>
      </c>
      <c r="M8" s="394" t="s">
        <v>1890</v>
      </c>
      <c r="N8" s="394" t="s">
        <v>1891</v>
      </c>
      <c r="O8" s="648"/>
      <c r="P8" s="61" t="s">
        <v>1903</v>
      </c>
      <c r="Q8" s="62" t="s">
        <v>1904</v>
      </c>
      <c r="R8" s="63" t="s">
        <v>1906</v>
      </c>
      <c r="S8" s="63" t="s">
        <v>1907</v>
      </c>
      <c r="T8" s="63" t="s">
        <v>1925</v>
      </c>
      <c r="U8" s="672"/>
      <c r="V8" s="61" t="s">
        <v>1903</v>
      </c>
      <c r="W8" s="62" t="s">
        <v>1904</v>
      </c>
      <c r="X8" s="63" t="s">
        <v>1906</v>
      </c>
      <c r="Y8" s="63" t="s">
        <v>1907</v>
      </c>
      <c r="Z8" s="63" t="s">
        <v>1925</v>
      </c>
      <c r="AA8" s="672"/>
      <c r="AB8" s="61" t="s">
        <v>1903</v>
      </c>
      <c r="AC8" s="62" t="s">
        <v>1904</v>
      </c>
      <c r="AD8" s="63" t="s">
        <v>1906</v>
      </c>
      <c r="AE8" s="63" t="s">
        <v>1907</v>
      </c>
      <c r="AF8" s="63" t="s">
        <v>1925</v>
      </c>
      <c r="AG8" s="672"/>
    </row>
    <row r="9" spans="1:34" x14ac:dyDescent="0.15">
      <c r="A9" s="396" t="s">
        <v>494</v>
      </c>
      <c r="B9" s="396"/>
      <c r="C9" s="396"/>
      <c r="D9" s="396">
        <f>D10+D58+D83+D95+D100+D105</f>
        <v>62</v>
      </c>
      <c r="E9" s="396"/>
      <c r="F9" s="396"/>
      <c r="G9" s="396"/>
      <c r="H9" s="396"/>
      <c r="I9" s="396"/>
      <c r="J9" s="396"/>
      <c r="K9" s="396"/>
      <c r="L9" s="396"/>
      <c r="M9" s="396"/>
      <c r="N9" s="396"/>
      <c r="O9" s="397"/>
      <c r="P9" s="398"/>
      <c r="Q9" s="65"/>
      <c r="R9" s="65"/>
      <c r="S9" s="65"/>
      <c r="T9" s="65"/>
      <c r="U9" s="399"/>
      <c r="V9" s="398"/>
      <c r="W9" s="65"/>
      <c r="X9" s="65"/>
      <c r="Y9" s="65"/>
      <c r="Z9" s="65"/>
      <c r="AA9" s="399"/>
      <c r="AB9" s="124"/>
      <c r="AC9" s="125"/>
      <c r="AD9" s="125"/>
      <c r="AE9" s="125"/>
      <c r="AF9" s="125"/>
      <c r="AG9" s="67"/>
    </row>
    <row r="10" spans="1:34" ht="21" customHeight="1" x14ac:dyDescent="0.3">
      <c r="A10" s="673" t="s">
        <v>840</v>
      </c>
      <c r="B10" s="673"/>
      <c r="C10" s="673"/>
      <c r="D10" s="400">
        <f>D11+D49+D53</f>
        <v>31</v>
      </c>
      <c r="E10" s="400"/>
      <c r="F10" s="400"/>
      <c r="G10" s="400"/>
      <c r="H10" s="400"/>
      <c r="I10" s="400"/>
      <c r="J10" s="400"/>
      <c r="K10" s="400"/>
      <c r="L10" s="400"/>
      <c r="M10" s="400"/>
      <c r="N10" s="400"/>
      <c r="O10" s="401"/>
      <c r="P10" s="398">
        <f>'เกษตรศาสตร์ 2.1-2566'!N7</f>
        <v>8505</v>
      </c>
      <c r="Q10" s="65">
        <f>'เกษตรศาสตร์ 2.1-2566'!O7</f>
        <v>472.22222222222223</v>
      </c>
      <c r="R10" s="65">
        <f>'เกษตรศาสตร์ 2.1-2566'!P7</f>
        <v>456.38888888888891</v>
      </c>
      <c r="S10" s="65">
        <f>'เกษตรศาสตร์ 2.1-2566'!Q7</f>
        <v>31.666666666666668</v>
      </c>
      <c r="T10" s="65">
        <f>'เกษตรศาสตร์ 2.1-2566'!R7</f>
        <v>488.0555555555556</v>
      </c>
      <c r="U10" s="402">
        <f>'เกษตรศาสตร์ 2.1-2566'!S7</f>
        <v>24.402777777777779</v>
      </c>
      <c r="V10" s="398">
        <f>'เกษตรศาสตร์ 2.2-2566'!N7</f>
        <v>11876</v>
      </c>
      <c r="W10" s="65">
        <f>'เกษตรศาสตร์ 2.2-2566'!O7</f>
        <v>665.22222222222229</v>
      </c>
      <c r="X10" s="65">
        <f>'เกษตรศาสตร์ 2.2-2566'!P7</f>
        <v>648.88888888888903</v>
      </c>
      <c r="Y10" s="65">
        <f>'เกษตรศาสตร์ 2.2-2566'!Q7</f>
        <v>32.666666666666671</v>
      </c>
      <c r="Z10" s="65">
        <f>'เกษตรศาสตร์ 2.2-2566'!R7</f>
        <v>681.55555555555566</v>
      </c>
      <c r="AA10" s="402">
        <f>'เกษตรศาสตร์ 2.2-2566'!S7</f>
        <v>34.077777777777783</v>
      </c>
      <c r="AB10" s="398">
        <f t="shared" ref="AB10:AF13" si="0">P10+V10</f>
        <v>20381</v>
      </c>
      <c r="AC10" s="65">
        <f t="shared" si="0"/>
        <v>1137.4444444444446</v>
      </c>
      <c r="AD10" s="65">
        <f t="shared" si="0"/>
        <v>1105.2777777777778</v>
      </c>
      <c r="AE10" s="65">
        <f t="shared" si="0"/>
        <v>64.333333333333343</v>
      </c>
      <c r="AF10" s="65">
        <f t="shared" si="0"/>
        <v>1169.6111111111113</v>
      </c>
      <c r="AG10" s="402">
        <f>AF10/20</f>
        <v>58.480555555555569</v>
      </c>
      <c r="AH10" s="403">
        <f>AG10/2</f>
        <v>29.240277777777784</v>
      </c>
    </row>
    <row r="11" spans="1:34" ht="21" customHeight="1" x14ac:dyDescent="0.3">
      <c r="A11" s="652" t="s">
        <v>841</v>
      </c>
      <c r="B11" s="652"/>
      <c r="C11" s="652"/>
      <c r="D11" s="404">
        <f>D13+D19+D23+D25+D29+D44+D47</f>
        <v>25</v>
      </c>
      <c r="E11" s="404"/>
      <c r="F11" s="404"/>
      <c r="G11" s="404"/>
      <c r="H11" s="404"/>
      <c r="I11" s="404"/>
      <c r="J11" s="404"/>
      <c r="K11" s="404"/>
      <c r="L11" s="404"/>
      <c r="M11" s="404"/>
      <c r="N11" s="404"/>
      <c r="O11" s="405"/>
      <c r="P11" s="398">
        <f>'เกษตรศาสตร์ 2.1-2566'!N8</f>
        <v>8315</v>
      </c>
      <c r="Q11" s="65">
        <f>'เกษตรศาสตร์ 2.1-2566'!O8</f>
        <v>456.38888888888891</v>
      </c>
      <c r="R11" s="65">
        <f>'เกษตรศาสตร์ 2.1-2566'!P8</f>
        <v>456.38888888888891</v>
      </c>
      <c r="S11" s="65">
        <f>'เกษตรศาสตร์ 2.1-2566'!Q8</f>
        <v>0</v>
      </c>
      <c r="T11" s="65">
        <f>'เกษตรศาสตร์ 2.1-2566'!R8</f>
        <v>456.38888888888891</v>
      </c>
      <c r="U11" s="399">
        <f>'เกษตรศาสตร์ 2.1-2566'!S8</f>
        <v>22.819444444444446</v>
      </c>
      <c r="V11" s="398">
        <f>'เกษตรศาสตร์ 2.2-2566'!N8</f>
        <v>11680</v>
      </c>
      <c r="W11" s="65">
        <f>'เกษตรศาสตร์ 2.2-2566'!O8</f>
        <v>648.88888888888903</v>
      </c>
      <c r="X11" s="65">
        <f>'เกษตรศาสตร์ 2.2-2566'!P8</f>
        <v>648.88888888888903</v>
      </c>
      <c r="Y11" s="65">
        <f>'เกษตรศาสตร์ 2.2-2566'!Q8</f>
        <v>32.666666666666671</v>
      </c>
      <c r="Z11" s="65">
        <f>'เกษตรศาสตร์ 2.2-2566'!R8</f>
        <v>681.55555555555566</v>
      </c>
      <c r="AA11" s="399">
        <f>'เกษตรศาสตร์ 2.2-2566'!S8</f>
        <v>32.44444444444445</v>
      </c>
      <c r="AB11" s="398">
        <f t="shared" si="0"/>
        <v>19995</v>
      </c>
      <c r="AC11" s="65">
        <f t="shared" si="0"/>
        <v>1105.2777777777778</v>
      </c>
      <c r="AD11" s="65">
        <f t="shared" si="0"/>
        <v>1105.2777777777778</v>
      </c>
      <c r="AE11" s="65">
        <f t="shared" si="0"/>
        <v>32.666666666666671</v>
      </c>
      <c r="AF11" s="65">
        <f t="shared" si="0"/>
        <v>1137.9444444444446</v>
      </c>
      <c r="AG11" s="399">
        <f>AF11/20</f>
        <v>56.897222222222226</v>
      </c>
    </row>
    <row r="12" spans="1:34" ht="21" customHeight="1" x14ac:dyDescent="0.15">
      <c r="A12" s="653" t="s">
        <v>1926</v>
      </c>
      <c r="B12" s="653"/>
      <c r="C12" s="653"/>
      <c r="D12" s="406"/>
      <c r="E12" s="406"/>
      <c r="F12" s="406"/>
      <c r="G12" s="406"/>
      <c r="H12" s="406"/>
      <c r="I12" s="406"/>
      <c r="J12" s="406"/>
      <c r="K12" s="406"/>
      <c r="L12" s="406"/>
      <c r="M12" s="406"/>
      <c r="N12" s="406"/>
      <c r="O12" s="407"/>
      <c r="P12" s="398">
        <f>'เกษตรศาสตร์ 2.1-2566'!N9</f>
        <v>344</v>
      </c>
      <c r="Q12" s="65">
        <f>'เกษตรศาสตร์ 2.1-2566'!O9</f>
        <v>19.111111111111111</v>
      </c>
      <c r="R12" s="65">
        <f>'เกษตรศาสตร์ 2.1-2566'!P9</f>
        <v>19.111111111111111</v>
      </c>
      <c r="S12" s="65">
        <f>'เกษตรศาสตร์ 2.1-2566'!Q9</f>
        <v>0</v>
      </c>
      <c r="T12" s="65">
        <f>'เกษตรศาสตร์ 2.1-2566'!R9</f>
        <v>19.111111111111111</v>
      </c>
      <c r="U12" s="399">
        <f>'เกษตรศาสตร์ 2.1-2566'!S9</f>
        <v>0.95555555555555549</v>
      </c>
      <c r="V12" s="398">
        <f>'เกษตรศาสตร์ 2.2-2566'!N9</f>
        <v>3200</v>
      </c>
      <c r="W12" s="65">
        <f>'เกษตรศาสตร์ 2.2-2566'!O9</f>
        <v>177.7777777777778</v>
      </c>
      <c r="X12" s="65">
        <f>'เกษตรศาสตร์ 2.2-2566'!P9</f>
        <v>177.7777777777778</v>
      </c>
      <c r="Y12" s="65">
        <f>'เกษตรศาสตร์ 2.2-2566'!Q9</f>
        <v>0</v>
      </c>
      <c r="Z12" s="65">
        <f>'เกษตรศาสตร์ 2.2-2566'!R9</f>
        <v>177.7777777777778</v>
      </c>
      <c r="AA12" s="399">
        <f>'เกษตรศาสตร์ 2.2-2566'!S9</f>
        <v>8.8888888888888893</v>
      </c>
      <c r="AB12" s="398">
        <f t="shared" si="0"/>
        <v>3544</v>
      </c>
      <c r="AC12" s="65">
        <f t="shared" si="0"/>
        <v>196.88888888888891</v>
      </c>
      <c r="AD12" s="65">
        <f t="shared" si="0"/>
        <v>196.88888888888891</v>
      </c>
      <c r="AE12" s="65">
        <f t="shared" si="0"/>
        <v>0</v>
      </c>
      <c r="AF12" s="65">
        <f t="shared" si="0"/>
        <v>196.88888888888891</v>
      </c>
      <c r="AG12" s="399">
        <f>AF12/20</f>
        <v>9.844444444444445</v>
      </c>
    </row>
    <row r="13" spans="1:34" ht="21" customHeight="1" x14ac:dyDescent="0.3">
      <c r="A13" s="653" t="s">
        <v>842</v>
      </c>
      <c r="B13" s="653"/>
      <c r="C13" s="653"/>
      <c r="D13" s="406">
        <v>5</v>
      </c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O13" s="407"/>
      <c r="P13" s="398">
        <f>'เกษตรศาสตร์ 2.1-2566'!N80</f>
        <v>2807</v>
      </c>
      <c r="Q13" s="65">
        <f>'เกษตรศาสตร์ 2.1-2566'!O80</f>
        <v>155.94444444444449</v>
      </c>
      <c r="R13" s="65">
        <f>'เกษตรศาสตร์ 2.1-2566'!P80</f>
        <v>155.94444444444449</v>
      </c>
      <c r="S13" s="65">
        <f>'เกษตรศาสตร์ 2.1-2566'!Q80</f>
        <v>0</v>
      </c>
      <c r="T13" s="65">
        <f>'เกษตรศาสตร์ 2.1-2566'!R80</f>
        <v>155.94444444444449</v>
      </c>
      <c r="U13" s="399">
        <f>'เกษตรศาสตร์ 2.1-2566'!S80</f>
        <v>7.7972222222222243</v>
      </c>
      <c r="V13" s="398">
        <f>'เกษตรศาสตร์ 2.2-2566'!N42</f>
        <v>4031</v>
      </c>
      <c r="W13" s="65">
        <f>'เกษตรศาสตร์ 2.2-2566'!O42</f>
        <v>223.94444444444449</v>
      </c>
      <c r="X13" s="65">
        <f>'เกษตรศาสตร์ 2.2-2566'!P42</f>
        <v>223.94444444444449</v>
      </c>
      <c r="Y13" s="65">
        <f>'เกษตรศาสตร์ 2.2-2566'!Q42</f>
        <v>0</v>
      </c>
      <c r="Z13" s="65">
        <f>'เกษตรศาสตร์ 2.2-2566'!R42</f>
        <v>223.94444444444449</v>
      </c>
      <c r="AA13" s="399">
        <f>'เกษตรศาสตร์ 2.2-2566'!S42</f>
        <v>11.197222222222225</v>
      </c>
      <c r="AB13" s="398">
        <f t="shared" si="0"/>
        <v>6838</v>
      </c>
      <c r="AC13" s="65">
        <f t="shared" si="0"/>
        <v>379.88888888888897</v>
      </c>
      <c r="AD13" s="65">
        <f t="shared" si="0"/>
        <v>379.88888888888897</v>
      </c>
      <c r="AE13" s="65">
        <f t="shared" si="0"/>
        <v>0</v>
      </c>
      <c r="AF13" s="65">
        <f t="shared" si="0"/>
        <v>379.88888888888897</v>
      </c>
      <c r="AG13" s="399">
        <f>AF13/20</f>
        <v>18.994444444444447</v>
      </c>
      <c r="AH13" s="408"/>
    </row>
    <row r="14" spans="1:34" ht="22.5" x14ac:dyDescent="0.3">
      <c r="A14" s="651" t="s">
        <v>1899</v>
      </c>
      <c r="B14" s="651"/>
      <c r="C14" s="409" t="s">
        <v>1823</v>
      </c>
      <c r="D14" s="231" t="s">
        <v>1894</v>
      </c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410" t="s">
        <v>1902</v>
      </c>
      <c r="P14" s="398"/>
      <c r="Q14" s="65"/>
      <c r="R14" s="65"/>
      <c r="S14" s="65"/>
      <c r="T14" s="65"/>
      <c r="U14" s="399"/>
      <c r="V14" s="398"/>
      <c r="W14" s="65"/>
      <c r="X14" s="65"/>
      <c r="Y14" s="65"/>
      <c r="Z14" s="65"/>
      <c r="AA14" s="399"/>
      <c r="AB14" s="398"/>
      <c r="AC14" s="65"/>
      <c r="AD14" s="65"/>
      <c r="AE14" s="65"/>
      <c r="AF14" s="65"/>
      <c r="AG14" s="65"/>
    </row>
    <row r="15" spans="1:34" ht="22.5" x14ac:dyDescent="0.3">
      <c r="A15" s="644" t="s">
        <v>1898</v>
      </c>
      <c r="B15" s="644"/>
      <c r="C15" s="409" t="s">
        <v>1824</v>
      </c>
      <c r="D15" s="231" t="s">
        <v>1894</v>
      </c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410" t="s">
        <v>1933</v>
      </c>
      <c r="P15" s="398"/>
      <c r="Q15" s="65"/>
      <c r="R15" s="65"/>
      <c r="S15" s="65"/>
      <c r="T15" s="65"/>
      <c r="U15" s="399"/>
      <c r="V15" s="398"/>
      <c r="W15" s="65"/>
      <c r="X15" s="65"/>
      <c r="Y15" s="65"/>
      <c r="Z15" s="65"/>
      <c r="AA15" s="399"/>
      <c r="AB15" s="398"/>
      <c r="AC15" s="65"/>
      <c r="AD15" s="65"/>
      <c r="AE15" s="65"/>
      <c r="AF15" s="65"/>
      <c r="AG15" s="65"/>
    </row>
    <row r="16" spans="1:34" ht="22.5" x14ac:dyDescent="0.3">
      <c r="A16" s="644" t="s">
        <v>1897</v>
      </c>
      <c r="B16" s="644"/>
      <c r="C16" s="409" t="s">
        <v>1825</v>
      </c>
      <c r="D16" s="231" t="s">
        <v>1894</v>
      </c>
      <c r="E16" s="109"/>
      <c r="F16" s="109"/>
      <c r="G16" s="411" t="s">
        <v>1888</v>
      </c>
      <c r="H16" s="109"/>
      <c r="I16" s="109"/>
      <c r="J16" s="109"/>
      <c r="K16" s="109"/>
      <c r="L16" s="109"/>
      <c r="M16" s="109"/>
      <c r="N16" s="109"/>
      <c r="O16" s="410" t="s">
        <v>1933</v>
      </c>
      <c r="P16" s="398"/>
      <c r="Q16" s="65"/>
      <c r="R16" s="65"/>
      <c r="S16" s="65"/>
      <c r="T16" s="65"/>
      <c r="U16" s="399"/>
      <c r="V16" s="398"/>
      <c r="W16" s="65"/>
      <c r="X16" s="65"/>
      <c r="Y16" s="65"/>
      <c r="Z16" s="65"/>
      <c r="AA16" s="399"/>
      <c r="AB16" s="398"/>
      <c r="AC16" s="65"/>
      <c r="AD16" s="65"/>
      <c r="AE16" s="65"/>
      <c r="AF16" s="65"/>
      <c r="AG16" s="65"/>
    </row>
    <row r="17" spans="1:34" ht="22.5" x14ac:dyDescent="0.3">
      <c r="A17" s="644" t="s">
        <v>1895</v>
      </c>
      <c r="B17" s="644"/>
      <c r="C17" s="409" t="s">
        <v>1826</v>
      </c>
      <c r="D17" s="231" t="s">
        <v>1894</v>
      </c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410" t="s">
        <v>1934</v>
      </c>
      <c r="P17" s="398"/>
      <c r="Q17" s="65"/>
      <c r="R17" s="65"/>
      <c r="S17" s="65"/>
      <c r="T17" s="65"/>
      <c r="U17" s="399"/>
      <c r="V17" s="398"/>
      <c r="W17" s="65"/>
      <c r="X17" s="65"/>
      <c r="Y17" s="65"/>
      <c r="Z17" s="65"/>
      <c r="AA17" s="399"/>
      <c r="AB17" s="398"/>
      <c r="AC17" s="65"/>
      <c r="AD17" s="65"/>
      <c r="AE17" s="65"/>
      <c r="AF17" s="65"/>
      <c r="AG17" s="65"/>
    </row>
    <row r="18" spans="1:34" ht="22.5" x14ac:dyDescent="0.3">
      <c r="A18" s="644" t="s">
        <v>1896</v>
      </c>
      <c r="B18" s="644"/>
      <c r="C18" s="409" t="s">
        <v>1827</v>
      </c>
      <c r="D18" s="231" t="s">
        <v>1894</v>
      </c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410" t="s">
        <v>1933</v>
      </c>
      <c r="P18" s="398"/>
      <c r="Q18" s="65"/>
      <c r="R18" s="65"/>
      <c r="S18" s="65"/>
      <c r="T18" s="65"/>
      <c r="U18" s="399"/>
      <c r="V18" s="398"/>
      <c r="W18" s="65"/>
      <c r="X18" s="65"/>
      <c r="Y18" s="65"/>
      <c r="Z18" s="65"/>
      <c r="AA18" s="399"/>
      <c r="AB18" s="398"/>
      <c r="AC18" s="65"/>
      <c r="AD18" s="65"/>
      <c r="AE18" s="65"/>
      <c r="AF18" s="65"/>
      <c r="AG18" s="65"/>
    </row>
    <row r="19" spans="1:34" ht="21" customHeight="1" x14ac:dyDescent="0.3">
      <c r="A19" s="653" t="s">
        <v>843</v>
      </c>
      <c r="B19" s="653"/>
      <c r="C19" s="653"/>
      <c r="D19" s="412">
        <v>3</v>
      </c>
      <c r="E19" s="227"/>
      <c r="F19" s="227"/>
      <c r="G19" s="227"/>
      <c r="H19" s="412"/>
      <c r="I19" s="412"/>
      <c r="J19" s="227"/>
      <c r="K19" s="227"/>
      <c r="L19" s="227"/>
      <c r="M19" s="412"/>
      <c r="N19" s="412"/>
      <c r="O19" s="407"/>
      <c r="P19" s="398">
        <f>'เกษตรศาสตร์ 2.1-2566'!N170</f>
        <v>336</v>
      </c>
      <c r="Q19" s="65">
        <f>'เกษตรศาสตร์ 2.1-2566'!O170</f>
        <v>18.666666666666668</v>
      </c>
      <c r="R19" s="65">
        <f>'เกษตรศาสตร์ 2.1-2566'!P170</f>
        <v>18.666666666666668</v>
      </c>
      <c r="S19" s="65">
        <f>'เกษตรศาสตร์ 2.1-2566'!Q170</f>
        <v>0</v>
      </c>
      <c r="T19" s="65">
        <f>'เกษตรศาสตร์ 2.1-2566'!R170</f>
        <v>18.666666666666668</v>
      </c>
      <c r="U19" s="399">
        <f>'เกษตรศาสตร์ 2.1-2566'!S170</f>
        <v>0.93333333333333335</v>
      </c>
      <c r="V19" s="398">
        <f>'เกษตรศาสตร์ 2.2-2566'!N215</f>
        <v>376</v>
      </c>
      <c r="W19" s="65">
        <f>'เกษตรศาสตร์ 2.2-2566'!O215</f>
        <v>20.888888888888886</v>
      </c>
      <c r="X19" s="65">
        <f>'เกษตรศาสตร์ 2.2-2566'!P215</f>
        <v>20.888888888888886</v>
      </c>
      <c r="Y19" s="65">
        <f>'เกษตรศาสตร์ 2.2-2566'!Q215</f>
        <v>0</v>
      </c>
      <c r="Z19" s="65">
        <f>'เกษตรศาสตร์ 2.2-2566'!R215</f>
        <v>20.888888888888886</v>
      </c>
      <c r="AA19" s="399">
        <f>'เกษตรศาสตร์ 2.2-2566'!S215</f>
        <v>1.0444444444444443</v>
      </c>
      <c r="AB19" s="398">
        <f>P19+V19</f>
        <v>712</v>
      </c>
      <c r="AC19" s="65">
        <f>Q19+W19</f>
        <v>39.555555555555557</v>
      </c>
      <c r="AD19" s="65">
        <f>R19+X19</f>
        <v>39.555555555555557</v>
      </c>
      <c r="AE19" s="65">
        <f>S19+Y19</f>
        <v>0</v>
      </c>
      <c r="AF19" s="65">
        <f>T19+Z19</f>
        <v>39.555555555555557</v>
      </c>
      <c r="AG19" s="399">
        <f>AF19/20</f>
        <v>1.9777777777777779</v>
      </c>
      <c r="AH19" s="408"/>
    </row>
    <row r="20" spans="1:34" ht="22.5" x14ac:dyDescent="0.3">
      <c r="A20" s="644" t="s">
        <v>1899</v>
      </c>
      <c r="B20" s="644"/>
      <c r="C20" s="409" t="s">
        <v>1828</v>
      </c>
      <c r="D20" s="231" t="s">
        <v>1886</v>
      </c>
      <c r="E20" s="413"/>
      <c r="F20" s="413"/>
      <c r="G20" s="413"/>
      <c r="H20" s="413"/>
      <c r="I20" s="411"/>
      <c r="J20" s="413"/>
      <c r="K20" s="413"/>
      <c r="L20" s="413"/>
      <c r="M20" s="413"/>
      <c r="N20" s="411" t="s">
        <v>1889</v>
      </c>
      <c r="O20" s="410" t="s">
        <v>1935</v>
      </c>
      <c r="P20" s="398"/>
      <c r="Q20" s="65"/>
      <c r="R20" s="65"/>
      <c r="S20" s="65"/>
      <c r="T20" s="65"/>
      <c r="U20" s="399"/>
      <c r="V20" s="398"/>
      <c r="W20" s="65"/>
      <c r="X20" s="65"/>
      <c r="Y20" s="65"/>
      <c r="Z20" s="65"/>
      <c r="AA20" s="399"/>
      <c r="AB20" s="398"/>
      <c r="AC20" s="65"/>
      <c r="AD20" s="65"/>
      <c r="AE20" s="65"/>
      <c r="AF20" s="65"/>
      <c r="AG20" s="65"/>
    </row>
    <row r="21" spans="1:34" ht="22.5" x14ac:dyDescent="0.3">
      <c r="A21" s="644" t="s">
        <v>1898</v>
      </c>
      <c r="B21" s="644"/>
      <c r="C21" s="409" t="s">
        <v>1829</v>
      </c>
      <c r="D21" s="231" t="s">
        <v>1894</v>
      </c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0" t="s">
        <v>1935</v>
      </c>
      <c r="P21" s="398"/>
      <c r="Q21" s="65"/>
      <c r="R21" s="65"/>
      <c r="S21" s="65"/>
      <c r="T21" s="65"/>
      <c r="U21" s="399"/>
      <c r="V21" s="398"/>
      <c r="W21" s="65"/>
      <c r="X21" s="65"/>
      <c r="Y21" s="65"/>
      <c r="Z21" s="65"/>
      <c r="AA21" s="399"/>
      <c r="AB21" s="398"/>
      <c r="AC21" s="65"/>
      <c r="AD21" s="65"/>
      <c r="AE21" s="65"/>
      <c r="AF21" s="65"/>
      <c r="AG21" s="65"/>
    </row>
    <row r="22" spans="1:34" ht="22.5" x14ac:dyDescent="0.3">
      <c r="A22" s="644" t="s">
        <v>1897</v>
      </c>
      <c r="B22" s="644"/>
      <c r="C22" s="409" t="s">
        <v>1830</v>
      </c>
      <c r="D22" s="231" t="s">
        <v>1894</v>
      </c>
      <c r="E22" s="413"/>
      <c r="F22" s="413"/>
      <c r="G22" s="413"/>
      <c r="H22" s="411"/>
      <c r="I22" s="413"/>
      <c r="J22" s="413"/>
      <c r="K22" s="413"/>
      <c r="L22" s="413"/>
      <c r="M22" s="411" t="s">
        <v>1889</v>
      </c>
      <c r="N22" s="413"/>
      <c r="O22" s="410" t="s">
        <v>1935</v>
      </c>
      <c r="P22" s="398"/>
      <c r="Q22" s="65"/>
      <c r="R22" s="65"/>
      <c r="S22" s="65"/>
      <c r="T22" s="65"/>
      <c r="U22" s="399"/>
      <c r="V22" s="398"/>
      <c r="W22" s="65"/>
      <c r="X22" s="65"/>
      <c r="Y22" s="65"/>
      <c r="Z22" s="65"/>
      <c r="AA22" s="399"/>
      <c r="AB22" s="398"/>
      <c r="AC22" s="65"/>
      <c r="AD22" s="65"/>
      <c r="AE22" s="65"/>
      <c r="AF22" s="65"/>
      <c r="AG22" s="65"/>
    </row>
    <row r="23" spans="1:34" ht="21" customHeight="1" x14ac:dyDescent="0.3">
      <c r="A23" s="653" t="s">
        <v>844</v>
      </c>
      <c r="B23" s="653"/>
      <c r="C23" s="653"/>
      <c r="D23" s="406">
        <v>1</v>
      </c>
      <c r="E23" s="406"/>
      <c r="F23" s="406"/>
      <c r="G23" s="406"/>
      <c r="H23" s="406"/>
      <c r="I23" s="406"/>
      <c r="J23" s="406"/>
      <c r="K23" s="406"/>
      <c r="L23" s="406"/>
      <c r="M23" s="406"/>
      <c r="N23" s="406"/>
      <c r="O23" s="230"/>
      <c r="P23" s="398">
        <f>'เกษตรศาสตร์ 2.1-2566'!N227</f>
        <v>293</v>
      </c>
      <c r="Q23" s="65">
        <f>'เกษตรศาสตร์ 2.1-2566'!O227</f>
        <v>16.277777777777779</v>
      </c>
      <c r="R23" s="65">
        <f>'เกษตรศาสตร์ 2.1-2566'!P227</f>
        <v>16.277777777777779</v>
      </c>
      <c r="S23" s="65">
        <f>'เกษตรศาสตร์ 2.1-2566'!Q227</f>
        <v>0</v>
      </c>
      <c r="T23" s="65">
        <f>'เกษตรศาสตร์ 2.1-2566'!R227</f>
        <v>16.277777777777779</v>
      </c>
      <c r="U23" s="399">
        <f>'เกษตรศาสตร์ 2.1-2566'!S227</f>
        <v>0.81388888888888888</v>
      </c>
      <c r="V23" s="398">
        <f>'เกษตรศาสตร์ 2.2-2566'!N287</f>
        <v>178</v>
      </c>
      <c r="W23" s="65">
        <f>'เกษตรศาสตร์ 2.2-2566'!O287</f>
        <v>9.8888888888888875</v>
      </c>
      <c r="X23" s="65">
        <f>'เกษตรศาสตร์ 2.2-2566'!P287</f>
        <v>9.8888888888888875</v>
      </c>
      <c r="Y23" s="65">
        <f>'เกษตรศาสตร์ 2.2-2566'!Q287</f>
        <v>0</v>
      </c>
      <c r="Z23" s="65">
        <f>'เกษตรศาสตร์ 2.2-2566'!R287</f>
        <v>9.8888888888888875</v>
      </c>
      <c r="AA23" s="399">
        <f>'เกษตรศาสตร์ 2.2-2566'!S287</f>
        <v>0.49444444444444435</v>
      </c>
      <c r="AB23" s="398">
        <f>P23+V23</f>
        <v>471</v>
      </c>
      <c r="AC23" s="65">
        <f>Q23+W23</f>
        <v>26.166666666666664</v>
      </c>
      <c r="AD23" s="65">
        <f>R23+X23</f>
        <v>26.166666666666664</v>
      </c>
      <c r="AE23" s="65">
        <f>S23+Y23</f>
        <v>0</v>
      </c>
      <c r="AF23" s="65">
        <f>T23+Z23</f>
        <v>26.166666666666664</v>
      </c>
      <c r="AG23" s="399">
        <f>AF23/20</f>
        <v>1.3083333333333331</v>
      </c>
      <c r="AH23" s="408"/>
    </row>
    <row r="24" spans="1:34" ht="22.5" x14ac:dyDescent="0.3">
      <c r="A24" s="644" t="s">
        <v>1899</v>
      </c>
      <c r="B24" s="644"/>
      <c r="C24" s="414" t="s">
        <v>1831</v>
      </c>
      <c r="D24" s="231" t="s">
        <v>1894</v>
      </c>
      <c r="E24" s="413"/>
      <c r="F24" s="413"/>
      <c r="G24" s="413"/>
      <c r="H24" s="413"/>
      <c r="I24" s="413"/>
      <c r="J24" s="413"/>
      <c r="K24" s="413"/>
      <c r="L24" s="413"/>
      <c r="M24" s="413"/>
      <c r="N24" s="413"/>
      <c r="O24" s="410" t="s">
        <v>1936</v>
      </c>
      <c r="P24" s="398"/>
      <c r="Q24" s="65"/>
      <c r="R24" s="65"/>
      <c r="S24" s="65"/>
      <c r="T24" s="65"/>
      <c r="U24" s="399"/>
      <c r="V24" s="398"/>
      <c r="W24" s="65"/>
      <c r="X24" s="65"/>
      <c r="Y24" s="65"/>
      <c r="Z24" s="65"/>
      <c r="AA24" s="399"/>
      <c r="AB24" s="398"/>
      <c r="AC24" s="65"/>
      <c r="AD24" s="65"/>
      <c r="AE24" s="65"/>
      <c r="AF24" s="65"/>
      <c r="AG24" s="65"/>
    </row>
    <row r="25" spans="1:34" ht="21" customHeight="1" x14ac:dyDescent="0.3">
      <c r="A25" s="653" t="s">
        <v>845</v>
      </c>
      <c r="B25" s="653"/>
      <c r="C25" s="653"/>
      <c r="D25" s="406">
        <v>3</v>
      </c>
      <c r="E25" s="406"/>
      <c r="F25" s="406"/>
      <c r="G25" s="406"/>
      <c r="H25" s="406"/>
      <c r="I25" s="406"/>
      <c r="J25" s="406"/>
      <c r="K25" s="406"/>
      <c r="L25" s="406"/>
      <c r="M25" s="406"/>
      <c r="N25" s="406"/>
      <c r="O25" s="230"/>
      <c r="P25" s="398">
        <f>'เกษตรศาสตร์ 2.1-2566'!N243</f>
        <v>743</v>
      </c>
      <c r="Q25" s="65">
        <f>'เกษตรศาสตร์ 2.1-2566'!O243</f>
        <v>35.722222222222221</v>
      </c>
      <c r="R25" s="65">
        <f>'เกษตรศาสตร์ 2.1-2566'!P243</f>
        <v>35.722222222222221</v>
      </c>
      <c r="S25" s="65">
        <f>'เกษตรศาสตร์ 2.1-2566'!Q243</f>
        <v>0</v>
      </c>
      <c r="T25" s="65">
        <f>'เกษตรศาสตร์ 2.1-2566'!R243</f>
        <v>35.722222222222221</v>
      </c>
      <c r="U25" s="399">
        <f>'เกษตรศาสตร์ 2.1-2566'!S243</f>
        <v>1.786111111111111</v>
      </c>
      <c r="V25" s="398">
        <f>'เกษตรศาสตร์ 2.2-2566'!N305</f>
        <v>1095</v>
      </c>
      <c r="W25" s="65">
        <f>'เกษตรศาสตร์ 2.2-2566'!O305</f>
        <v>60.833333333333329</v>
      </c>
      <c r="X25" s="65">
        <f>'เกษตรศาสตร์ 2.2-2566'!P305</f>
        <v>60.833333333333329</v>
      </c>
      <c r="Y25" s="65">
        <f>'เกษตรศาสตร์ 2.2-2566'!Q305</f>
        <v>0</v>
      </c>
      <c r="Z25" s="65">
        <f>'เกษตรศาสตร์ 2.2-2566'!R305</f>
        <v>60.833333333333329</v>
      </c>
      <c r="AA25" s="399">
        <f>'เกษตรศาสตร์ 2.2-2566'!S305</f>
        <v>3.0416666666666665</v>
      </c>
      <c r="AB25" s="398">
        <f>P25+V25</f>
        <v>1838</v>
      </c>
      <c r="AC25" s="65">
        <f>Q25+W25</f>
        <v>96.555555555555543</v>
      </c>
      <c r="AD25" s="65">
        <f>R25+X25</f>
        <v>96.555555555555543</v>
      </c>
      <c r="AE25" s="65">
        <f>S25+Y25</f>
        <v>0</v>
      </c>
      <c r="AF25" s="65">
        <f>T25+Z25</f>
        <v>96.555555555555543</v>
      </c>
      <c r="AG25" s="399">
        <f>AF25/20</f>
        <v>4.8277777777777775</v>
      </c>
      <c r="AH25" s="408"/>
    </row>
    <row r="26" spans="1:34" ht="22.5" x14ac:dyDescent="0.3">
      <c r="A26" s="644" t="s">
        <v>1899</v>
      </c>
      <c r="B26" s="644"/>
      <c r="C26" s="409" t="s">
        <v>1832</v>
      </c>
      <c r="D26" s="231" t="s">
        <v>1894</v>
      </c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0" t="s">
        <v>1937</v>
      </c>
      <c r="P26" s="398"/>
      <c r="Q26" s="65"/>
      <c r="R26" s="65"/>
      <c r="S26" s="65"/>
      <c r="T26" s="65"/>
      <c r="U26" s="399"/>
      <c r="V26" s="398"/>
      <c r="W26" s="65"/>
      <c r="X26" s="65"/>
      <c r="Y26" s="65"/>
      <c r="Z26" s="65"/>
      <c r="AA26" s="399"/>
      <c r="AB26" s="398"/>
      <c r="AC26" s="65"/>
      <c r="AD26" s="65"/>
      <c r="AE26" s="65"/>
      <c r="AF26" s="65"/>
      <c r="AG26" s="65"/>
    </row>
    <row r="27" spans="1:34" ht="22.5" x14ac:dyDescent="0.3">
      <c r="A27" s="644" t="s">
        <v>1898</v>
      </c>
      <c r="B27" s="644"/>
      <c r="C27" s="409" t="s">
        <v>1833</v>
      </c>
      <c r="D27" s="231" t="s">
        <v>1894</v>
      </c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0" t="s">
        <v>1937</v>
      </c>
      <c r="P27" s="398"/>
      <c r="Q27" s="65"/>
      <c r="R27" s="65"/>
      <c r="S27" s="65"/>
      <c r="T27" s="65"/>
      <c r="U27" s="399"/>
      <c r="V27" s="398"/>
      <c r="W27" s="65"/>
      <c r="X27" s="65"/>
      <c r="Y27" s="65"/>
      <c r="Z27" s="65"/>
      <c r="AA27" s="399"/>
      <c r="AB27" s="398"/>
      <c r="AC27" s="65"/>
      <c r="AD27" s="65"/>
      <c r="AE27" s="65"/>
      <c r="AF27" s="65"/>
      <c r="AG27" s="65"/>
    </row>
    <row r="28" spans="1:34" ht="22.5" x14ac:dyDescent="0.3">
      <c r="A28" s="644" t="s">
        <v>1897</v>
      </c>
      <c r="B28" s="644"/>
      <c r="C28" s="409" t="s">
        <v>1834</v>
      </c>
      <c r="D28" s="231" t="s">
        <v>1894</v>
      </c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0" t="s">
        <v>1937</v>
      </c>
      <c r="P28" s="398"/>
      <c r="Q28" s="65"/>
      <c r="R28" s="65"/>
      <c r="S28" s="65"/>
      <c r="T28" s="65"/>
      <c r="U28" s="399"/>
      <c r="V28" s="398"/>
      <c r="W28" s="65"/>
      <c r="X28" s="65"/>
      <c r="Y28" s="65"/>
      <c r="Z28" s="65"/>
      <c r="AA28" s="399"/>
      <c r="AB28" s="398"/>
      <c r="AC28" s="65"/>
      <c r="AD28" s="65"/>
      <c r="AE28" s="65"/>
      <c r="AF28" s="65"/>
      <c r="AG28" s="65"/>
    </row>
    <row r="29" spans="1:34" ht="21" customHeight="1" x14ac:dyDescent="0.3">
      <c r="A29" s="653" t="s">
        <v>846</v>
      </c>
      <c r="B29" s="653"/>
      <c r="C29" s="653"/>
      <c r="D29" s="406">
        <f>D31+D36+D40</f>
        <v>10</v>
      </c>
      <c r="E29" s="406"/>
      <c r="F29" s="406"/>
      <c r="G29" s="406"/>
      <c r="H29" s="406"/>
      <c r="I29" s="406"/>
      <c r="J29" s="406"/>
      <c r="K29" s="406"/>
      <c r="L29" s="406"/>
      <c r="M29" s="406"/>
      <c r="N29" s="406"/>
      <c r="O29" s="407"/>
      <c r="P29" s="398">
        <f>'เกษตรศาสตร์ 2.1-2566'!N287</f>
        <v>3660</v>
      </c>
      <c r="Q29" s="65">
        <f>'เกษตรศาสตร์ 2.1-2566'!O287</f>
        <v>203.33333333333334</v>
      </c>
      <c r="R29" s="65">
        <f>'เกษตรศาสตร์ 2.1-2566'!P287</f>
        <v>203.33333333333334</v>
      </c>
      <c r="S29" s="65">
        <f>'เกษตรศาสตร์ 2.1-2566'!Q287</f>
        <v>0</v>
      </c>
      <c r="T29" s="65">
        <f>'เกษตรศาสตร์ 2.1-2566'!R287</f>
        <v>203.33333333333334</v>
      </c>
      <c r="U29" s="399">
        <f>'เกษตรศาสตร์ 2.1-2566'!S287</f>
        <v>10.166666666666668</v>
      </c>
      <c r="V29" s="398">
        <f>'เกษตรศาสตร์ 2.2-2566'!N380</f>
        <v>2730</v>
      </c>
      <c r="W29" s="65">
        <f>'เกษตรศาสตร์ 2.2-2566'!O380</f>
        <v>151.66666666666666</v>
      </c>
      <c r="X29" s="65">
        <f>'เกษตรศาสตร์ 2.2-2566'!P380</f>
        <v>151.66666666666666</v>
      </c>
      <c r="Y29" s="65">
        <f>'เกษตรศาสตร์ 2.2-2566'!Q380</f>
        <v>0</v>
      </c>
      <c r="Z29" s="65">
        <f>'เกษตรศาสตร์ 2.2-2566'!R380</f>
        <v>151.66666666666666</v>
      </c>
      <c r="AA29" s="399">
        <f>'เกษตรศาสตร์ 2.2-2566'!S380</f>
        <v>7.583333333333333</v>
      </c>
      <c r="AB29" s="398">
        <f t="shared" ref="AB29:AF31" si="1">P29+V29</f>
        <v>6390</v>
      </c>
      <c r="AC29" s="65">
        <f t="shared" si="1"/>
        <v>355</v>
      </c>
      <c r="AD29" s="65">
        <f t="shared" si="1"/>
        <v>355</v>
      </c>
      <c r="AE29" s="65">
        <f t="shared" si="1"/>
        <v>0</v>
      </c>
      <c r="AF29" s="65">
        <f t="shared" si="1"/>
        <v>355</v>
      </c>
      <c r="AG29" s="399">
        <f>AF29/20</f>
        <v>17.75</v>
      </c>
      <c r="AH29" s="408"/>
    </row>
    <row r="30" spans="1:34" ht="21" customHeight="1" x14ac:dyDescent="0.15">
      <c r="A30" s="654" t="s">
        <v>1905</v>
      </c>
      <c r="B30" s="654"/>
      <c r="C30" s="654"/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N30" s="415"/>
      <c r="O30" s="416"/>
      <c r="P30" s="398">
        <f>'เกษตรศาสตร์ 2.1-2566'!N288</f>
        <v>1204</v>
      </c>
      <c r="Q30" s="65">
        <f>'เกษตรศาสตร์ 2.1-2566'!O288</f>
        <v>66.888888888888886</v>
      </c>
      <c r="R30" s="65">
        <f>'เกษตรศาสตร์ 2.1-2566'!P288</f>
        <v>66.888888888888886</v>
      </c>
      <c r="S30" s="65">
        <f>'เกษตรศาสตร์ 2.1-2566'!Q288</f>
        <v>0</v>
      </c>
      <c r="T30" s="65">
        <f>'เกษตรศาสตร์ 2.1-2566'!R288</f>
        <v>66.888888888888886</v>
      </c>
      <c r="U30" s="399">
        <f>'เกษตรศาสตร์ 2.1-2566'!S288</f>
        <v>3.3444444444444441</v>
      </c>
      <c r="V30" s="398">
        <f>'เกษตรศาสตร์ 2.2-2566'!N381</f>
        <v>1014</v>
      </c>
      <c r="W30" s="65">
        <f>'เกษตรศาสตร์ 2.2-2566'!O381</f>
        <v>56.333333333333329</v>
      </c>
      <c r="X30" s="65">
        <f>'เกษตรศาสตร์ 2.2-2566'!P381</f>
        <v>56.333333333333329</v>
      </c>
      <c r="Y30" s="65">
        <f>'เกษตรศาสตร์ 2.2-2566'!Q381</f>
        <v>0</v>
      </c>
      <c r="Z30" s="65">
        <f>'เกษตรศาสตร์ 2.2-2566'!R381</f>
        <v>56.333333333333329</v>
      </c>
      <c r="AA30" s="399">
        <f>'เกษตรศาสตร์ 2.2-2566'!S381</f>
        <v>2.8166666666666664</v>
      </c>
      <c r="AB30" s="398">
        <f t="shared" si="1"/>
        <v>2218</v>
      </c>
      <c r="AC30" s="65">
        <f t="shared" si="1"/>
        <v>123.22222222222221</v>
      </c>
      <c r="AD30" s="65">
        <f t="shared" si="1"/>
        <v>123.22222222222221</v>
      </c>
      <c r="AE30" s="65">
        <f t="shared" si="1"/>
        <v>0</v>
      </c>
      <c r="AF30" s="65">
        <f t="shared" si="1"/>
        <v>123.22222222222221</v>
      </c>
      <c r="AG30" s="399">
        <f>AF30/20</f>
        <v>6.1611111111111105</v>
      </c>
      <c r="AH30" s="408"/>
    </row>
    <row r="31" spans="1:34" ht="21" customHeight="1" x14ac:dyDescent="0.3">
      <c r="A31" s="654" t="s">
        <v>847</v>
      </c>
      <c r="B31" s="654"/>
      <c r="C31" s="654"/>
      <c r="D31" s="415">
        <v>4</v>
      </c>
      <c r="E31" s="415"/>
      <c r="F31" s="415"/>
      <c r="G31" s="415"/>
      <c r="H31" s="415"/>
      <c r="I31" s="415"/>
      <c r="J31" s="415"/>
      <c r="K31" s="415"/>
      <c r="L31" s="415"/>
      <c r="M31" s="415"/>
      <c r="N31" s="415"/>
      <c r="O31" s="416"/>
      <c r="P31" s="398">
        <f>'เกษตรศาสตร์ 2.1-2566'!N349</f>
        <v>1077</v>
      </c>
      <c r="Q31" s="65">
        <f>'เกษตรศาสตร์ 2.1-2566'!O349</f>
        <v>59.833333333333343</v>
      </c>
      <c r="R31" s="65">
        <f>'เกษตรศาสตร์ 2.1-2566'!P349</f>
        <v>59.833333333333343</v>
      </c>
      <c r="S31" s="65">
        <f>'เกษตรศาสตร์ 2.1-2566'!Q349</f>
        <v>0</v>
      </c>
      <c r="T31" s="65">
        <f>'เกษตรศาสตร์ 2.1-2566'!R349</f>
        <v>59.833333333333343</v>
      </c>
      <c r="U31" s="399">
        <f>'เกษตรศาสตร์ 2.1-2566'!S349</f>
        <v>2.9916666666666671</v>
      </c>
      <c r="V31" s="398">
        <f>'เกษตรศาสตร์ 2.2-2566'!N430</f>
        <v>1059</v>
      </c>
      <c r="W31" s="65">
        <f>'เกษตรศาสตร์ 2.2-2566'!O430</f>
        <v>58.833333333333336</v>
      </c>
      <c r="X31" s="65">
        <f>'เกษตรศาสตร์ 2.2-2566'!P430</f>
        <v>58.833333333333336</v>
      </c>
      <c r="Y31" s="65">
        <f>'เกษตรศาสตร์ 2.2-2566'!Q430</f>
        <v>0</v>
      </c>
      <c r="Z31" s="65">
        <f>'เกษตรศาสตร์ 2.2-2566'!R430</f>
        <v>58.833333333333336</v>
      </c>
      <c r="AA31" s="399">
        <f>'เกษตรศาสตร์ 2.2-2566'!S430</f>
        <v>2.9416666666666669</v>
      </c>
      <c r="AB31" s="398">
        <f t="shared" si="1"/>
        <v>2136</v>
      </c>
      <c r="AC31" s="65">
        <f t="shared" si="1"/>
        <v>118.66666666666669</v>
      </c>
      <c r="AD31" s="65">
        <f t="shared" si="1"/>
        <v>118.66666666666669</v>
      </c>
      <c r="AE31" s="65">
        <f t="shared" si="1"/>
        <v>0</v>
      </c>
      <c r="AF31" s="65">
        <f t="shared" si="1"/>
        <v>118.66666666666669</v>
      </c>
      <c r="AG31" s="399">
        <f>AF31/20</f>
        <v>5.9333333333333345</v>
      </c>
      <c r="AH31" s="408"/>
    </row>
    <row r="32" spans="1:34" ht="22.5" x14ac:dyDescent="0.3">
      <c r="A32" s="644" t="s">
        <v>1899</v>
      </c>
      <c r="B32" s="644"/>
      <c r="C32" s="414" t="s">
        <v>1836</v>
      </c>
      <c r="D32" s="231" t="s">
        <v>1886</v>
      </c>
      <c r="E32" s="413"/>
      <c r="F32" s="413"/>
      <c r="G32" s="413"/>
      <c r="H32" s="413"/>
      <c r="I32" s="411"/>
      <c r="J32" s="413"/>
      <c r="K32" s="413"/>
      <c r="L32" s="413"/>
      <c r="M32" s="413"/>
      <c r="N32" s="411" t="s">
        <v>1889</v>
      </c>
      <c r="O32" s="410" t="s">
        <v>1938</v>
      </c>
      <c r="P32" s="398"/>
      <c r="Q32" s="65"/>
      <c r="R32" s="65"/>
      <c r="S32" s="65"/>
      <c r="T32" s="65"/>
      <c r="U32" s="399"/>
      <c r="V32" s="398"/>
      <c r="W32" s="65"/>
      <c r="X32" s="65"/>
      <c r="Y32" s="65"/>
      <c r="Z32" s="65"/>
      <c r="AA32" s="399"/>
      <c r="AB32" s="398"/>
      <c r="AC32" s="65"/>
      <c r="AD32" s="65"/>
      <c r="AE32" s="65"/>
      <c r="AF32" s="65"/>
      <c r="AG32" s="65"/>
    </row>
    <row r="33" spans="1:34" ht="22.5" x14ac:dyDescent="0.3">
      <c r="A33" s="644" t="s">
        <v>1898</v>
      </c>
      <c r="B33" s="644"/>
      <c r="C33" s="409" t="s">
        <v>1843</v>
      </c>
      <c r="D33" s="231" t="s">
        <v>1894</v>
      </c>
      <c r="E33" s="413"/>
      <c r="F33" s="413"/>
      <c r="G33" s="413"/>
      <c r="H33" s="413"/>
      <c r="I33" s="413"/>
      <c r="J33" s="413"/>
      <c r="K33" s="413"/>
      <c r="L33" s="413"/>
      <c r="M33" s="413"/>
      <c r="N33" s="413"/>
      <c r="O33" s="410" t="s">
        <v>1939</v>
      </c>
      <c r="P33" s="398"/>
      <c r="Q33" s="65"/>
      <c r="R33" s="65"/>
      <c r="S33" s="65"/>
      <c r="T33" s="65"/>
      <c r="U33" s="399"/>
      <c r="V33" s="398"/>
      <c r="W33" s="65"/>
      <c r="X33" s="65"/>
      <c r="Y33" s="65"/>
      <c r="Z33" s="65"/>
      <c r="AA33" s="399"/>
      <c r="AB33" s="398"/>
      <c r="AC33" s="65"/>
      <c r="AD33" s="65"/>
      <c r="AE33" s="65"/>
      <c r="AF33" s="65"/>
      <c r="AG33" s="65"/>
    </row>
    <row r="34" spans="1:34" ht="22.5" x14ac:dyDescent="0.3">
      <c r="A34" s="644" t="s">
        <v>1897</v>
      </c>
      <c r="B34" s="644"/>
      <c r="C34" s="409" t="s">
        <v>1844</v>
      </c>
      <c r="D34" s="231" t="s">
        <v>1894</v>
      </c>
      <c r="E34" s="413"/>
      <c r="F34" s="413"/>
      <c r="G34" s="413"/>
      <c r="H34" s="413"/>
      <c r="I34" s="413"/>
      <c r="J34" s="413"/>
      <c r="K34" s="413"/>
      <c r="L34" s="413"/>
      <c r="M34" s="413"/>
      <c r="N34" s="413"/>
      <c r="O34" s="410" t="s">
        <v>1940</v>
      </c>
      <c r="P34" s="398"/>
      <c r="Q34" s="65"/>
      <c r="R34" s="65"/>
      <c r="S34" s="65"/>
      <c r="T34" s="65"/>
      <c r="U34" s="399"/>
      <c r="V34" s="398"/>
      <c r="W34" s="65"/>
      <c r="X34" s="65"/>
      <c r="Y34" s="65"/>
      <c r="Z34" s="65"/>
      <c r="AA34" s="399"/>
      <c r="AB34" s="398"/>
      <c r="AC34" s="65"/>
      <c r="AD34" s="65"/>
      <c r="AE34" s="65"/>
      <c r="AF34" s="65"/>
      <c r="AG34" s="65"/>
    </row>
    <row r="35" spans="1:34" ht="22.5" x14ac:dyDescent="0.3">
      <c r="A35" s="644" t="s">
        <v>1895</v>
      </c>
      <c r="B35" s="644"/>
      <c r="C35" s="409" t="s">
        <v>1845</v>
      </c>
      <c r="D35" s="231" t="s">
        <v>1894</v>
      </c>
      <c r="E35" s="413"/>
      <c r="F35" s="413"/>
      <c r="G35" s="413"/>
      <c r="H35" s="413"/>
      <c r="I35" s="413"/>
      <c r="J35" s="413"/>
      <c r="K35" s="413"/>
      <c r="L35" s="413"/>
      <c r="M35" s="413"/>
      <c r="N35" s="413"/>
      <c r="O35" s="410" t="s">
        <v>1939</v>
      </c>
      <c r="P35" s="398"/>
      <c r="Q35" s="65"/>
      <c r="R35" s="65"/>
      <c r="S35" s="65"/>
      <c r="T35" s="65"/>
      <c r="U35" s="399"/>
      <c r="V35" s="398"/>
      <c r="W35" s="65"/>
      <c r="X35" s="65"/>
      <c r="Y35" s="65"/>
      <c r="Z35" s="65"/>
      <c r="AA35" s="399"/>
      <c r="AB35" s="398"/>
      <c r="AC35" s="65"/>
      <c r="AD35" s="65"/>
      <c r="AE35" s="65"/>
      <c r="AF35" s="65"/>
      <c r="AG35" s="65"/>
    </row>
    <row r="36" spans="1:34" ht="21" customHeight="1" x14ac:dyDescent="0.3">
      <c r="A36" s="654" t="s">
        <v>848</v>
      </c>
      <c r="B36" s="654"/>
      <c r="C36" s="654"/>
      <c r="D36" s="415">
        <v>3</v>
      </c>
      <c r="E36" s="415"/>
      <c r="F36" s="415"/>
      <c r="G36" s="415"/>
      <c r="H36" s="415"/>
      <c r="I36" s="415"/>
      <c r="J36" s="415"/>
      <c r="K36" s="415"/>
      <c r="L36" s="415"/>
      <c r="M36" s="415"/>
      <c r="N36" s="415"/>
      <c r="O36" s="417"/>
      <c r="P36" s="398">
        <f>'เกษตรศาสตร์ 2.1-2566'!N373</f>
        <v>693</v>
      </c>
      <c r="Q36" s="65">
        <f>'เกษตรศาสตร์ 2.1-2566'!O373</f>
        <v>38.5</v>
      </c>
      <c r="R36" s="65">
        <f>'เกษตรศาสตร์ 2.1-2566'!P373</f>
        <v>38.5</v>
      </c>
      <c r="S36" s="65">
        <f>'เกษตรศาสตร์ 2.1-2566'!Q373</f>
        <v>0</v>
      </c>
      <c r="T36" s="65">
        <f>'เกษตรศาสตร์ 2.1-2566'!R373</f>
        <v>38.5</v>
      </c>
      <c r="U36" s="399">
        <f>'เกษตรศาสตร์ 2.1-2566'!S373</f>
        <v>1.925</v>
      </c>
      <c r="V36" s="398">
        <f>'เกษตรศาสตร์ 2.2-2566'!N461</f>
        <v>144</v>
      </c>
      <c r="W36" s="65">
        <f>'เกษตรศาสตร์ 2.2-2566'!O461</f>
        <v>8</v>
      </c>
      <c r="X36" s="65">
        <f>'เกษตรศาสตร์ 2.2-2566'!P461</f>
        <v>8</v>
      </c>
      <c r="Y36" s="65">
        <f>'เกษตรศาสตร์ 2.2-2566'!Q461</f>
        <v>0</v>
      </c>
      <c r="Z36" s="65">
        <f>'เกษตรศาสตร์ 2.2-2566'!R461</f>
        <v>8</v>
      </c>
      <c r="AA36" s="399">
        <f>'เกษตรศาสตร์ 2.2-2566'!S461</f>
        <v>0.4</v>
      </c>
      <c r="AB36" s="398">
        <f>P36+V36</f>
        <v>837</v>
      </c>
      <c r="AC36" s="65">
        <f>Q36+W36</f>
        <v>46.5</v>
      </c>
      <c r="AD36" s="65">
        <f>R36+X36</f>
        <v>46.5</v>
      </c>
      <c r="AE36" s="65">
        <f>S36+Y36</f>
        <v>0</v>
      </c>
      <c r="AF36" s="65">
        <f>T36+Z36</f>
        <v>46.5</v>
      </c>
      <c r="AG36" s="399">
        <f>AF36/20</f>
        <v>2.3250000000000002</v>
      </c>
      <c r="AH36" s="408"/>
    </row>
    <row r="37" spans="1:34" ht="22.5" x14ac:dyDescent="0.3">
      <c r="A37" s="644" t="s">
        <v>1899</v>
      </c>
      <c r="B37" s="644"/>
      <c r="C37" s="409" t="s">
        <v>1837</v>
      </c>
      <c r="D37" s="231" t="s">
        <v>1894</v>
      </c>
      <c r="E37" s="411"/>
      <c r="F37" s="413"/>
      <c r="G37" s="413"/>
      <c r="H37" s="413"/>
      <c r="I37" s="413"/>
      <c r="J37" s="411" t="s">
        <v>1889</v>
      </c>
      <c r="K37" s="413"/>
      <c r="L37" s="413"/>
      <c r="M37" s="413"/>
      <c r="N37" s="413"/>
      <c r="O37" s="410" t="s">
        <v>1936</v>
      </c>
      <c r="P37" s="398"/>
      <c r="Q37" s="65"/>
      <c r="R37" s="65"/>
      <c r="S37" s="65"/>
      <c r="T37" s="65"/>
      <c r="U37" s="399"/>
      <c r="V37" s="398"/>
      <c r="W37" s="65"/>
      <c r="X37" s="65"/>
      <c r="Y37" s="65"/>
      <c r="Z37" s="65"/>
      <c r="AA37" s="399"/>
      <c r="AB37" s="398"/>
      <c r="AC37" s="65"/>
      <c r="AD37" s="65"/>
      <c r="AE37" s="65"/>
      <c r="AF37" s="65"/>
      <c r="AG37" s="65"/>
    </row>
    <row r="38" spans="1:34" ht="22.5" x14ac:dyDescent="0.3">
      <c r="A38" s="644" t="s">
        <v>1898</v>
      </c>
      <c r="B38" s="644"/>
      <c r="C38" s="409" t="s">
        <v>1838</v>
      </c>
      <c r="D38" s="231" t="s">
        <v>1894</v>
      </c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0" t="s">
        <v>1940</v>
      </c>
      <c r="P38" s="398"/>
      <c r="Q38" s="65"/>
      <c r="R38" s="65"/>
      <c r="S38" s="65"/>
      <c r="T38" s="65"/>
      <c r="U38" s="399"/>
      <c r="V38" s="398"/>
      <c r="W38" s="65"/>
      <c r="X38" s="65"/>
      <c r="Y38" s="65"/>
      <c r="Z38" s="65"/>
      <c r="AA38" s="399"/>
      <c r="AB38" s="398"/>
      <c r="AC38" s="65"/>
      <c r="AD38" s="65"/>
      <c r="AE38" s="65"/>
      <c r="AF38" s="65"/>
      <c r="AG38" s="65"/>
    </row>
    <row r="39" spans="1:34" ht="22.5" x14ac:dyDescent="0.3">
      <c r="A39" s="651" t="s">
        <v>1897</v>
      </c>
      <c r="B39" s="651"/>
      <c r="C39" s="409" t="s">
        <v>1839</v>
      </c>
      <c r="D39" s="231" t="s">
        <v>1894</v>
      </c>
      <c r="E39" s="413"/>
      <c r="F39" s="411"/>
      <c r="G39" s="413"/>
      <c r="H39" s="413"/>
      <c r="I39" s="413"/>
      <c r="J39" s="413"/>
      <c r="K39" s="411" t="s">
        <v>1889</v>
      </c>
      <c r="L39" s="413"/>
      <c r="M39" s="413"/>
      <c r="N39" s="413"/>
      <c r="O39" s="410" t="s">
        <v>1941</v>
      </c>
      <c r="P39" s="398"/>
      <c r="Q39" s="65"/>
      <c r="R39" s="65"/>
      <c r="S39" s="65"/>
      <c r="T39" s="65"/>
      <c r="U39" s="399"/>
      <c r="V39" s="398"/>
      <c r="W39" s="65"/>
      <c r="X39" s="65"/>
      <c r="Y39" s="65"/>
      <c r="Z39" s="65"/>
      <c r="AA39" s="399"/>
      <c r="AB39" s="398"/>
      <c r="AC39" s="65"/>
      <c r="AD39" s="65"/>
      <c r="AE39" s="65"/>
      <c r="AF39" s="65"/>
      <c r="AG39" s="65"/>
    </row>
    <row r="40" spans="1:34" ht="21" customHeight="1" x14ac:dyDescent="0.3">
      <c r="A40" s="654" t="s">
        <v>849</v>
      </c>
      <c r="B40" s="654"/>
      <c r="C40" s="654"/>
      <c r="D40" s="415">
        <v>3</v>
      </c>
      <c r="E40" s="415"/>
      <c r="F40" s="415"/>
      <c r="G40" s="415"/>
      <c r="H40" s="415"/>
      <c r="I40" s="415"/>
      <c r="J40" s="415"/>
      <c r="K40" s="415"/>
      <c r="L40" s="415"/>
      <c r="M40" s="415"/>
      <c r="N40" s="415"/>
      <c r="O40" s="417"/>
      <c r="P40" s="398">
        <f>'เกษตรศาสตร์ 2.1-2566'!N397</f>
        <v>686</v>
      </c>
      <c r="Q40" s="65">
        <f>'เกษตรศาสตร์ 2.1-2566'!O397</f>
        <v>38.111111111111107</v>
      </c>
      <c r="R40" s="65">
        <f>'เกษตรศาสตร์ 2.1-2566'!P397</f>
        <v>38.111111111111107</v>
      </c>
      <c r="S40" s="65">
        <f>'เกษตรศาสตร์ 2.1-2566'!Q397</f>
        <v>0</v>
      </c>
      <c r="T40" s="65">
        <f>'เกษตรศาสตร์ 2.1-2566'!R397</f>
        <v>38.111111111111107</v>
      </c>
      <c r="U40" s="399">
        <f>'เกษตรศาสตร์ 2.1-2566'!S397</f>
        <v>1.9055555555555554</v>
      </c>
      <c r="V40" s="398">
        <f>'เกษตรศาสตร์ 2.2-2566'!N473</f>
        <v>513</v>
      </c>
      <c r="W40" s="65">
        <f>'เกษตรศาสตร์ 2.2-2566'!O473</f>
        <v>28.5</v>
      </c>
      <c r="X40" s="65">
        <f>'เกษตรศาสตร์ 2.2-2566'!P473</f>
        <v>28.5</v>
      </c>
      <c r="Y40" s="65">
        <f>'เกษตรศาสตร์ 2.2-2566'!Q473</f>
        <v>0</v>
      </c>
      <c r="Z40" s="65">
        <f>'เกษตรศาสตร์ 2.2-2566'!R473</f>
        <v>28.5</v>
      </c>
      <c r="AA40" s="399">
        <f>'เกษตรศาสตร์ 2.2-2566'!S473</f>
        <v>1.425</v>
      </c>
      <c r="AB40" s="398">
        <f>P40+V40</f>
        <v>1199</v>
      </c>
      <c r="AC40" s="65">
        <f>Q40+W40</f>
        <v>66.611111111111114</v>
      </c>
      <c r="AD40" s="65">
        <f>R40+X40</f>
        <v>66.611111111111114</v>
      </c>
      <c r="AE40" s="65">
        <f>S40+Y40</f>
        <v>0</v>
      </c>
      <c r="AF40" s="65">
        <f>T40+Z40</f>
        <v>66.611111111111114</v>
      </c>
      <c r="AG40" s="399">
        <f>AF40/20</f>
        <v>3.3305555555555557</v>
      </c>
      <c r="AH40" s="408"/>
    </row>
    <row r="41" spans="1:34" ht="22.5" x14ac:dyDescent="0.3">
      <c r="A41" s="644" t="s">
        <v>1899</v>
      </c>
      <c r="B41" s="644"/>
      <c r="C41" s="409" t="s">
        <v>1840</v>
      </c>
      <c r="D41" s="231" t="s">
        <v>1894</v>
      </c>
      <c r="E41" s="413"/>
      <c r="F41" s="413"/>
      <c r="G41" s="413"/>
      <c r="H41" s="413"/>
      <c r="I41" s="413"/>
      <c r="J41" s="413"/>
      <c r="K41" s="413"/>
      <c r="L41" s="413"/>
      <c r="M41" s="413"/>
      <c r="N41" s="413"/>
      <c r="O41" s="410" t="s">
        <v>1940</v>
      </c>
      <c r="P41" s="398"/>
      <c r="Q41" s="65"/>
      <c r="R41" s="65"/>
      <c r="S41" s="65"/>
      <c r="T41" s="65"/>
      <c r="U41" s="399"/>
      <c r="V41" s="398"/>
      <c r="W41" s="65"/>
      <c r="X41" s="65"/>
      <c r="Y41" s="65"/>
      <c r="Z41" s="65"/>
      <c r="AA41" s="399"/>
      <c r="AB41" s="398"/>
      <c r="AC41" s="65"/>
      <c r="AD41" s="65"/>
      <c r="AE41" s="65"/>
      <c r="AF41" s="65"/>
      <c r="AG41" s="65"/>
    </row>
    <row r="42" spans="1:34" ht="22.5" x14ac:dyDescent="0.3">
      <c r="A42" s="651" t="s">
        <v>1898</v>
      </c>
      <c r="B42" s="651"/>
      <c r="C42" s="409" t="s">
        <v>1841</v>
      </c>
      <c r="D42" s="231" t="s">
        <v>1894</v>
      </c>
      <c r="E42" s="411"/>
      <c r="F42" s="413"/>
      <c r="G42" s="413"/>
      <c r="H42" s="413"/>
      <c r="I42" s="413"/>
      <c r="J42" s="411" t="s">
        <v>1889</v>
      </c>
      <c r="K42" s="413"/>
      <c r="L42" s="413"/>
      <c r="M42" s="413"/>
      <c r="N42" s="413"/>
      <c r="O42" s="410" t="s">
        <v>1902</v>
      </c>
      <c r="P42" s="398"/>
      <c r="Q42" s="65"/>
      <c r="R42" s="65"/>
      <c r="S42" s="65"/>
      <c r="T42" s="65"/>
      <c r="U42" s="399"/>
      <c r="V42" s="398"/>
      <c r="W42" s="65"/>
      <c r="X42" s="65"/>
      <c r="Y42" s="65"/>
      <c r="Z42" s="65"/>
      <c r="AA42" s="399"/>
      <c r="AB42" s="398"/>
      <c r="AC42" s="65"/>
      <c r="AD42" s="65"/>
      <c r="AE42" s="65"/>
      <c r="AF42" s="65"/>
      <c r="AG42" s="65"/>
    </row>
    <row r="43" spans="1:34" ht="22.5" x14ac:dyDescent="0.3">
      <c r="A43" s="644" t="s">
        <v>1897</v>
      </c>
      <c r="B43" s="644"/>
      <c r="C43" s="409" t="s">
        <v>1842</v>
      </c>
      <c r="D43" s="231" t="s">
        <v>1894</v>
      </c>
      <c r="E43" s="411" t="s">
        <v>1888</v>
      </c>
      <c r="F43" s="413"/>
      <c r="G43" s="413"/>
      <c r="H43" s="413"/>
      <c r="I43" s="413"/>
      <c r="J43" s="413"/>
      <c r="K43" s="413"/>
      <c r="L43" s="413"/>
      <c r="M43" s="413"/>
      <c r="N43" s="413"/>
      <c r="O43" s="410" t="s">
        <v>1936</v>
      </c>
      <c r="P43" s="398"/>
      <c r="Q43" s="65"/>
      <c r="R43" s="65"/>
      <c r="S43" s="65"/>
      <c r="T43" s="65"/>
      <c r="U43" s="399"/>
      <c r="V43" s="398"/>
      <c r="W43" s="65"/>
      <c r="X43" s="65"/>
      <c r="Y43" s="65"/>
      <c r="Z43" s="65"/>
      <c r="AA43" s="399"/>
      <c r="AB43" s="398"/>
      <c r="AC43" s="65"/>
      <c r="AD43" s="65"/>
      <c r="AE43" s="65"/>
      <c r="AF43" s="65"/>
      <c r="AG43" s="65"/>
    </row>
    <row r="44" spans="1:34" ht="21" customHeight="1" x14ac:dyDescent="0.3">
      <c r="A44" s="653" t="s">
        <v>850</v>
      </c>
      <c r="B44" s="653"/>
      <c r="C44" s="653"/>
      <c r="D44" s="406">
        <v>2</v>
      </c>
      <c r="E44" s="406"/>
      <c r="F44" s="406"/>
      <c r="G44" s="406"/>
      <c r="H44" s="406"/>
      <c r="I44" s="406"/>
      <c r="J44" s="406"/>
      <c r="K44" s="406"/>
      <c r="L44" s="406"/>
      <c r="M44" s="406"/>
      <c r="N44" s="406"/>
      <c r="O44" s="407"/>
      <c r="P44" s="398">
        <f>'เกษตรศาสตร์ 2.1-2566'!N422</f>
        <v>0</v>
      </c>
      <c r="Q44" s="65">
        <f>'เกษตรศาสตร์ 2.1-2566'!O422</f>
        <v>0</v>
      </c>
      <c r="R44" s="65">
        <f>'เกษตรศาสตร์ 2.1-2566'!P422</f>
        <v>0</v>
      </c>
      <c r="S44" s="65">
        <f>'เกษตรศาสตร์ 2.1-2566'!Q422</f>
        <v>0</v>
      </c>
      <c r="T44" s="65">
        <f>'เกษตรศาสตร์ 2.1-2566'!R422</f>
        <v>0</v>
      </c>
      <c r="U44" s="399">
        <f>'เกษตรศาสตร์ 2.1-2566'!S422</f>
        <v>0</v>
      </c>
      <c r="V44" s="398">
        <f>'เกษตรศาสตร์ 2.2-2566'!N492</f>
        <v>0</v>
      </c>
      <c r="W44" s="65">
        <f>'เกษตรศาสตร์ 2.2-2566'!O492</f>
        <v>0</v>
      </c>
      <c r="X44" s="65">
        <f>'เกษตรศาสตร์ 2.2-2566'!P492</f>
        <v>0</v>
      </c>
      <c r="Y44" s="65">
        <f>'เกษตรศาสตร์ 2.2-2566'!Q492</f>
        <v>0</v>
      </c>
      <c r="Z44" s="65">
        <f>'เกษตรศาสตร์ 2.2-2566'!R492</f>
        <v>0</v>
      </c>
      <c r="AA44" s="399">
        <f>'เกษตรศาสตร์ 2.2-2566'!S492</f>
        <v>0</v>
      </c>
      <c r="AB44" s="398">
        <f>P44+V44</f>
        <v>0</v>
      </c>
      <c r="AC44" s="65">
        <f>Q44+W44</f>
        <v>0</v>
      </c>
      <c r="AD44" s="65">
        <f>R44+X44</f>
        <v>0</v>
      </c>
      <c r="AE44" s="65">
        <f>S44+Y44</f>
        <v>0</v>
      </c>
      <c r="AF44" s="65">
        <f>T44+Z44</f>
        <v>0</v>
      </c>
      <c r="AG44" s="399">
        <f>AF44/20</f>
        <v>0</v>
      </c>
      <c r="AH44" s="408"/>
    </row>
    <row r="45" spans="1:34" ht="22.5" x14ac:dyDescent="0.3">
      <c r="A45" s="644" t="s">
        <v>1899</v>
      </c>
      <c r="B45" s="644"/>
      <c r="C45" s="409" t="s">
        <v>1846</v>
      </c>
      <c r="D45" s="231" t="s">
        <v>1894</v>
      </c>
      <c r="E45" s="413"/>
      <c r="F45" s="413"/>
      <c r="G45" s="413"/>
      <c r="H45" s="413"/>
      <c r="I45" s="413"/>
      <c r="J45" s="413"/>
      <c r="K45" s="413"/>
      <c r="L45" s="413"/>
      <c r="M45" s="413"/>
      <c r="N45" s="413"/>
      <c r="O45" s="410" t="s">
        <v>1934</v>
      </c>
      <c r="P45" s="398"/>
      <c r="Q45" s="65"/>
      <c r="R45" s="65"/>
      <c r="S45" s="65"/>
      <c r="T45" s="65"/>
      <c r="U45" s="399"/>
      <c r="V45" s="398"/>
      <c r="W45" s="65"/>
      <c r="X45" s="65"/>
      <c r="Y45" s="65"/>
      <c r="Z45" s="65"/>
      <c r="AA45" s="399"/>
      <c r="AB45" s="398"/>
      <c r="AC45" s="65"/>
      <c r="AD45" s="65"/>
      <c r="AE45" s="65"/>
      <c r="AF45" s="65"/>
      <c r="AG45" s="65"/>
    </row>
    <row r="46" spans="1:34" ht="22.5" x14ac:dyDescent="0.3">
      <c r="A46" s="644" t="s">
        <v>1898</v>
      </c>
      <c r="B46" s="644"/>
      <c r="C46" s="409" t="s">
        <v>1847</v>
      </c>
      <c r="D46" s="231" t="s">
        <v>1894</v>
      </c>
      <c r="E46" s="413"/>
      <c r="F46" s="413"/>
      <c r="G46" s="413"/>
      <c r="H46" s="413"/>
      <c r="I46" s="413"/>
      <c r="J46" s="413"/>
      <c r="K46" s="413"/>
      <c r="L46" s="413"/>
      <c r="M46" s="413"/>
      <c r="N46" s="413"/>
      <c r="O46" s="410" t="s">
        <v>1934</v>
      </c>
      <c r="P46" s="398"/>
      <c r="Q46" s="65"/>
      <c r="R46" s="65"/>
      <c r="S46" s="65"/>
      <c r="T46" s="65"/>
      <c r="U46" s="399"/>
      <c r="V46" s="398"/>
      <c r="W46" s="65"/>
      <c r="X46" s="65"/>
      <c r="Y46" s="65"/>
      <c r="Z46" s="65"/>
      <c r="AA46" s="399"/>
      <c r="AB46" s="398"/>
      <c r="AC46" s="65"/>
      <c r="AD46" s="65"/>
      <c r="AE46" s="65"/>
      <c r="AF46" s="65"/>
      <c r="AG46" s="65"/>
    </row>
    <row r="47" spans="1:34" ht="21" customHeight="1" x14ac:dyDescent="0.3">
      <c r="A47" s="645" t="s">
        <v>851</v>
      </c>
      <c r="B47" s="646"/>
      <c r="C47" s="647"/>
      <c r="D47" s="406">
        <v>1</v>
      </c>
      <c r="E47" s="406"/>
      <c r="F47" s="406"/>
      <c r="G47" s="406"/>
      <c r="H47" s="406"/>
      <c r="I47" s="406"/>
      <c r="J47" s="406"/>
      <c r="K47" s="406"/>
      <c r="L47" s="406"/>
      <c r="M47" s="406"/>
      <c r="N47" s="406"/>
      <c r="O47" s="230"/>
      <c r="P47" s="398">
        <f>'เกษตรศาสตร์ 2.1-2566'!N424</f>
        <v>132</v>
      </c>
      <c r="Q47" s="65">
        <f>'เกษตรศาสตร์ 2.1-2566'!O424</f>
        <v>7.3333333333333339</v>
      </c>
      <c r="R47" s="65">
        <f>'เกษตรศาสตร์ 2.1-2566'!P424</f>
        <v>7.3333333333333339</v>
      </c>
      <c r="S47" s="65">
        <f>'เกษตรศาสตร์ 2.1-2566'!Q424</f>
        <v>0</v>
      </c>
      <c r="T47" s="65">
        <f>'เกษตรศาสตร์ 2.1-2566'!R424</f>
        <v>7.3333333333333339</v>
      </c>
      <c r="U47" s="399">
        <f>'เกษตรศาสตร์ 2.1-2566'!S424</f>
        <v>0.3666666666666667</v>
      </c>
      <c r="V47" s="398">
        <f>'เกษตรศาสตร์ 2.2-2566'!N494</f>
        <v>70</v>
      </c>
      <c r="W47" s="65">
        <f>'เกษตรศาสตร์ 2.2-2566'!O494</f>
        <v>3.8888888888888888</v>
      </c>
      <c r="X47" s="65">
        <f>'เกษตรศาสตร์ 2.2-2566'!P494</f>
        <v>3.8888888888888888</v>
      </c>
      <c r="Y47" s="65">
        <f>'เกษตรศาสตร์ 2.2-2566'!Q494</f>
        <v>0</v>
      </c>
      <c r="Z47" s="65">
        <f>'เกษตรศาสตร์ 2.2-2566'!R494</f>
        <v>3.8888888888888888</v>
      </c>
      <c r="AA47" s="399">
        <f>'เกษตรศาสตร์ 2.2-2566'!S494</f>
        <v>0.19444444444444445</v>
      </c>
      <c r="AB47" s="398">
        <f>P47+V47</f>
        <v>202</v>
      </c>
      <c r="AC47" s="65">
        <f>Q47+W47</f>
        <v>11.222222222222223</v>
      </c>
      <c r="AD47" s="65">
        <f>R47+X47</f>
        <v>11.222222222222223</v>
      </c>
      <c r="AE47" s="65">
        <f>S47+Y47</f>
        <v>0</v>
      </c>
      <c r="AF47" s="65">
        <f>T47+Z47</f>
        <v>11.222222222222223</v>
      </c>
      <c r="AG47" s="399">
        <f>AF47/20</f>
        <v>0.56111111111111112</v>
      </c>
      <c r="AH47" s="408"/>
    </row>
    <row r="48" spans="1:34" ht="22.5" x14ac:dyDescent="0.3">
      <c r="A48" s="644" t="s">
        <v>1899</v>
      </c>
      <c r="B48" s="644"/>
      <c r="C48" s="414" t="s">
        <v>1884</v>
      </c>
      <c r="D48" s="231" t="s">
        <v>1886</v>
      </c>
      <c r="E48" s="413"/>
      <c r="F48" s="413"/>
      <c r="G48" s="411"/>
      <c r="H48" s="413"/>
      <c r="I48" s="413"/>
      <c r="J48" s="413"/>
      <c r="K48" s="413"/>
      <c r="L48" s="411" t="s">
        <v>1889</v>
      </c>
      <c r="M48" s="413"/>
      <c r="N48" s="413"/>
      <c r="O48" s="410" t="s">
        <v>1939</v>
      </c>
      <c r="P48" s="398"/>
      <c r="Q48" s="65"/>
      <c r="R48" s="65"/>
      <c r="S48" s="65"/>
      <c r="T48" s="65"/>
      <c r="U48" s="399"/>
      <c r="V48" s="398"/>
      <c r="W48" s="65"/>
      <c r="X48" s="65"/>
      <c r="Y48" s="65"/>
      <c r="Z48" s="65"/>
      <c r="AA48" s="399"/>
      <c r="AB48" s="398"/>
      <c r="AC48" s="65"/>
      <c r="AD48" s="65"/>
      <c r="AE48" s="65"/>
      <c r="AF48" s="65"/>
      <c r="AG48" s="65"/>
    </row>
    <row r="49" spans="1:34" ht="21" customHeight="1" x14ac:dyDescent="0.3">
      <c r="A49" s="652" t="s">
        <v>853</v>
      </c>
      <c r="B49" s="652"/>
      <c r="C49" s="652"/>
      <c r="D49" s="418">
        <v>3</v>
      </c>
      <c r="E49" s="418"/>
      <c r="F49" s="418"/>
      <c r="G49" s="418"/>
      <c r="H49" s="418"/>
      <c r="I49" s="418"/>
      <c r="J49" s="418"/>
      <c r="K49" s="418"/>
      <c r="L49" s="418"/>
      <c r="M49" s="418"/>
      <c r="N49" s="418"/>
      <c r="O49" s="229"/>
      <c r="P49" s="398">
        <f>'เกษตรศาสตร์ 2.1-2566'!N445</f>
        <v>102</v>
      </c>
      <c r="Q49" s="65">
        <f>'เกษตรศาสตร์ 2.1-2566'!O445</f>
        <v>8.5</v>
      </c>
      <c r="R49" s="65">
        <f>'เกษตรศาสตร์ 2.1-2566'!P445</f>
        <v>0</v>
      </c>
      <c r="S49" s="65">
        <f>'เกษตรศาสตร์ 2.1-2566'!Q445</f>
        <v>17</v>
      </c>
      <c r="T49" s="65">
        <f>'เกษตรศาสตร์ 2.1-2566'!R445</f>
        <v>17</v>
      </c>
      <c r="U49" s="399">
        <f>'เกษตรศาสตร์ 2.1-2566'!S445</f>
        <v>0.85</v>
      </c>
      <c r="V49" s="398">
        <f>'เกษตรศาสตร์ 2.2-2566'!N518</f>
        <v>62</v>
      </c>
      <c r="W49" s="65">
        <f>'เกษตรศาสตร์ 2.2-2566'!O518</f>
        <v>5.166666666666667</v>
      </c>
      <c r="X49" s="65">
        <f>'เกษตรศาสตร์ 2.2-2566'!P518</f>
        <v>0</v>
      </c>
      <c r="Y49" s="65">
        <f>'เกษตรศาสตร์ 2.2-2566'!Q518</f>
        <v>10.333333333333334</v>
      </c>
      <c r="Z49" s="65">
        <f>'เกษตรศาสตร์ 2.2-2566'!R518</f>
        <v>10.333333333333334</v>
      </c>
      <c r="AA49" s="399">
        <f>'เกษตรศาสตร์ 2.2-2566'!S518</f>
        <v>0.51666666666666672</v>
      </c>
      <c r="AB49" s="398">
        <f>P49+V49</f>
        <v>164</v>
      </c>
      <c r="AC49" s="65">
        <f>Q49+W49</f>
        <v>13.666666666666668</v>
      </c>
      <c r="AD49" s="65">
        <f>R49+X49</f>
        <v>0</v>
      </c>
      <c r="AE49" s="65">
        <f>S49+Y49</f>
        <v>27.333333333333336</v>
      </c>
      <c r="AF49" s="65">
        <f>T49+Z49</f>
        <v>27.333333333333336</v>
      </c>
      <c r="AG49" s="399">
        <f>AF49/20</f>
        <v>1.3666666666666667</v>
      </c>
      <c r="AH49" s="408"/>
    </row>
    <row r="50" spans="1:34" ht="22.5" x14ac:dyDescent="0.3">
      <c r="A50" s="644" t="s">
        <v>1899</v>
      </c>
      <c r="B50" s="644"/>
      <c r="C50" s="409" t="s">
        <v>1848</v>
      </c>
      <c r="D50" s="231" t="s">
        <v>1894</v>
      </c>
      <c r="E50" s="413"/>
      <c r="F50" s="413"/>
      <c r="G50" s="413"/>
      <c r="H50" s="411"/>
      <c r="I50" s="413"/>
      <c r="J50" s="413"/>
      <c r="K50" s="413"/>
      <c r="L50" s="413"/>
      <c r="M50" s="411" t="s">
        <v>1889</v>
      </c>
      <c r="N50" s="413"/>
      <c r="O50" s="410" t="s">
        <v>1942</v>
      </c>
      <c r="P50" s="398"/>
      <c r="Q50" s="65"/>
      <c r="R50" s="65"/>
      <c r="S50" s="65"/>
      <c r="T50" s="65"/>
      <c r="U50" s="399"/>
      <c r="V50" s="398"/>
      <c r="W50" s="65"/>
      <c r="X50" s="65"/>
      <c r="Y50" s="65"/>
      <c r="Z50" s="65"/>
      <c r="AA50" s="399"/>
      <c r="AB50" s="398"/>
      <c r="AC50" s="65"/>
      <c r="AD50" s="65"/>
      <c r="AE50" s="65"/>
      <c r="AF50" s="65"/>
      <c r="AG50" s="65"/>
    </row>
    <row r="51" spans="1:34" ht="22.5" x14ac:dyDescent="0.3">
      <c r="A51" s="644" t="s">
        <v>1898</v>
      </c>
      <c r="B51" s="644"/>
      <c r="C51" s="409" t="s">
        <v>1849</v>
      </c>
      <c r="D51" s="231" t="s">
        <v>1894</v>
      </c>
      <c r="E51" s="413"/>
      <c r="F51" s="413"/>
      <c r="G51" s="413"/>
      <c r="H51" s="413"/>
      <c r="I51" s="413"/>
      <c r="J51" s="413"/>
      <c r="K51" s="413"/>
      <c r="L51" s="413"/>
      <c r="M51" s="413"/>
      <c r="N51" s="413"/>
      <c r="O51" s="410" t="s">
        <v>1942</v>
      </c>
      <c r="P51" s="398"/>
      <c r="Q51" s="65"/>
      <c r="R51" s="65"/>
      <c r="S51" s="65"/>
      <c r="T51" s="65"/>
      <c r="U51" s="399"/>
      <c r="V51" s="398"/>
      <c r="W51" s="65"/>
      <c r="X51" s="65"/>
      <c r="Y51" s="65"/>
      <c r="Z51" s="65"/>
      <c r="AA51" s="399"/>
      <c r="AB51" s="398"/>
      <c r="AC51" s="65"/>
      <c r="AD51" s="65"/>
      <c r="AE51" s="65"/>
      <c r="AF51" s="65"/>
      <c r="AG51" s="65"/>
    </row>
    <row r="52" spans="1:34" ht="22.5" x14ac:dyDescent="0.3">
      <c r="A52" s="651" t="s">
        <v>1897</v>
      </c>
      <c r="B52" s="651"/>
      <c r="C52" s="409" t="s">
        <v>1835</v>
      </c>
      <c r="D52" s="231" t="s">
        <v>1894</v>
      </c>
      <c r="E52" s="413"/>
      <c r="F52" s="413"/>
      <c r="G52" s="413"/>
      <c r="H52" s="413"/>
      <c r="I52" s="413"/>
      <c r="J52" s="413"/>
      <c r="K52" s="413"/>
      <c r="L52" s="413"/>
      <c r="M52" s="413"/>
      <c r="N52" s="413"/>
      <c r="O52" s="410" t="s">
        <v>1942</v>
      </c>
      <c r="P52" s="398"/>
      <c r="Q52" s="65"/>
      <c r="R52" s="65"/>
      <c r="S52" s="65"/>
      <c r="T52" s="65"/>
      <c r="U52" s="399"/>
      <c r="V52" s="398"/>
      <c r="W52" s="65"/>
      <c r="X52" s="65"/>
      <c r="Y52" s="65"/>
      <c r="Z52" s="65"/>
      <c r="AA52" s="399"/>
      <c r="AB52" s="398"/>
      <c r="AC52" s="65"/>
      <c r="AD52" s="65"/>
      <c r="AE52" s="65"/>
      <c r="AF52" s="65"/>
      <c r="AG52" s="65"/>
    </row>
    <row r="53" spans="1:34" ht="21" customHeight="1" x14ac:dyDescent="0.3">
      <c r="A53" s="652" t="s">
        <v>854</v>
      </c>
      <c r="B53" s="652"/>
      <c r="C53" s="652"/>
      <c r="D53" s="418">
        <v>3</v>
      </c>
      <c r="E53" s="418"/>
      <c r="F53" s="418"/>
      <c r="G53" s="418"/>
      <c r="H53" s="418"/>
      <c r="I53" s="418"/>
      <c r="J53" s="418"/>
      <c r="K53" s="418"/>
      <c r="L53" s="418"/>
      <c r="M53" s="418"/>
      <c r="N53" s="418"/>
      <c r="O53" s="229"/>
      <c r="P53" s="398">
        <f>'เกษตรศาสตร์ 2.1-2566'!N471</f>
        <v>75</v>
      </c>
      <c r="Q53" s="65">
        <f>'เกษตรศาสตร์ 2.1-2566'!O471</f>
        <v>6.25</v>
      </c>
      <c r="R53" s="65">
        <f>'เกษตรศาสตร์ 2.1-2566'!P471</f>
        <v>0</v>
      </c>
      <c r="S53" s="65">
        <f>'เกษตรศาสตร์ 2.1-2566'!Q471</f>
        <v>12.5</v>
      </c>
      <c r="T53" s="65">
        <f>'เกษตรศาสตร์ 2.1-2566'!R471</f>
        <v>12.5</v>
      </c>
      <c r="U53" s="399">
        <f>'เกษตรศาสตร์ 2.1-2566'!S471</f>
        <v>0.625</v>
      </c>
      <c r="V53" s="398">
        <f>'เกษตรศาสตร์ 2.2-2566'!N543</f>
        <v>78</v>
      </c>
      <c r="W53" s="65">
        <f>'เกษตรศาสตร์ 2.2-2566'!O543</f>
        <v>6.5</v>
      </c>
      <c r="X53" s="65">
        <f>'เกษตรศาสตร์ 2.2-2566'!P543</f>
        <v>0</v>
      </c>
      <c r="Y53" s="65">
        <f>'เกษตรศาสตร์ 2.2-2566'!Q543</f>
        <v>13</v>
      </c>
      <c r="Z53" s="65">
        <f>'เกษตรศาสตร์ 2.2-2566'!R543</f>
        <v>13</v>
      </c>
      <c r="AA53" s="399">
        <f>'เกษตรศาสตร์ 2.2-2566'!S543</f>
        <v>0.65</v>
      </c>
      <c r="AB53" s="398">
        <f>P53+V53</f>
        <v>153</v>
      </c>
      <c r="AC53" s="65">
        <f>Q53+W53</f>
        <v>12.75</v>
      </c>
      <c r="AD53" s="65">
        <f>R53+X53</f>
        <v>0</v>
      </c>
      <c r="AE53" s="65">
        <f>S53+Y53</f>
        <v>25.5</v>
      </c>
      <c r="AF53" s="65">
        <f>T53+Z53</f>
        <v>25.5</v>
      </c>
      <c r="AG53" s="399">
        <f>AF53/20</f>
        <v>1.2749999999999999</v>
      </c>
      <c r="AH53" s="408"/>
    </row>
    <row r="54" spans="1:34" ht="22.5" x14ac:dyDescent="0.3">
      <c r="A54" s="644" t="s">
        <v>1899</v>
      </c>
      <c r="B54" s="644"/>
      <c r="C54" s="409" t="s">
        <v>1850</v>
      </c>
      <c r="D54" s="231" t="s">
        <v>1894</v>
      </c>
      <c r="E54" s="411" t="s">
        <v>1888</v>
      </c>
      <c r="F54" s="413"/>
      <c r="G54" s="413"/>
      <c r="H54" s="413"/>
      <c r="I54" s="413"/>
      <c r="J54" s="413"/>
      <c r="K54" s="413"/>
      <c r="L54" s="413"/>
      <c r="M54" s="413"/>
      <c r="N54" s="413"/>
      <c r="O54" s="410" t="s">
        <v>1943</v>
      </c>
      <c r="P54" s="398"/>
      <c r="Q54" s="65"/>
      <c r="R54" s="65"/>
      <c r="S54" s="65"/>
      <c r="T54" s="65"/>
      <c r="U54" s="399"/>
      <c r="V54" s="398"/>
      <c r="W54" s="65"/>
      <c r="X54" s="65"/>
      <c r="Y54" s="65"/>
      <c r="Z54" s="65"/>
      <c r="AA54" s="399"/>
      <c r="AB54" s="398"/>
      <c r="AC54" s="65"/>
      <c r="AD54" s="65"/>
      <c r="AE54" s="65"/>
      <c r="AF54" s="65"/>
      <c r="AG54" s="65"/>
    </row>
    <row r="55" spans="1:34" ht="22.5" x14ac:dyDescent="0.3">
      <c r="A55" s="644" t="s">
        <v>1898</v>
      </c>
      <c r="B55" s="644"/>
      <c r="C55" s="409" t="s">
        <v>1851</v>
      </c>
      <c r="D55" s="231" t="s">
        <v>1894</v>
      </c>
      <c r="E55" s="413"/>
      <c r="F55" s="411" t="s">
        <v>1888</v>
      </c>
      <c r="G55" s="413"/>
      <c r="H55" s="413"/>
      <c r="I55" s="413"/>
      <c r="J55" s="413"/>
      <c r="K55" s="413"/>
      <c r="L55" s="413"/>
      <c r="M55" s="413"/>
      <c r="N55" s="413"/>
      <c r="O55" s="410" t="s">
        <v>1943</v>
      </c>
      <c r="P55" s="398"/>
      <c r="Q55" s="65"/>
      <c r="R55" s="65"/>
      <c r="S55" s="65"/>
      <c r="T55" s="65"/>
      <c r="U55" s="399"/>
      <c r="V55" s="398"/>
      <c r="W55" s="65"/>
      <c r="X55" s="65"/>
      <c r="Y55" s="65"/>
      <c r="Z55" s="65"/>
      <c r="AA55" s="399"/>
      <c r="AB55" s="398"/>
      <c r="AC55" s="65"/>
      <c r="AD55" s="65"/>
      <c r="AE55" s="65"/>
      <c r="AF55" s="65"/>
      <c r="AG55" s="65"/>
    </row>
    <row r="56" spans="1:34" ht="22.5" x14ac:dyDescent="0.3">
      <c r="A56" s="644" t="s">
        <v>1897</v>
      </c>
      <c r="B56" s="644"/>
      <c r="C56" s="409" t="s">
        <v>1852</v>
      </c>
      <c r="D56" s="231" t="s">
        <v>1894</v>
      </c>
      <c r="E56" s="413"/>
      <c r="F56" s="413"/>
      <c r="G56" s="413"/>
      <c r="H56" s="413"/>
      <c r="I56" s="413"/>
      <c r="J56" s="413"/>
      <c r="K56" s="413"/>
      <c r="L56" s="413"/>
      <c r="M56" s="413"/>
      <c r="N56" s="413"/>
      <c r="O56" s="410" t="s">
        <v>1943</v>
      </c>
      <c r="P56" s="398"/>
      <c r="Q56" s="65"/>
      <c r="R56" s="65"/>
      <c r="S56" s="65"/>
      <c r="T56" s="65"/>
      <c r="U56" s="399"/>
      <c r="V56" s="398"/>
      <c r="W56" s="65"/>
      <c r="X56" s="65"/>
      <c r="Y56" s="65"/>
      <c r="Z56" s="65"/>
      <c r="AA56" s="399"/>
      <c r="AB56" s="398"/>
      <c r="AC56" s="65"/>
      <c r="AD56" s="65"/>
      <c r="AE56" s="65"/>
      <c r="AF56" s="65"/>
      <c r="AG56" s="65"/>
    </row>
    <row r="57" spans="1:34" ht="21" customHeight="1" x14ac:dyDescent="0.15">
      <c r="A57" s="652" t="s">
        <v>855</v>
      </c>
      <c r="B57" s="652"/>
      <c r="C57" s="652"/>
      <c r="D57" s="418"/>
      <c r="E57" s="418"/>
      <c r="F57" s="418"/>
      <c r="G57" s="418"/>
      <c r="H57" s="418"/>
      <c r="I57" s="418"/>
      <c r="J57" s="418"/>
      <c r="K57" s="418"/>
      <c r="L57" s="418"/>
      <c r="M57" s="418"/>
      <c r="N57" s="418"/>
      <c r="O57" s="405"/>
      <c r="P57" s="398">
        <f>'เกษตรศาสตร์ 2.1-2566'!N526</f>
        <v>13</v>
      </c>
      <c r="Q57" s="65">
        <f>'เกษตรศาสตร์ 2.1-2566'!O526</f>
        <v>1.0833333333333333</v>
      </c>
      <c r="R57" s="65">
        <f>'เกษตรศาสตร์ 2.1-2566'!P526</f>
        <v>0</v>
      </c>
      <c r="S57" s="65">
        <f>'เกษตรศาสตร์ 2.1-2566'!Q526</f>
        <v>2.1666666666666665</v>
      </c>
      <c r="T57" s="65">
        <f>'เกษตรศาสตร์ 2.1-2566'!R526</f>
        <v>2.1666666666666665</v>
      </c>
      <c r="U57" s="399">
        <f>'เกษตรศาสตร์ 2.1-2566'!S526</f>
        <v>0.10833333333333332</v>
      </c>
      <c r="V57" s="398">
        <f>'เกษตรศาสตร์ 2.2-2566'!N585</f>
        <v>56</v>
      </c>
      <c r="W57" s="65">
        <f>'เกษตรศาสตร์ 2.2-2566'!O585</f>
        <v>4.6666666666666661</v>
      </c>
      <c r="X57" s="65">
        <f>'เกษตรศาสตร์ 2.2-2566'!P585</f>
        <v>0</v>
      </c>
      <c r="Y57" s="65">
        <f>'เกษตรศาสตร์ 2.2-2566'!Q585</f>
        <v>9.3333333333333321</v>
      </c>
      <c r="Z57" s="65">
        <f>'เกษตรศาสตร์ 2.2-2566'!R585</f>
        <v>9.3333333333333321</v>
      </c>
      <c r="AA57" s="399">
        <f>'เกษตรศาสตร์ 2.2-2566'!S585</f>
        <v>0.46666666666666662</v>
      </c>
      <c r="AB57" s="398">
        <f t="shared" ref="AB57:AF61" si="2">P57+V57</f>
        <v>69</v>
      </c>
      <c r="AC57" s="65">
        <f t="shared" si="2"/>
        <v>5.7499999999999991</v>
      </c>
      <c r="AD57" s="65">
        <f t="shared" si="2"/>
        <v>0</v>
      </c>
      <c r="AE57" s="65">
        <f t="shared" si="2"/>
        <v>11.499999999999998</v>
      </c>
      <c r="AF57" s="65">
        <f t="shared" si="2"/>
        <v>11.499999999999998</v>
      </c>
      <c r="AG57" s="399">
        <f>AF57/20</f>
        <v>0.57499999999999996</v>
      </c>
      <c r="AH57" s="408"/>
    </row>
    <row r="58" spans="1:34" ht="21" customHeight="1" x14ac:dyDescent="0.3">
      <c r="A58" s="675" t="s">
        <v>852</v>
      </c>
      <c r="B58" s="675"/>
      <c r="C58" s="675"/>
      <c r="D58" s="419">
        <f>D59+D79</f>
        <v>18</v>
      </c>
      <c r="E58" s="419"/>
      <c r="F58" s="419"/>
      <c r="G58" s="419"/>
      <c r="H58" s="419"/>
      <c r="I58" s="419"/>
      <c r="J58" s="419"/>
      <c r="K58" s="419"/>
      <c r="L58" s="419"/>
      <c r="M58" s="419"/>
      <c r="N58" s="419"/>
      <c r="O58" s="420"/>
      <c r="P58" s="398">
        <f>'พืชสวน 3.1-2566'!N7</f>
        <v>6795</v>
      </c>
      <c r="Q58" s="65">
        <f>'พืชสวน 3.1-2566'!O7</f>
        <v>383.86111111111109</v>
      </c>
      <c r="R58" s="65">
        <f>'พืชสวน 3.1-2566'!P7</f>
        <v>364.77777777777777</v>
      </c>
      <c r="S58" s="65">
        <f>'พืชสวน 3.1-2566'!Q7</f>
        <v>38.166666666666671</v>
      </c>
      <c r="T58" s="65">
        <f>'พืชสวน 3.1-2566'!R7</f>
        <v>402.94444444444446</v>
      </c>
      <c r="U58" s="402">
        <f>'พืชสวน 3.1-2566'!S7</f>
        <v>20.147222222222222</v>
      </c>
      <c r="V58" s="398">
        <f>'พืชสวน 3.2-2566'!N7</f>
        <v>5649</v>
      </c>
      <c r="W58" s="65">
        <f>'พืชสวน 3.2-2566'!O7</f>
        <v>317.69444444444446</v>
      </c>
      <c r="X58" s="65">
        <f>'พืชสวน 3.2-2566'!P7</f>
        <v>306.11111111111114</v>
      </c>
      <c r="Y58" s="65">
        <f>'พืชสวน 3.2-2566'!Q7</f>
        <v>23.166666666666664</v>
      </c>
      <c r="Z58" s="65">
        <f>'พืชสวน 3.2-2566'!R7</f>
        <v>329.27777777777783</v>
      </c>
      <c r="AA58" s="402">
        <f>'พืชสวน 3.2-2566'!S7</f>
        <v>16.463888888888892</v>
      </c>
      <c r="AB58" s="398">
        <f t="shared" si="2"/>
        <v>12444</v>
      </c>
      <c r="AC58" s="65">
        <f t="shared" si="2"/>
        <v>701.55555555555554</v>
      </c>
      <c r="AD58" s="65">
        <f t="shared" si="2"/>
        <v>670.88888888888891</v>
      </c>
      <c r="AE58" s="65">
        <f t="shared" si="2"/>
        <v>61.333333333333336</v>
      </c>
      <c r="AF58" s="65">
        <f t="shared" si="2"/>
        <v>732.22222222222229</v>
      </c>
      <c r="AG58" s="402">
        <f>AF58/20</f>
        <v>36.611111111111114</v>
      </c>
      <c r="AH58" s="403">
        <f>AG58/2</f>
        <v>18.305555555555557</v>
      </c>
    </row>
    <row r="59" spans="1:34" ht="21" customHeight="1" x14ac:dyDescent="0.3">
      <c r="A59" s="659" t="s">
        <v>859</v>
      </c>
      <c r="B59" s="659"/>
      <c r="C59" s="659"/>
      <c r="D59" s="421">
        <f>D61+D67+D73</f>
        <v>15</v>
      </c>
      <c r="E59" s="421"/>
      <c r="F59" s="421"/>
      <c r="G59" s="421"/>
      <c r="H59" s="421"/>
      <c r="I59" s="421"/>
      <c r="J59" s="421"/>
      <c r="K59" s="421"/>
      <c r="L59" s="421"/>
      <c r="M59" s="421"/>
      <c r="N59" s="421"/>
      <c r="O59" s="422"/>
      <c r="P59" s="398">
        <f>'พืชสวน 3.1-2566'!N8</f>
        <v>6566</v>
      </c>
      <c r="Q59" s="65">
        <f>'พืชสวน 3.1-2566'!O8</f>
        <v>364.77777777777777</v>
      </c>
      <c r="R59" s="65">
        <f>'พืชสวน 3.1-2566'!P8</f>
        <v>364.77777777777777</v>
      </c>
      <c r="S59" s="65">
        <f>'พืชสวน 3.1-2566'!Q8</f>
        <v>0</v>
      </c>
      <c r="T59" s="65">
        <f>'พืชสวน 3.1-2566'!R8</f>
        <v>364.77777777777777</v>
      </c>
      <c r="U59" s="399">
        <f>'พืชสวน 3.1-2566'!S8</f>
        <v>18.238888888888887</v>
      </c>
      <c r="V59" s="398">
        <f>'พืชสวน 3.2-2566'!N8</f>
        <v>5510</v>
      </c>
      <c r="W59" s="65">
        <f>'พืชสวน 3.2-2566'!O8</f>
        <v>306.11111111111114</v>
      </c>
      <c r="X59" s="65">
        <f>'พืชสวน 3.2-2566'!P8</f>
        <v>306.11111111111114</v>
      </c>
      <c r="Y59" s="65">
        <f>'พืชสวน 3.2-2566'!Q8</f>
        <v>0</v>
      </c>
      <c r="Z59" s="65">
        <f>'พืชสวน 3.2-2566'!R8</f>
        <v>306.11111111111114</v>
      </c>
      <c r="AA59" s="399">
        <f>'พืชสวน 3.2-2566'!S8</f>
        <v>15.305555555555557</v>
      </c>
      <c r="AB59" s="398">
        <f t="shared" si="2"/>
        <v>12076</v>
      </c>
      <c r="AC59" s="65">
        <f t="shared" si="2"/>
        <v>670.88888888888891</v>
      </c>
      <c r="AD59" s="65">
        <f t="shared" si="2"/>
        <v>670.88888888888891</v>
      </c>
      <c r="AE59" s="65">
        <f t="shared" si="2"/>
        <v>0</v>
      </c>
      <c r="AF59" s="65">
        <f t="shared" si="2"/>
        <v>670.88888888888891</v>
      </c>
      <c r="AG59" s="399">
        <f>AF59/20</f>
        <v>33.544444444444444</v>
      </c>
      <c r="AH59" s="408"/>
    </row>
    <row r="60" spans="1:34" ht="21" customHeight="1" x14ac:dyDescent="0.15">
      <c r="A60" s="660" t="s">
        <v>1927</v>
      </c>
      <c r="B60" s="660"/>
      <c r="C60" s="660"/>
      <c r="D60" s="423"/>
      <c r="E60" s="423"/>
      <c r="F60" s="423"/>
      <c r="G60" s="423"/>
      <c r="H60" s="423"/>
      <c r="I60" s="423"/>
      <c r="J60" s="423"/>
      <c r="K60" s="423"/>
      <c r="L60" s="423"/>
      <c r="M60" s="423"/>
      <c r="N60" s="423"/>
      <c r="O60" s="424"/>
      <c r="P60" s="398">
        <f>'พืชสวน 3.1-2566'!N9</f>
        <v>2132</v>
      </c>
      <c r="Q60" s="65">
        <f>'พืชสวน 3.1-2566'!O9</f>
        <v>118.44444444444444</v>
      </c>
      <c r="R60" s="65">
        <f>'พืชสวน 3.1-2566'!P9</f>
        <v>118.44444444444444</v>
      </c>
      <c r="S60" s="65">
        <f>'พืชสวน 3.1-2566'!Q9</f>
        <v>0</v>
      </c>
      <c r="T60" s="65">
        <f>'พืชสวน 3.1-2566'!R9</f>
        <v>118.44444444444444</v>
      </c>
      <c r="U60" s="399">
        <f>'พืชสวน 3.1-2566'!S9</f>
        <v>5.9222222222222225</v>
      </c>
      <c r="V60" s="398">
        <f>'พืชสวน 3.2-2566'!N9</f>
        <v>838</v>
      </c>
      <c r="W60" s="65">
        <f>'พืชสวน 3.2-2566'!O9</f>
        <v>46.555555555555557</v>
      </c>
      <c r="X60" s="65">
        <f>'พืชสวน 3.2-2566'!P9</f>
        <v>46.555555555555557</v>
      </c>
      <c r="Y60" s="65">
        <f>'พืชสวน 3.2-2566'!Q9</f>
        <v>0</v>
      </c>
      <c r="Z60" s="65">
        <f>'พืชสวน 3.2-2566'!R9</f>
        <v>46.555555555555557</v>
      </c>
      <c r="AA60" s="399">
        <f>'พืชสวน 3.2-2566'!S9</f>
        <v>2.3277777777777779</v>
      </c>
      <c r="AB60" s="398">
        <f t="shared" si="2"/>
        <v>2970</v>
      </c>
      <c r="AC60" s="65">
        <f t="shared" si="2"/>
        <v>165</v>
      </c>
      <c r="AD60" s="65">
        <f t="shared" si="2"/>
        <v>165</v>
      </c>
      <c r="AE60" s="65">
        <f t="shared" si="2"/>
        <v>0</v>
      </c>
      <c r="AF60" s="65">
        <f t="shared" si="2"/>
        <v>165</v>
      </c>
      <c r="AG60" s="399">
        <f>AF60/20</f>
        <v>8.25</v>
      </c>
      <c r="AH60" s="408"/>
    </row>
    <row r="61" spans="1:34" ht="21" customHeight="1" x14ac:dyDescent="0.3">
      <c r="A61" s="660" t="s">
        <v>856</v>
      </c>
      <c r="B61" s="660"/>
      <c r="C61" s="660"/>
      <c r="D61" s="423">
        <v>5</v>
      </c>
      <c r="E61" s="423"/>
      <c r="F61" s="423"/>
      <c r="G61" s="423"/>
      <c r="H61" s="423"/>
      <c r="I61" s="423"/>
      <c r="J61" s="423"/>
      <c r="K61" s="423"/>
      <c r="L61" s="423"/>
      <c r="M61" s="423"/>
      <c r="N61" s="423"/>
      <c r="O61" s="424"/>
      <c r="P61" s="398">
        <f>'พืชสวน 3.1-2566'!N65</f>
        <v>786</v>
      </c>
      <c r="Q61" s="65">
        <f>'พืชสวน 3.1-2566'!O65</f>
        <v>43.666666666666671</v>
      </c>
      <c r="R61" s="65">
        <f>'พืชสวน 3.1-2566'!P65</f>
        <v>43.666666666666671</v>
      </c>
      <c r="S61" s="65">
        <f>'พืชสวน 3.1-2566'!Q65</f>
        <v>0</v>
      </c>
      <c r="T61" s="65">
        <f>'พืชสวน 3.1-2566'!R65</f>
        <v>43.666666666666671</v>
      </c>
      <c r="U61" s="399">
        <f>'พืชสวน 3.1-2566'!S65</f>
        <v>2.1833333333333336</v>
      </c>
      <c r="V61" s="398">
        <f>'พืชสวน 3.2-2566'!N31</f>
        <v>1081</v>
      </c>
      <c r="W61" s="65">
        <f>'พืชสวน 3.2-2566'!O31</f>
        <v>60.055555555555564</v>
      </c>
      <c r="X61" s="65">
        <f>'พืชสวน 3.2-2566'!P31</f>
        <v>60.055555555555564</v>
      </c>
      <c r="Y61" s="65">
        <f>'พืชสวน 3.2-2566'!Q31</f>
        <v>0</v>
      </c>
      <c r="Z61" s="65">
        <f>'พืชสวน 3.2-2566'!R31</f>
        <v>60.055555555555564</v>
      </c>
      <c r="AA61" s="399">
        <f>'พืชสวน 3.2-2566'!S31</f>
        <v>3.0027777777777782</v>
      </c>
      <c r="AB61" s="398">
        <f t="shared" si="2"/>
        <v>1867</v>
      </c>
      <c r="AC61" s="65">
        <f t="shared" si="2"/>
        <v>103.72222222222223</v>
      </c>
      <c r="AD61" s="65">
        <f t="shared" si="2"/>
        <v>103.72222222222223</v>
      </c>
      <c r="AE61" s="65">
        <f t="shared" si="2"/>
        <v>0</v>
      </c>
      <c r="AF61" s="65">
        <f t="shared" si="2"/>
        <v>103.72222222222223</v>
      </c>
      <c r="AG61" s="399">
        <f>AF61/20</f>
        <v>5.1861111111111118</v>
      </c>
      <c r="AH61" s="408"/>
    </row>
    <row r="62" spans="1:34" ht="22.5" x14ac:dyDescent="0.3">
      <c r="A62" s="651" t="s">
        <v>1899</v>
      </c>
      <c r="B62" s="651"/>
      <c r="C62" s="409" t="s">
        <v>1853</v>
      </c>
      <c r="D62" s="231" t="s">
        <v>1894</v>
      </c>
      <c r="E62" s="413"/>
      <c r="F62" s="413"/>
      <c r="G62" s="411" t="s">
        <v>1888</v>
      </c>
      <c r="H62" s="413"/>
      <c r="I62" s="413"/>
      <c r="J62" s="413"/>
      <c r="K62" s="413"/>
      <c r="L62" s="413"/>
      <c r="M62" s="413"/>
      <c r="N62" s="413"/>
      <c r="O62" s="410" t="s">
        <v>1902</v>
      </c>
      <c r="P62" s="398"/>
      <c r="Q62" s="65"/>
      <c r="R62" s="65"/>
      <c r="S62" s="65"/>
      <c r="T62" s="65"/>
      <c r="U62" s="399"/>
      <c r="V62" s="398"/>
      <c r="W62" s="65"/>
      <c r="X62" s="65"/>
      <c r="Y62" s="65"/>
      <c r="Z62" s="65"/>
      <c r="AA62" s="399"/>
      <c r="AB62" s="398"/>
      <c r="AC62" s="65"/>
      <c r="AD62" s="65"/>
      <c r="AE62" s="65"/>
      <c r="AF62" s="65"/>
      <c r="AG62" s="65"/>
    </row>
    <row r="63" spans="1:34" ht="22.5" x14ac:dyDescent="0.3">
      <c r="A63" s="644" t="s">
        <v>1898</v>
      </c>
      <c r="B63" s="644"/>
      <c r="C63" s="409" t="s">
        <v>1854</v>
      </c>
      <c r="D63" s="231" t="s">
        <v>1894</v>
      </c>
      <c r="E63" s="413"/>
      <c r="F63" s="413"/>
      <c r="G63" s="413"/>
      <c r="H63" s="413"/>
      <c r="I63" s="413"/>
      <c r="J63" s="413"/>
      <c r="K63" s="413"/>
      <c r="L63" s="413"/>
      <c r="M63" s="413"/>
      <c r="N63" s="413"/>
      <c r="O63" s="410" t="s">
        <v>1944</v>
      </c>
      <c r="P63" s="398"/>
      <c r="Q63" s="65"/>
      <c r="R63" s="65"/>
      <c r="S63" s="65"/>
      <c r="T63" s="65"/>
      <c r="U63" s="399"/>
      <c r="V63" s="398"/>
      <c r="W63" s="65"/>
      <c r="X63" s="65"/>
      <c r="Y63" s="65"/>
      <c r="Z63" s="65"/>
      <c r="AA63" s="399"/>
      <c r="AB63" s="398"/>
      <c r="AC63" s="65"/>
      <c r="AD63" s="65"/>
      <c r="AE63" s="65"/>
      <c r="AF63" s="65"/>
      <c r="AG63" s="65"/>
    </row>
    <row r="64" spans="1:34" ht="22.5" x14ac:dyDescent="0.3">
      <c r="A64" s="651" t="s">
        <v>1897</v>
      </c>
      <c r="B64" s="651"/>
      <c r="C64" s="409" t="s">
        <v>1855</v>
      </c>
      <c r="D64" s="231" t="s">
        <v>1894</v>
      </c>
      <c r="E64" s="413"/>
      <c r="F64" s="413"/>
      <c r="G64" s="413"/>
      <c r="H64" s="413"/>
      <c r="I64" s="413"/>
      <c r="J64" s="413"/>
      <c r="K64" s="413"/>
      <c r="L64" s="413"/>
      <c r="M64" s="413"/>
      <c r="N64" s="413"/>
      <c r="O64" s="410" t="s">
        <v>1902</v>
      </c>
      <c r="P64" s="398"/>
      <c r="Q64" s="65"/>
      <c r="R64" s="65"/>
      <c r="S64" s="65"/>
      <c r="T64" s="65"/>
      <c r="U64" s="399"/>
      <c r="V64" s="398"/>
      <c r="W64" s="65"/>
      <c r="X64" s="65"/>
      <c r="Y64" s="65"/>
      <c r="Z64" s="65"/>
      <c r="AA64" s="399"/>
      <c r="AB64" s="398"/>
      <c r="AC64" s="65"/>
      <c r="AD64" s="65"/>
      <c r="AE64" s="65"/>
      <c r="AF64" s="65"/>
      <c r="AG64" s="65"/>
    </row>
    <row r="65" spans="1:34" ht="22.5" x14ac:dyDescent="0.3">
      <c r="A65" s="644" t="s">
        <v>1895</v>
      </c>
      <c r="B65" s="644"/>
      <c r="C65" s="409" t="s">
        <v>1856</v>
      </c>
      <c r="D65" s="231" t="s">
        <v>1894</v>
      </c>
      <c r="E65" s="413"/>
      <c r="F65" s="413"/>
      <c r="G65" s="413"/>
      <c r="H65" s="413"/>
      <c r="I65" s="413"/>
      <c r="J65" s="413"/>
      <c r="K65" s="413"/>
      <c r="L65" s="413"/>
      <c r="M65" s="413"/>
      <c r="N65" s="413"/>
      <c r="O65" s="410" t="s">
        <v>1944</v>
      </c>
      <c r="P65" s="398"/>
      <c r="Q65" s="65"/>
      <c r="R65" s="65"/>
      <c r="S65" s="65"/>
      <c r="T65" s="65"/>
      <c r="U65" s="399"/>
      <c r="V65" s="398"/>
      <c r="W65" s="65"/>
      <c r="X65" s="65"/>
      <c r="Y65" s="65"/>
      <c r="Z65" s="65"/>
      <c r="AA65" s="399"/>
      <c r="AB65" s="398"/>
      <c r="AC65" s="65"/>
      <c r="AD65" s="65"/>
      <c r="AE65" s="65"/>
      <c r="AF65" s="65"/>
      <c r="AG65" s="65"/>
    </row>
    <row r="66" spans="1:34" ht="22.5" x14ac:dyDescent="0.3">
      <c r="A66" s="642" t="s">
        <v>1896</v>
      </c>
      <c r="B66" s="643"/>
      <c r="C66" s="409" t="s">
        <v>1857</v>
      </c>
      <c r="D66" s="231" t="s">
        <v>1894</v>
      </c>
      <c r="E66" s="413"/>
      <c r="F66" s="413"/>
      <c r="G66" s="411"/>
      <c r="H66" s="413"/>
      <c r="I66" s="413"/>
      <c r="J66" s="413"/>
      <c r="K66" s="413"/>
      <c r="L66" s="411" t="s">
        <v>1889</v>
      </c>
      <c r="M66" s="413"/>
      <c r="N66" s="413"/>
      <c r="O66" s="410" t="s">
        <v>1902</v>
      </c>
      <c r="P66" s="398"/>
      <c r="Q66" s="65"/>
      <c r="R66" s="65"/>
      <c r="S66" s="65"/>
      <c r="T66" s="65"/>
      <c r="U66" s="399"/>
      <c r="V66" s="398"/>
      <c r="W66" s="65"/>
      <c r="X66" s="65"/>
      <c r="Y66" s="65"/>
      <c r="Z66" s="65"/>
      <c r="AA66" s="399"/>
      <c r="AB66" s="398"/>
      <c r="AC66" s="65"/>
      <c r="AD66" s="65"/>
      <c r="AE66" s="65"/>
      <c r="AF66" s="65"/>
      <c r="AG66" s="65"/>
    </row>
    <row r="67" spans="1:34" ht="21" customHeight="1" x14ac:dyDescent="0.3">
      <c r="A67" s="660" t="s">
        <v>857</v>
      </c>
      <c r="B67" s="660"/>
      <c r="C67" s="660"/>
      <c r="D67" s="423">
        <v>5</v>
      </c>
      <c r="E67" s="423"/>
      <c r="F67" s="423"/>
      <c r="G67" s="423"/>
      <c r="H67" s="423"/>
      <c r="I67" s="423"/>
      <c r="J67" s="423"/>
      <c r="K67" s="423"/>
      <c r="L67" s="423"/>
      <c r="M67" s="423"/>
      <c r="N67" s="423"/>
      <c r="O67" s="425"/>
      <c r="P67" s="398">
        <f>'พืชสวน 3.1-2566'!N121</f>
        <v>1731</v>
      </c>
      <c r="Q67" s="65">
        <f>'พืชสวน 3.1-2566'!O121</f>
        <v>96.166666666666671</v>
      </c>
      <c r="R67" s="65">
        <f>'พืชสวน 3.1-2566'!P121</f>
        <v>96.166666666666671</v>
      </c>
      <c r="S67" s="65">
        <f>'พืชสวน 3.1-2566'!Q121</f>
        <v>0</v>
      </c>
      <c r="T67" s="65">
        <f>'พืชสวน 3.1-2566'!R121</f>
        <v>96.166666666666671</v>
      </c>
      <c r="U67" s="399">
        <f>'พืชสวน 3.1-2566'!S121</f>
        <v>4.8083333333333336</v>
      </c>
      <c r="V67" s="398">
        <f>'พืชสวน 3.2-2566'!N85</f>
        <v>1315</v>
      </c>
      <c r="W67" s="65">
        <f>'พืชสวน 3.2-2566'!O85</f>
        <v>73.055555555555571</v>
      </c>
      <c r="X67" s="65">
        <f>'พืชสวน 3.2-2566'!P85</f>
        <v>73.055555555555571</v>
      </c>
      <c r="Y67" s="65">
        <f>'พืชสวน 3.2-2566'!Q85</f>
        <v>0</v>
      </c>
      <c r="Z67" s="65">
        <f>'พืชสวน 3.2-2566'!R85</f>
        <v>73.055555555555571</v>
      </c>
      <c r="AA67" s="399">
        <f>'พืชสวน 3.2-2566'!S85</f>
        <v>3.6527777777777786</v>
      </c>
      <c r="AB67" s="398">
        <f>P67+V67</f>
        <v>3046</v>
      </c>
      <c r="AC67" s="65">
        <f>Q67+W67</f>
        <v>169.22222222222223</v>
      </c>
      <c r="AD67" s="65">
        <f>R67+X67</f>
        <v>169.22222222222223</v>
      </c>
      <c r="AE67" s="65">
        <f>S67+Y67</f>
        <v>0</v>
      </c>
      <c r="AF67" s="65">
        <f>T67+Z67</f>
        <v>169.22222222222223</v>
      </c>
      <c r="AG67" s="399">
        <f>AF67/20</f>
        <v>8.4611111111111121</v>
      </c>
      <c r="AH67" s="408"/>
    </row>
    <row r="68" spans="1:34" ht="22.5" x14ac:dyDescent="0.3">
      <c r="A68" s="644" t="s">
        <v>1899</v>
      </c>
      <c r="B68" s="644"/>
      <c r="C68" s="409" t="s">
        <v>1858</v>
      </c>
      <c r="D68" s="231" t="s">
        <v>1894</v>
      </c>
      <c r="E68" s="413"/>
      <c r="F68" s="413"/>
      <c r="G68" s="413"/>
      <c r="H68" s="413"/>
      <c r="I68" s="413"/>
      <c r="J68" s="413"/>
      <c r="K68" s="413"/>
      <c r="L68" s="413"/>
      <c r="M68" s="413"/>
      <c r="N68" s="413"/>
      <c r="O68" s="410" t="s">
        <v>1944</v>
      </c>
      <c r="P68" s="398"/>
      <c r="Q68" s="65"/>
      <c r="R68" s="65"/>
      <c r="S68" s="65"/>
      <c r="T68" s="65"/>
      <c r="U68" s="399"/>
      <c r="V68" s="398"/>
      <c r="W68" s="65"/>
      <c r="X68" s="65"/>
      <c r="Y68" s="65"/>
      <c r="Z68" s="65"/>
      <c r="AA68" s="399"/>
      <c r="AB68" s="398"/>
      <c r="AC68" s="65"/>
      <c r="AD68" s="65"/>
      <c r="AE68" s="65"/>
      <c r="AF68" s="65"/>
      <c r="AG68" s="65"/>
    </row>
    <row r="69" spans="1:34" ht="22.5" x14ac:dyDescent="0.3">
      <c r="A69" s="644" t="s">
        <v>1898</v>
      </c>
      <c r="B69" s="644"/>
      <c r="C69" s="409" t="s">
        <v>1859</v>
      </c>
      <c r="D69" s="231" t="s">
        <v>1894</v>
      </c>
      <c r="E69" s="413"/>
      <c r="F69" s="413"/>
      <c r="G69" s="413"/>
      <c r="H69" s="413"/>
      <c r="I69" s="413"/>
      <c r="J69" s="413"/>
      <c r="K69" s="413"/>
      <c r="L69" s="413"/>
      <c r="M69" s="413"/>
      <c r="N69" s="413"/>
      <c r="O69" s="410" t="s">
        <v>1944</v>
      </c>
      <c r="P69" s="398"/>
      <c r="Q69" s="65"/>
      <c r="R69" s="65"/>
      <c r="S69" s="65"/>
      <c r="T69" s="65"/>
      <c r="U69" s="399"/>
      <c r="V69" s="398"/>
      <c r="W69" s="65"/>
      <c r="X69" s="65"/>
      <c r="Y69" s="65"/>
      <c r="Z69" s="65"/>
      <c r="AA69" s="399"/>
      <c r="AB69" s="398"/>
      <c r="AC69" s="65"/>
      <c r="AD69" s="65"/>
      <c r="AE69" s="65"/>
      <c r="AF69" s="65"/>
      <c r="AG69" s="65"/>
    </row>
    <row r="70" spans="1:34" ht="22.5" x14ac:dyDescent="0.3">
      <c r="A70" s="651" t="s">
        <v>1897</v>
      </c>
      <c r="B70" s="651"/>
      <c r="C70" s="409" t="s">
        <v>1860</v>
      </c>
      <c r="D70" s="231" t="s">
        <v>1894</v>
      </c>
      <c r="E70" s="413"/>
      <c r="F70" s="413"/>
      <c r="G70" s="413"/>
      <c r="H70" s="413"/>
      <c r="I70" s="413"/>
      <c r="J70" s="413"/>
      <c r="K70" s="413"/>
      <c r="L70" s="413"/>
      <c r="M70" s="413"/>
      <c r="N70" s="413"/>
      <c r="O70" s="410" t="s">
        <v>1902</v>
      </c>
      <c r="P70" s="398"/>
      <c r="Q70" s="65"/>
      <c r="R70" s="65"/>
      <c r="S70" s="65"/>
      <c r="T70" s="65"/>
      <c r="U70" s="399"/>
      <c r="V70" s="398"/>
      <c r="W70" s="65"/>
      <c r="X70" s="65"/>
      <c r="Y70" s="65"/>
      <c r="Z70" s="65"/>
      <c r="AA70" s="399"/>
      <c r="AB70" s="398"/>
      <c r="AC70" s="65"/>
      <c r="AD70" s="65"/>
      <c r="AE70" s="65"/>
      <c r="AF70" s="65"/>
      <c r="AG70" s="65"/>
    </row>
    <row r="71" spans="1:34" ht="22.5" x14ac:dyDescent="0.3">
      <c r="A71" s="644" t="s">
        <v>1895</v>
      </c>
      <c r="B71" s="644"/>
      <c r="C71" s="409" t="s">
        <v>1882</v>
      </c>
      <c r="D71" s="231" t="s">
        <v>1894</v>
      </c>
      <c r="E71" s="413"/>
      <c r="F71" s="413"/>
      <c r="G71" s="413"/>
      <c r="H71" s="413"/>
      <c r="I71" s="411"/>
      <c r="J71" s="413"/>
      <c r="K71" s="413"/>
      <c r="L71" s="413"/>
      <c r="M71" s="413"/>
      <c r="N71" s="413"/>
      <c r="O71" s="410" t="s">
        <v>1945</v>
      </c>
      <c r="P71" s="398"/>
      <c r="Q71" s="65"/>
      <c r="R71" s="65"/>
      <c r="S71" s="65"/>
      <c r="T71" s="65"/>
      <c r="U71" s="399"/>
      <c r="V71" s="398"/>
      <c r="W71" s="65"/>
      <c r="X71" s="65"/>
      <c r="Y71" s="65"/>
      <c r="Z71" s="65"/>
      <c r="AA71" s="399"/>
      <c r="AB71" s="398"/>
      <c r="AC71" s="65"/>
      <c r="AD71" s="65"/>
      <c r="AE71" s="65"/>
      <c r="AF71" s="65"/>
      <c r="AG71" s="65"/>
    </row>
    <row r="72" spans="1:34" ht="22.5" x14ac:dyDescent="0.3">
      <c r="A72" s="644" t="s">
        <v>1896</v>
      </c>
      <c r="B72" s="644"/>
      <c r="C72" s="409" t="s">
        <v>1883</v>
      </c>
      <c r="D72" s="231" t="s">
        <v>1894</v>
      </c>
      <c r="E72" s="413"/>
      <c r="F72" s="413"/>
      <c r="G72" s="413"/>
      <c r="H72" s="413"/>
      <c r="I72" s="411"/>
      <c r="J72" s="413"/>
      <c r="K72" s="413"/>
      <c r="L72" s="413"/>
      <c r="M72" s="413"/>
      <c r="N72" s="413"/>
      <c r="O72" s="410" t="s">
        <v>1945</v>
      </c>
      <c r="P72" s="398"/>
      <c r="Q72" s="65"/>
      <c r="R72" s="65"/>
      <c r="S72" s="65"/>
      <c r="T72" s="65"/>
      <c r="U72" s="399"/>
      <c r="V72" s="398"/>
      <c r="W72" s="65"/>
      <c r="X72" s="65"/>
      <c r="Y72" s="65"/>
      <c r="Z72" s="65"/>
      <c r="AA72" s="399"/>
      <c r="AB72" s="398"/>
      <c r="AC72" s="65"/>
      <c r="AD72" s="65"/>
      <c r="AE72" s="65"/>
      <c r="AF72" s="65"/>
      <c r="AG72" s="65"/>
    </row>
    <row r="73" spans="1:34" ht="21" customHeight="1" x14ac:dyDescent="0.3">
      <c r="A73" s="660" t="s">
        <v>858</v>
      </c>
      <c r="B73" s="660"/>
      <c r="C73" s="660"/>
      <c r="D73" s="423">
        <v>5</v>
      </c>
      <c r="E73" s="423"/>
      <c r="F73" s="423"/>
      <c r="G73" s="423"/>
      <c r="H73" s="423"/>
      <c r="I73" s="423"/>
      <c r="J73" s="423"/>
      <c r="K73" s="423"/>
      <c r="L73" s="423"/>
      <c r="M73" s="423"/>
      <c r="N73" s="423"/>
      <c r="O73" s="425"/>
      <c r="P73" s="398">
        <f>'พืชสวน 3.1-2566'!N194</f>
        <v>1861</v>
      </c>
      <c r="Q73" s="65">
        <f>'พืชสวน 3.1-2566'!O194</f>
        <v>103.38888888888887</v>
      </c>
      <c r="R73" s="65">
        <f>'พืชสวน 3.1-2566'!P194</f>
        <v>103.38888888888887</v>
      </c>
      <c r="S73" s="65">
        <f>'พืชสวน 3.1-2566'!Q194</f>
        <v>0</v>
      </c>
      <c r="T73" s="65">
        <f>'พืชสวน 3.1-2566'!R194</f>
        <v>103.38888888888887</v>
      </c>
      <c r="U73" s="399">
        <f>'พืชสวน 3.1-2566'!S194</f>
        <v>5.1694444444444434</v>
      </c>
      <c r="V73" s="398">
        <f>'พืชสวน 3.2-2566'!N152</f>
        <v>2276</v>
      </c>
      <c r="W73" s="65">
        <f>'พืชสวน 3.2-2566'!O152</f>
        <v>126.44444444444446</v>
      </c>
      <c r="X73" s="65">
        <f>'พืชสวน 3.2-2566'!P152</f>
        <v>126.44444444444446</v>
      </c>
      <c r="Y73" s="65">
        <f>'พืชสวน 3.2-2566'!Q152</f>
        <v>0</v>
      </c>
      <c r="Z73" s="65">
        <f>'พืชสวน 3.2-2566'!R152</f>
        <v>126.44444444444446</v>
      </c>
      <c r="AA73" s="399">
        <f>'พืชสวน 3.2-2566'!S152</f>
        <v>6.3222222222222229</v>
      </c>
      <c r="AB73" s="398">
        <f>P73+V73</f>
        <v>4137</v>
      </c>
      <c r="AC73" s="65">
        <f>Q73+W73</f>
        <v>229.83333333333331</v>
      </c>
      <c r="AD73" s="65">
        <f>R73+X73</f>
        <v>229.83333333333331</v>
      </c>
      <c r="AE73" s="65">
        <f>S73+Y73</f>
        <v>0</v>
      </c>
      <c r="AF73" s="65">
        <f>T73+Z73</f>
        <v>229.83333333333331</v>
      </c>
      <c r="AG73" s="399">
        <f>AF73/20</f>
        <v>11.491666666666665</v>
      </c>
      <c r="AH73" s="408"/>
    </row>
    <row r="74" spans="1:34" ht="22.5" x14ac:dyDescent="0.3">
      <c r="A74" s="644" t="s">
        <v>1899</v>
      </c>
      <c r="B74" s="644"/>
      <c r="C74" s="409" t="s">
        <v>1861</v>
      </c>
      <c r="D74" s="231" t="s">
        <v>1894</v>
      </c>
      <c r="E74" s="413"/>
      <c r="F74" s="413"/>
      <c r="G74" s="413"/>
      <c r="H74" s="411"/>
      <c r="I74" s="413"/>
      <c r="J74" s="413"/>
      <c r="K74" s="413"/>
      <c r="L74" s="413"/>
      <c r="M74" s="411" t="s">
        <v>1889</v>
      </c>
      <c r="N74" s="413"/>
      <c r="O74" s="410" t="s">
        <v>1944</v>
      </c>
      <c r="P74" s="398"/>
      <c r="Q74" s="65"/>
      <c r="R74" s="65"/>
      <c r="S74" s="65"/>
      <c r="T74" s="65"/>
      <c r="U74" s="399"/>
      <c r="V74" s="398"/>
      <c r="W74" s="65"/>
      <c r="X74" s="65"/>
      <c r="Y74" s="65"/>
      <c r="Z74" s="65"/>
      <c r="AA74" s="399"/>
      <c r="AB74" s="398"/>
      <c r="AC74" s="65"/>
      <c r="AD74" s="65"/>
      <c r="AE74" s="65"/>
      <c r="AF74" s="65"/>
      <c r="AG74" s="65"/>
    </row>
    <row r="75" spans="1:34" ht="22.5" x14ac:dyDescent="0.3">
      <c r="A75" s="651" t="s">
        <v>1898</v>
      </c>
      <c r="B75" s="651"/>
      <c r="C75" s="409" t="s">
        <v>1862</v>
      </c>
      <c r="D75" s="231" t="s">
        <v>1894</v>
      </c>
      <c r="E75" s="413"/>
      <c r="F75" s="413"/>
      <c r="G75" s="413"/>
      <c r="H75" s="411"/>
      <c r="I75" s="411" t="s">
        <v>1888</v>
      </c>
      <c r="J75" s="413"/>
      <c r="K75" s="413"/>
      <c r="L75" s="413"/>
      <c r="M75" s="413"/>
      <c r="N75" s="413"/>
      <c r="O75" s="410" t="s">
        <v>1902</v>
      </c>
      <c r="P75" s="398"/>
      <c r="Q75" s="65"/>
      <c r="R75" s="65"/>
      <c r="S75" s="65"/>
      <c r="T75" s="65"/>
      <c r="U75" s="399"/>
      <c r="V75" s="398"/>
      <c r="W75" s="65"/>
      <c r="X75" s="65"/>
      <c r="Y75" s="65"/>
      <c r="Z75" s="65"/>
      <c r="AA75" s="399"/>
      <c r="AB75" s="398"/>
      <c r="AC75" s="65"/>
      <c r="AD75" s="65"/>
      <c r="AE75" s="65"/>
      <c r="AF75" s="65"/>
      <c r="AG75" s="65"/>
    </row>
    <row r="76" spans="1:34" ht="22.5" x14ac:dyDescent="0.3">
      <c r="A76" s="651" t="s">
        <v>1897</v>
      </c>
      <c r="B76" s="651"/>
      <c r="C76" s="409" t="s">
        <v>1863</v>
      </c>
      <c r="D76" s="231" t="s">
        <v>1894</v>
      </c>
      <c r="E76" s="413"/>
      <c r="F76" s="413"/>
      <c r="G76" s="413"/>
      <c r="H76" s="413"/>
      <c r="I76" s="413"/>
      <c r="J76" s="413"/>
      <c r="K76" s="413"/>
      <c r="L76" s="413"/>
      <c r="M76" s="413"/>
      <c r="N76" s="413"/>
      <c r="O76" s="410" t="s">
        <v>1902</v>
      </c>
      <c r="P76" s="398"/>
      <c r="Q76" s="65"/>
      <c r="R76" s="65"/>
      <c r="S76" s="65"/>
      <c r="T76" s="65"/>
      <c r="U76" s="399"/>
      <c r="V76" s="398"/>
      <c r="W76" s="65"/>
      <c r="X76" s="65"/>
      <c r="Y76" s="65"/>
      <c r="Z76" s="65"/>
      <c r="AA76" s="399"/>
      <c r="AB76" s="398"/>
      <c r="AC76" s="65"/>
      <c r="AD76" s="65"/>
      <c r="AE76" s="65"/>
      <c r="AF76" s="65"/>
      <c r="AG76" s="65"/>
    </row>
    <row r="77" spans="1:34" ht="22.5" x14ac:dyDescent="0.3">
      <c r="A77" s="644" t="s">
        <v>1895</v>
      </c>
      <c r="B77" s="644"/>
      <c r="C77" s="409" t="s">
        <v>1864</v>
      </c>
      <c r="D77" s="231" t="s">
        <v>1894</v>
      </c>
      <c r="E77" s="413"/>
      <c r="F77" s="413"/>
      <c r="G77" s="413"/>
      <c r="H77" s="413"/>
      <c r="I77" s="413"/>
      <c r="J77" s="413"/>
      <c r="K77" s="413"/>
      <c r="L77" s="413"/>
      <c r="M77" s="413"/>
      <c r="N77" s="413"/>
      <c r="O77" s="410" t="s">
        <v>1944</v>
      </c>
      <c r="P77" s="398"/>
      <c r="Q77" s="65"/>
      <c r="R77" s="65"/>
      <c r="S77" s="65"/>
      <c r="T77" s="65"/>
      <c r="U77" s="399"/>
      <c r="V77" s="398"/>
      <c r="W77" s="65"/>
      <c r="X77" s="65"/>
      <c r="Y77" s="65"/>
      <c r="Z77" s="65"/>
      <c r="AA77" s="399"/>
      <c r="AB77" s="398"/>
      <c r="AC77" s="65"/>
      <c r="AD77" s="65"/>
      <c r="AE77" s="65"/>
      <c r="AF77" s="65"/>
      <c r="AG77" s="65"/>
    </row>
    <row r="78" spans="1:34" ht="22.5" x14ac:dyDescent="0.3">
      <c r="A78" s="651" t="s">
        <v>1896</v>
      </c>
      <c r="B78" s="651"/>
      <c r="C78" s="409" t="s">
        <v>1865</v>
      </c>
      <c r="D78" s="231" t="s">
        <v>1894</v>
      </c>
      <c r="E78" s="411"/>
      <c r="F78" s="413"/>
      <c r="G78" s="413"/>
      <c r="H78" s="413"/>
      <c r="I78" s="413"/>
      <c r="J78" s="411" t="s">
        <v>1889</v>
      </c>
      <c r="K78" s="413"/>
      <c r="L78" s="413"/>
      <c r="M78" s="413"/>
      <c r="N78" s="413"/>
      <c r="O78" s="410" t="s">
        <v>1902</v>
      </c>
      <c r="P78" s="398"/>
      <c r="Q78" s="65"/>
      <c r="R78" s="65"/>
      <c r="S78" s="65"/>
      <c r="T78" s="65"/>
      <c r="U78" s="399"/>
      <c r="V78" s="398"/>
      <c r="W78" s="65"/>
      <c r="X78" s="65"/>
      <c r="Y78" s="65"/>
      <c r="Z78" s="65"/>
      <c r="AA78" s="399"/>
      <c r="AB78" s="398"/>
      <c r="AC78" s="65"/>
      <c r="AD78" s="65"/>
      <c r="AE78" s="65"/>
      <c r="AF78" s="65"/>
      <c r="AG78" s="65"/>
    </row>
    <row r="79" spans="1:34" ht="21" customHeight="1" x14ac:dyDescent="0.3">
      <c r="A79" s="659" t="s">
        <v>860</v>
      </c>
      <c r="B79" s="659"/>
      <c r="C79" s="659"/>
      <c r="D79" s="421">
        <v>3</v>
      </c>
      <c r="E79" s="421"/>
      <c r="F79" s="421"/>
      <c r="G79" s="421"/>
      <c r="H79" s="421"/>
      <c r="I79" s="421"/>
      <c r="J79" s="421"/>
      <c r="K79" s="421"/>
      <c r="L79" s="421"/>
      <c r="M79" s="421"/>
      <c r="N79" s="421"/>
      <c r="O79" s="426"/>
      <c r="P79" s="398">
        <f>'พืชสวน 3.1-2566'!N252</f>
        <v>229</v>
      </c>
      <c r="Q79" s="65">
        <f>'พืชสวน 3.1-2566'!O252</f>
        <v>19.083333333333336</v>
      </c>
      <c r="R79" s="65">
        <f>'พืชสวน 3.1-2566'!P252</f>
        <v>0</v>
      </c>
      <c r="S79" s="65">
        <f>'พืชสวน 3.1-2566'!Q252</f>
        <v>38.166666666666671</v>
      </c>
      <c r="T79" s="65">
        <f>'พืชสวน 3.1-2566'!R252</f>
        <v>38.166666666666671</v>
      </c>
      <c r="U79" s="399">
        <f>'พืชสวน 3.1-2566'!S252</f>
        <v>1.9083333333333337</v>
      </c>
      <c r="V79" s="398">
        <f>'พืชสวน 3.2-2566'!N213</f>
        <v>139</v>
      </c>
      <c r="W79" s="65">
        <f>'พืชสวน 3.2-2566'!O213</f>
        <v>11.583333333333332</v>
      </c>
      <c r="X79" s="65">
        <f>'พืชสวน 3.2-2566'!P213</f>
        <v>0</v>
      </c>
      <c r="Y79" s="65">
        <f>'พืชสวน 3.2-2566'!Q213</f>
        <v>23.166666666666664</v>
      </c>
      <c r="Z79" s="65">
        <f>'พืชสวน 3.2-2566'!R213</f>
        <v>23.166666666666664</v>
      </c>
      <c r="AA79" s="399">
        <f>'พืชสวน 3.2-2566'!S213</f>
        <v>1.1583333333333332</v>
      </c>
      <c r="AB79" s="398">
        <f>P79+V79</f>
        <v>368</v>
      </c>
      <c r="AC79" s="65">
        <f>Q79+W79</f>
        <v>30.666666666666668</v>
      </c>
      <c r="AD79" s="65">
        <f>R79+X79</f>
        <v>0</v>
      </c>
      <c r="AE79" s="65">
        <f>S79+Y79</f>
        <v>61.333333333333336</v>
      </c>
      <c r="AF79" s="65">
        <f>T79+Z79</f>
        <v>61.333333333333336</v>
      </c>
      <c r="AG79" s="399">
        <f>AF79/20</f>
        <v>3.0666666666666669</v>
      </c>
      <c r="AH79" s="408"/>
    </row>
    <row r="80" spans="1:34" ht="22.5" x14ac:dyDescent="0.3">
      <c r="A80" s="644" t="s">
        <v>1899</v>
      </c>
      <c r="B80" s="644"/>
      <c r="C80" s="409" t="s">
        <v>1866</v>
      </c>
      <c r="D80" s="231" t="s">
        <v>1894</v>
      </c>
      <c r="E80" s="413"/>
      <c r="F80" s="413"/>
      <c r="G80" s="413"/>
      <c r="H80" s="413"/>
      <c r="I80" s="413"/>
      <c r="J80" s="413"/>
      <c r="K80" s="413"/>
      <c r="L80" s="413"/>
      <c r="M80" s="413"/>
      <c r="N80" s="413"/>
      <c r="O80" s="410" t="s">
        <v>1946</v>
      </c>
      <c r="P80" s="398"/>
      <c r="Q80" s="65"/>
      <c r="R80" s="65"/>
      <c r="S80" s="65"/>
      <c r="T80" s="65"/>
      <c r="U80" s="399"/>
      <c r="V80" s="398"/>
      <c r="W80" s="65"/>
      <c r="X80" s="65"/>
      <c r="Y80" s="65"/>
      <c r="Z80" s="65"/>
      <c r="AA80" s="399"/>
      <c r="AB80" s="398"/>
      <c r="AC80" s="65"/>
      <c r="AD80" s="65"/>
      <c r="AE80" s="65"/>
      <c r="AF80" s="65"/>
      <c r="AG80" s="65"/>
    </row>
    <row r="81" spans="1:34" ht="22.5" x14ac:dyDescent="0.3">
      <c r="A81" s="644" t="s">
        <v>1898</v>
      </c>
      <c r="B81" s="644"/>
      <c r="C81" s="409" t="s">
        <v>1867</v>
      </c>
      <c r="D81" s="231" t="s">
        <v>1894</v>
      </c>
      <c r="E81" s="413"/>
      <c r="F81" s="413"/>
      <c r="G81" s="413"/>
      <c r="H81" s="413"/>
      <c r="I81" s="413"/>
      <c r="J81" s="413"/>
      <c r="K81" s="413"/>
      <c r="L81" s="413"/>
      <c r="M81" s="413"/>
      <c r="N81" s="413"/>
      <c r="O81" s="410" t="s">
        <v>1946</v>
      </c>
      <c r="P81" s="398"/>
      <c r="Q81" s="65"/>
      <c r="R81" s="65"/>
      <c r="S81" s="65"/>
      <c r="T81" s="65"/>
      <c r="U81" s="399"/>
      <c r="V81" s="398"/>
      <c r="W81" s="65"/>
      <c r="X81" s="65"/>
      <c r="Y81" s="65"/>
      <c r="Z81" s="65"/>
      <c r="AA81" s="399"/>
      <c r="AB81" s="398"/>
      <c r="AC81" s="65"/>
      <c r="AD81" s="65"/>
      <c r="AE81" s="65"/>
      <c r="AF81" s="65"/>
      <c r="AG81" s="65"/>
    </row>
    <row r="82" spans="1:34" ht="22.5" x14ac:dyDescent="0.3">
      <c r="A82" s="644" t="s">
        <v>1897</v>
      </c>
      <c r="B82" s="644"/>
      <c r="C82" s="409" t="s">
        <v>1868</v>
      </c>
      <c r="D82" s="231" t="s">
        <v>1894</v>
      </c>
      <c r="E82" s="413"/>
      <c r="F82" s="411"/>
      <c r="G82" s="413"/>
      <c r="H82" s="413"/>
      <c r="I82" s="413"/>
      <c r="J82" s="413"/>
      <c r="K82" s="411" t="s">
        <v>1889</v>
      </c>
      <c r="L82" s="413"/>
      <c r="M82" s="413"/>
      <c r="N82" s="413"/>
      <c r="O82" s="410" t="s">
        <v>1946</v>
      </c>
      <c r="P82" s="398"/>
      <c r="Q82" s="65"/>
      <c r="R82" s="65"/>
      <c r="S82" s="65"/>
      <c r="T82" s="65"/>
      <c r="U82" s="399"/>
      <c r="V82" s="398"/>
      <c r="W82" s="65"/>
      <c r="X82" s="65"/>
      <c r="Y82" s="65"/>
      <c r="Z82" s="65"/>
      <c r="AA82" s="399"/>
      <c r="AB82" s="398"/>
      <c r="AC82" s="65"/>
      <c r="AD82" s="65"/>
      <c r="AE82" s="65"/>
      <c r="AF82" s="65"/>
      <c r="AG82" s="65"/>
    </row>
    <row r="83" spans="1:34" ht="21" customHeight="1" x14ac:dyDescent="0.3">
      <c r="A83" s="663" t="s">
        <v>861</v>
      </c>
      <c r="B83" s="663"/>
      <c r="C83" s="663"/>
      <c r="D83" s="427">
        <f>D84+D90</f>
        <v>8</v>
      </c>
      <c r="E83" s="427"/>
      <c r="F83" s="427"/>
      <c r="G83" s="427"/>
      <c r="H83" s="427"/>
      <c r="I83" s="427"/>
      <c r="J83" s="427"/>
      <c r="K83" s="427"/>
      <c r="L83" s="427"/>
      <c r="M83" s="427"/>
      <c r="N83" s="427"/>
      <c r="O83" s="428"/>
      <c r="P83" s="398">
        <f>'ส่งเสริม 4.1-2566'!N7</f>
        <v>3142</v>
      </c>
      <c r="Q83" s="65">
        <f>'ส่งเสริม 4.1-2566'!O7</f>
        <v>187.86111111111111</v>
      </c>
      <c r="R83" s="65">
        <f>'ส่งเสริม 4.1-2566'!P7</f>
        <v>147.94444444444446</v>
      </c>
      <c r="S83" s="65">
        <f>'ส่งเสริม 4.1-2566'!Q7</f>
        <v>79.833333333333329</v>
      </c>
      <c r="T83" s="65">
        <f>'ส่งเสริม 4.1-2566'!R7</f>
        <v>227.77777777777777</v>
      </c>
      <c r="U83" s="402">
        <f>'ส่งเสริม 4.1-2566'!S7</f>
        <v>11.388888888888889</v>
      </c>
      <c r="V83" s="398">
        <f>'ส่งเสริม 4.2-2566'!N7</f>
        <v>4030</v>
      </c>
      <c r="W83" s="65">
        <f>'ส่งเสริม 4.2-2566'!O7</f>
        <v>234.00000000000003</v>
      </c>
      <c r="X83" s="65">
        <f>'ส่งเสริม 4.2-2566'!P7</f>
        <v>203.66666666666669</v>
      </c>
      <c r="Y83" s="65">
        <f>'ส่งเสริม 4.2-2566'!Q7</f>
        <v>60.666666666666664</v>
      </c>
      <c r="Z83" s="65">
        <f>'ส่งเสริม 4.2-2566'!R7</f>
        <v>264.33333333333337</v>
      </c>
      <c r="AA83" s="402">
        <f>'ส่งเสริม 4.2-2566'!S7</f>
        <v>13.216666666666669</v>
      </c>
      <c r="AB83" s="398">
        <f t="shared" ref="AB83:AF84" si="3">P83+V83</f>
        <v>7172</v>
      </c>
      <c r="AC83" s="65">
        <f t="shared" si="3"/>
        <v>421.86111111111114</v>
      </c>
      <c r="AD83" s="65">
        <f t="shared" si="3"/>
        <v>351.61111111111114</v>
      </c>
      <c r="AE83" s="65">
        <f t="shared" si="3"/>
        <v>140.5</v>
      </c>
      <c r="AF83" s="65">
        <f t="shared" si="3"/>
        <v>492.11111111111114</v>
      </c>
      <c r="AG83" s="402">
        <f>AF83/20</f>
        <v>24.605555555555558</v>
      </c>
      <c r="AH83" s="403">
        <f>AG83/2</f>
        <v>12.302777777777779</v>
      </c>
    </row>
    <row r="84" spans="1:34" ht="21" customHeight="1" x14ac:dyDescent="0.3">
      <c r="A84" s="664" t="s">
        <v>862</v>
      </c>
      <c r="B84" s="664"/>
      <c r="C84" s="664"/>
      <c r="D84" s="429">
        <v>5</v>
      </c>
      <c r="E84" s="429"/>
      <c r="F84" s="429"/>
      <c r="G84" s="429"/>
      <c r="H84" s="429"/>
      <c r="I84" s="429"/>
      <c r="J84" s="429"/>
      <c r="K84" s="429"/>
      <c r="L84" s="429"/>
      <c r="M84" s="429"/>
      <c r="N84" s="429"/>
      <c r="O84" s="430"/>
      <c r="P84" s="398">
        <f>'ส่งเสริม 4.1-2566'!N8</f>
        <v>2663</v>
      </c>
      <c r="Q84" s="65">
        <f>'ส่งเสริม 4.1-2566'!O8</f>
        <v>147.94444444444446</v>
      </c>
      <c r="R84" s="65">
        <f>'ส่งเสริม 4.1-2566'!P8</f>
        <v>147.94444444444446</v>
      </c>
      <c r="S84" s="65">
        <f>'ส่งเสริม 4.1-2566'!Q8</f>
        <v>0</v>
      </c>
      <c r="T84" s="65">
        <f>'ส่งเสริม 4.1-2566'!R8</f>
        <v>147.94444444444446</v>
      </c>
      <c r="U84" s="399">
        <f>'ส่งเสริม 4.1-2566'!S8</f>
        <v>7.397222222222223</v>
      </c>
      <c r="V84" s="398">
        <f>'ส่งเสริม 4.2-2566'!N8</f>
        <v>3666</v>
      </c>
      <c r="W84" s="65">
        <f>'ส่งเสริม 4.2-2566'!O8</f>
        <v>203.66666666666669</v>
      </c>
      <c r="X84" s="65">
        <f>'ส่งเสริม 4.2-2566'!P8</f>
        <v>203.66666666666669</v>
      </c>
      <c r="Y84" s="65">
        <f>'ส่งเสริม 4.2-2566'!Q8</f>
        <v>0</v>
      </c>
      <c r="Z84" s="65">
        <f>'ส่งเสริม 4.2-2566'!R8</f>
        <v>203.66666666666669</v>
      </c>
      <c r="AA84" s="399">
        <f>'ส่งเสริม 4.2-2566'!S8</f>
        <v>10.183333333333334</v>
      </c>
      <c r="AB84" s="398">
        <f t="shared" si="3"/>
        <v>6329</v>
      </c>
      <c r="AC84" s="65">
        <f t="shared" si="3"/>
        <v>351.61111111111114</v>
      </c>
      <c r="AD84" s="65">
        <f t="shared" si="3"/>
        <v>351.61111111111114</v>
      </c>
      <c r="AE84" s="65">
        <f t="shared" si="3"/>
        <v>0</v>
      </c>
      <c r="AF84" s="65">
        <f t="shared" si="3"/>
        <v>351.61111111111114</v>
      </c>
      <c r="AG84" s="399">
        <f>AF84/20</f>
        <v>17.580555555555556</v>
      </c>
    </row>
    <row r="85" spans="1:34" ht="22.5" x14ac:dyDescent="0.3">
      <c r="A85" s="644" t="s">
        <v>1899</v>
      </c>
      <c r="B85" s="644"/>
      <c r="C85" s="414" t="s">
        <v>1869</v>
      </c>
      <c r="D85" s="231" t="s">
        <v>1886</v>
      </c>
      <c r="E85" s="413"/>
      <c r="F85" s="413"/>
      <c r="G85" s="411"/>
      <c r="H85" s="413"/>
      <c r="I85" s="413"/>
      <c r="J85" s="413"/>
      <c r="K85" s="413"/>
      <c r="L85" s="411" t="s">
        <v>1889</v>
      </c>
      <c r="M85" s="413"/>
      <c r="N85" s="413"/>
      <c r="O85" s="410" t="s">
        <v>1938</v>
      </c>
      <c r="P85" s="398"/>
      <c r="Q85" s="65"/>
      <c r="R85" s="65"/>
      <c r="S85" s="65"/>
      <c r="T85" s="65"/>
      <c r="U85" s="399"/>
      <c r="V85" s="398"/>
      <c r="W85" s="65"/>
      <c r="X85" s="65"/>
      <c r="Y85" s="65"/>
      <c r="Z85" s="65"/>
      <c r="AA85" s="399"/>
      <c r="AB85" s="398"/>
      <c r="AC85" s="65"/>
      <c r="AD85" s="65"/>
      <c r="AE85" s="65"/>
      <c r="AF85" s="65"/>
      <c r="AG85" s="65"/>
    </row>
    <row r="86" spans="1:34" ht="22.5" x14ac:dyDescent="0.3">
      <c r="A86" s="651" t="s">
        <v>1898</v>
      </c>
      <c r="B86" s="651"/>
      <c r="C86" s="409" t="s">
        <v>1870</v>
      </c>
      <c r="D86" s="231" t="s">
        <v>1894</v>
      </c>
      <c r="E86" s="413"/>
      <c r="F86" s="413"/>
      <c r="G86" s="413"/>
      <c r="H86" s="413"/>
      <c r="I86" s="413"/>
      <c r="J86" s="413"/>
      <c r="K86" s="413"/>
      <c r="L86" s="413"/>
      <c r="M86" s="413"/>
      <c r="N86" s="413"/>
      <c r="O86" s="410" t="s">
        <v>1902</v>
      </c>
      <c r="P86" s="398"/>
      <c r="Q86" s="65"/>
      <c r="R86" s="65"/>
      <c r="S86" s="65"/>
      <c r="T86" s="65"/>
      <c r="U86" s="399"/>
      <c r="V86" s="398"/>
      <c r="W86" s="65"/>
      <c r="X86" s="65"/>
      <c r="Y86" s="65"/>
      <c r="Z86" s="65"/>
      <c r="AA86" s="399"/>
      <c r="AB86" s="398"/>
      <c r="AC86" s="65"/>
      <c r="AD86" s="65"/>
      <c r="AE86" s="65"/>
      <c r="AF86" s="65"/>
      <c r="AG86" s="65"/>
    </row>
    <row r="87" spans="1:34" ht="22.5" x14ac:dyDescent="0.3">
      <c r="A87" s="644" t="s">
        <v>1897</v>
      </c>
      <c r="B87" s="644"/>
      <c r="C87" s="409" t="s">
        <v>1871</v>
      </c>
      <c r="D87" s="231" t="s">
        <v>1894</v>
      </c>
      <c r="E87" s="413"/>
      <c r="F87" s="413"/>
      <c r="G87" s="413"/>
      <c r="H87" s="413"/>
      <c r="I87" s="413"/>
      <c r="J87" s="413"/>
      <c r="K87" s="413"/>
      <c r="L87" s="413"/>
      <c r="M87" s="413"/>
      <c r="N87" s="413"/>
      <c r="O87" s="410" t="s">
        <v>1938</v>
      </c>
      <c r="P87" s="398"/>
      <c r="Q87" s="65"/>
      <c r="R87" s="65"/>
      <c r="S87" s="65"/>
      <c r="T87" s="65"/>
      <c r="U87" s="399"/>
      <c r="V87" s="398"/>
      <c r="W87" s="65"/>
      <c r="X87" s="65"/>
      <c r="Y87" s="65"/>
      <c r="Z87" s="65"/>
      <c r="AA87" s="399"/>
      <c r="AB87" s="398"/>
      <c r="AC87" s="65"/>
      <c r="AD87" s="65"/>
      <c r="AE87" s="65"/>
      <c r="AF87" s="65"/>
      <c r="AG87" s="65"/>
    </row>
    <row r="88" spans="1:34" ht="22.5" x14ac:dyDescent="0.3">
      <c r="A88" s="644" t="s">
        <v>1895</v>
      </c>
      <c r="B88" s="644"/>
      <c r="C88" s="409" t="s">
        <v>1872</v>
      </c>
      <c r="D88" s="231" t="s">
        <v>1894</v>
      </c>
      <c r="E88" s="413"/>
      <c r="F88" s="413"/>
      <c r="G88" s="413"/>
      <c r="H88" s="413"/>
      <c r="I88" s="413"/>
      <c r="J88" s="413"/>
      <c r="K88" s="413"/>
      <c r="L88" s="413"/>
      <c r="M88" s="413"/>
      <c r="N88" s="413"/>
      <c r="O88" s="410" t="s">
        <v>1938</v>
      </c>
      <c r="P88" s="398"/>
      <c r="Q88" s="65"/>
      <c r="R88" s="65"/>
      <c r="S88" s="65"/>
      <c r="T88" s="65"/>
      <c r="U88" s="399"/>
      <c r="V88" s="398"/>
      <c r="W88" s="65"/>
      <c r="X88" s="65"/>
      <c r="Y88" s="65"/>
      <c r="Z88" s="65"/>
      <c r="AA88" s="399"/>
      <c r="AB88" s="398"/>
      <c r="AC88" s="65"/>
      <c r="AD88" s="65"/>
      <c r="AE88" s="65"/>
      <c r="AF88" s="65"/>
      <c r="AG88" s="65"/>
    </row>
    <row r="89" spans="1:34" ht="22.5" x14ac:dyDescent="0.3">
      <c r="A89" s="644" t="s">
        <v>1896</v>
      </c>
      <c r="B89" s="644"/>
      <c r="C89" s="409" t="s">
        <v>1873</v>
      </c>
      <c r="D89" s="231" t="s">
        <v>1894</v>
      </c>
      <c r="E89" s="413"/>
      <c r="F89" s="413"/>
      <c r="G89" s="413"/>
      <c r="H89" s="413"/>
      <c r="I89" s="413"/>
      <c r="J89" s="413"/>
      <c r="K89" s="413"/>
      <c r="L89" s="413"/>
      <c r="M89" s="413"/>
      <c r="N89" s="413"/>
      <c r="O89" s="410" t="s">
        <v>1938</v>
      </c>
      <c r="P89" s="398"/>
      <c r="Q89" s="65"/>
      <c r="R89" s="65"/>
      <c r="S89" s="65"/>
      <c r="T89" s="65"/>
      <c r="U89" s="399"/>
      <c r="V89" s="398"/>
      <c r="W89" s="65"/>
      <c r="X89" s="65"/>
      <c r="Y89" s="65"/>
      <c r="Z89" s="65"/>
      <c r="AA89" s="399"/>
      <c r="AB89" s="398"/>
      <c r="AC89" s="65"/>
      <c r="AD89" s="65"/>
      <c r="AE89" s="65"/>
      <c r="AF89" s="65"/>
      <c r="AG89" s="65"/>
    </row>
    <row r="90" spans="1:34" ht="21" customHeight="1" x14ac:dyDescent="0.3">
      <c r="A90" s="664" t="s">
        <v>863</v>
      </c>
      <c r="B90" s="664"/>
      <c r="C90" s="664"/>
      <c r="D90" s="429">
        <v>3</v>
      </c>
      <c r="E90" s="429"/>
      <c r="F90" s="429"/>
      <c r="G90" s="429"/>
      <c r="H90" s="429"/>
      <c r="I90" s="429"/>
      <c r="J90" s="429"/>
      <c r="K90" s="429"/>
      <c r="L90" s="429"/>
      <c r="M90" s="429"/>
      <c r="N90" s="429"/>
      <c r="O90" s="234"/>
      <c r="P90" s="398">
        <f>'ส่งเสริม 4.1-2566'!N96</f>
        <v>296</v>
      </c>
      <c r="Q90" s="65">
        <f>'ส่งเสริม 4.1-2566'!O96</f>
        <v>24.666666666666664</v>
      </c>
      <c r="R90" s="65">
        <f>'ส่งเสริม 4.1-2566'!P96</f>
        <v>0</v>
      </c>
      <c r="S90" s="65">
        <f>'ส่งเสริม 4.1-2566'!Q96</f>
        <v>49.333333333333329</v>
      </c>
      <c r="T90" s="65">
        <f>'ส่งเสริม 4.1-2566'!R96</f>
        <v>49.333333333333329</v>
      </c>
      <c r="U90" s="399">
        <f>'ส่งเสริม 4.1-2566'!S96</f>
        <v>2.4666666666666663</v>
      </c>
      <c r="V90" s="398">
        <f>'ส่งเสริม 4.2-2566'!N110</f>
        <v>159</v>
      </c>
      <c r="W90" s="65">
        <f>'ส่งเสริม 4.2-2566'!O110</f>
        <v>13.25</v>
      </c>
      <c r="X90" s="65">
        <f>'ส่งเสริม 4.2-2566'!P110</f>
        <v>0</v>
      </c>
      <c r="Y90" s="65">
        <f>'ส่งเสริม 4.2-2566'!Q110</f>
        <v>26.5</v>
      </c>
      <c r="Z90" s="65">
        <f>'ส่งเสริม 4.2-2566'!R110</f>
        <v>26.5</v>
      </c>
      <c r="AA90" s="399">
        <f>'ส่งเสริม 4.2-2566'!S110</f>
        <v>1.325</v>
      </c>
      <c r="AB90" s="398">
        <f>P90+V90</f>
        <v>455</v>
      </c>
      <c r="AC90" s="65">
        <f>Q90+W90</f>
        <v>37.916666666666664</v>
      </c>
      <c r="AD90" s="65">
        <f>R90+X90</f>
        <v>0</v>
      </c>
      <c r="AE90" s="65">
        <f>S90+Y90</f>
        <v>75.833333333333329</v>
      </c>
      <c r="AF90" s="65">
        <f>T90+Z90</f>
        <v>75.833333333333329</v>
      </c>
      <c r="AG90" s="399">
        <f>AF90/20</f>
        <v>3.7916666666666665</v>
      </c>
    </row>
    <row r="91" spans="1:34" ht="22.5" x14ac:dyDescent="0.3">
      <c r="A91" s="644" t="s">
        <v>1899</v>
      </c>
      <c r="B91" s="644"/>
      <c r="C91" s="409" t="s">
        <v>1874</v>
      </c>
      <c r="D91" s="231" t="s">
        <v>1894</v>
      </c>
      <c r="E91" s="413"/>
      <c r="F91" s="413"/>
      <c r="G91" s="413"/>
      <c r="H91" s="413"/>
      <c r="I91" s="413"/>
      <c r="J91" s="413"/>
      <c r="K91" s="413"/>
      <c r="L91" s="413"/>
      <c r="M91" s="413"/>
      <c r="N91" s="413"/>
      <c r="O91" s="410" t="s">
        <v>1947</v>
      </c>
      <c r="P91" s="398"/>
      <c r="Q91" s="65"/>
      <c r="R91" s="65"/>
      <c r="S91" s="65"/>
      <c r="T91" s="65"/>
      <c r="U91" s="399"/>
      <c r="V91" s="398"/>
      <c r="W91" s="65"/>
      <c r="X91" s="65"/>
      <c r="Y91" s="65"/>
      <c r="Z91" s="65"/>
      <c r="AA91" s="399"/>
      <c r="AB91" s="398"/>
      <c r="AC91" s="65"/>
      <c r="AD91" s="65"/>
      <c r="AE91" s="65"/>
      <c r="AF91" s="65"/>
      <c r="AG91" s="65"/>
    </row>
    <row r="92" spans="1:34" ht="22.5" x14ac:dyDescent="0.3">
      <c r="A92" s="644" t="s">
        <v>1898</v>
      </c>
      <c r="B92" s="644"/>
      <c r="C92" s="409" t="s">
        <v>1875</v>
      </c>
      <c r="D92" s="231" t="s">
        <v>1894</v>
      </c>
      <c r="E92" s="413"/>
      <c r="F92" s="413"/>
      <c r="G92" s="413"/>
      <c r="H92" s="413"/>
      <c r="I92" s="413"/>
      <c r="J92" s="413"/>
      <c r="K92" s="413"/>
      <c r="L92" s="413"/>
      <c r="M92" s="413"/>
      <c r="N92" s="413"/>
      <c r="O92" s="410" t="s">
        <v>1947</v>
      </c>
      <c r="P92" s="398"/>
      <c r="Q92" s="65"/>
      <c r="R92" s="65"/>
      <c r="S92" s="65"/>
      <c r="T92" s="65"/>
      <c r="U92" s="399"/>
      <c r="V92" s="398"/>
      <c r="W92" s="65"/>
      <c r="X92" s="65"/>
      <c r="Y92" s="65"/>
      <c r="Z92" s="65"/>
      <c r="AA92" s="399"/>
      <c r="AB92" s="398"/>
      <c r="AC92" s="65"/>
      <c r="AD92" s="65"/>
      <c r="AE92" s="65"/>
      <c r="AF92" s="65"/>
      <c r="AG92" s="65"/>
    </row>
    <row r="93" spans="1:34" ht="22.5" x14ac:dyDescent="0.3">
      <c r="A93" s="644" t="s">
        <v>1897</v>
      </c>
      <c r="B93" s="644"/>
      <c r="C93" s="409" t="s">
        <v>1876</v>
      </c>
      <c r="D93" s="231" t="s">
        <v>1894</v>
      </c>
      <c r="E93" s="413"/>
      <c r="F93" s="413"/>
      <c r="G93" s="411"/>
      <c r="H93" s="413"/>
      <c r="I93" s="413"/>
      <c r="J93" s="413"/>
      <c r="K93" s="413"/>
      <c r="L93" s="411" t="s">
        <v>1889</v>
      </c>
      <c r="M93" s="413"/>
      <c r="N93" s="413"/>
      <c r="O93" s="410" t="s">
        <v>1947</v>
      </c>
      <c r="P93" s="398"/>
      <c r="Q93" s="65"/>
      <c r="R93" s="65"/>
      <c r="S93" s="65"/>
      <c r="T93" s="65"/>
      <c r="U93" s="399"/>
      <c r="V93" s="398"/>
      <c r="W93" s="65"/>
      <c r="X93" s="65"/>
      <c r="Y93" s="65"/>
      <c r="Z93" s="65"/>
      <c r="AA93" s="399"/>
      <c r="AB93" s="398"/>
      <c r="AC93" s="65"/>
      <c r="AD93" s="65"/>
      <c r="AE93" s="65"/>
      <c r="AF93" s="65"/>
      <c r="AG93" s="65"/>
    </row>
    <row r="94" spans="1:34" ht="21" customHeight="1" x14ac:dyDescent="0.15">
      <c r="A94" s="664" t="s">
        <v>864</v>
      </c>
      <c r="B94" s="664"/>
      <c r="C94" s="664"/>
      <c r="D94" s="429"/>
      <c r="E94" s="429"/>
      <c r="F94" s="429"/>
      <c r="G94" s="429"/>
      <c r="H94" s="429"/>
      <c r="I94" s="429"/>
      <c r="J94" s="429"/>
      <c r="K94" s="429"/>
      <c r="L94" s="429"/>
      <c r="M94" s="429"/>
      <c r="N94" s="429"/>
      <c r="O94" s="430"/>
      <c r="P94" s="398">
        <f>'ส่งเสริม 4.1-2566'!N165</f>
        <v>183</v>
      </c>
      <c r="Q94" s="65">
        <f>'ส่งเสริม 4.1-2566'!O165</f>
        <v>15.25</v>
      </c>
      <c r="R94" s="65">
        <f>'ส่งเสริม 4.1-2566'!P165</f>
        <v>0</v>
      </c>
      <c r="S94" s="65">
        <f>'ส่งเสริม 4.1-2566'!Q165</f>
        <v>30.5</v>
      </c>
      <c r="T94" s="65">
        <f>'ส่งเสริม 4.1-2566'!R165</f>
        <v>30.5</v>
      </c>
      <c r="U94" s="399">
        <f>'ส่งเสริม 4.1-2566'!S165</f>
        <v>1.5249999999999999</v>
      </c>
      <c r="V94" s="398">
        <f>'ส่งเสริม 4.2-2566'!N158</f>
        <v>205</v>
      </c>
      <c r="W94" s="65">
        <f>'ส่งเสริม 4.2-2566'!O158</f>
        <v>17.083333333333332</v>
      </c>
      <c r="X94" s="65">
        <f>'ส่งเสริม 4.2-2566'!P158</f>
        <v>0</v>
      </c>
      <c r="Y94" s="65">
        <f>'ส่งเสริม 4.2-2566'!Q158</f>
        <v>34.166666666666664</v>
      </c>
      <c r="Z94" s="65">
        <f>'ส่งเสริม 4.2-2566'!R158</f>
        <v>34.166666666666664</v>
      </c>
      <c r="AA94" s="399">
        <f>'ส่งเสริม 4.2-2566'!S158</f>
        <v>1.7083333333333333</v>
      </c>
      <c r="AB94" s="398">
        <f t="shared" ref="AB94:AF96" si="4">P94+V94</f>
        <v>388</v>
      </c>
      <c r="AC94" s="65">
        <f t="shared" si="4"/>
        <v>32.333333333333329</v>
      </c>
      <c r="AD94" s="65">
        <f t="shared" si="4"/>
        <v>0</v>
      </c>
      <c r="AE94" s="65">
        <f t="shared" si="4"/>
        <v>64.666666666666657</v>
      </c>
      <c r="AF94" s="65">
        <f t="shared" si="4"/>
        <v>64.666666666666657</v>
      </c>
      <c r="AG94" s="399">
        <f>AF94/20</f>
        <v>3.2333333333333329</v>
      </c>
    </row>
    <row r="95" spans="1:34" ht="21" customHeight="1" x14ac:dyDescent="0.3">
      <c r="A95" s="665" t="s">
        <v>866</v>
      </c>
      <c r="B95" s="665"/>
      <c r="C95" s="665"/>
      <c r="D95" s="431">
        <f>D96</f>
        <v>3</v>
      </c>
      <c r="E95" s="431"/>
      <c r="F95" s="431"/>
      <c r="G95" s="431"/>
      <c r="H95" s="431"/>
      <c r="I95" s="431"/>
      <c r="J95" s="431"/>
      <c r="K95" s="431"/>
      <c r="L95" s="431"/>
      <c r="M95" s="431"/>
      <c r="N95" s="431"/>
      <c r="O95" s="432"/>
      <c r="P95" s="398">
        <f>'ภูมิสังคม 5.1-2566'!N7</f>
        <v>452</v>
      </c>
      <c r="Q95" s="65">
        <f>'ภูมิสังคม 5.1-2566'!O7</f>
        <v>37.666666666666671</v>
      </c>
      <c r="R95" s="65">
        <f>'ภูมิสังคม 5.1-2566'!P7</f>
        <v>0</v>
      </c>
      <c r="S95" s="65">
        <f>'ภูมิสังคม 5.1-2566'!Q7</f>
        <v>75.333333333333343</v>
      </c>
      <c r="T95" s="65">
        <f>'ภูมิสังคม 5.1-2566'!R7</f>
        <v>75.333333333333343</v>
      </c>
      <c r="U95" s="402">
        <f>'ภูมิสังคม 5.1-2566'!S7</f>
        <v>3.7666666666666671</v>
      </c>
      <c r="V95" s="398">
        <f>'ภูมิสังคม 5.2-2566'!N7</f>
        <v>264</v>
      </c>
      <c r="W95" s="65">
        <f>'ภูมิสังคม 5.2-2566'!O7</f>
        <v>22</v>
      </c>
      <c r="X95" s="65">
        <f>'ภูมิสังคม 5.2-2566'!P7</f>
        <v>0</v>
      </c>
      <c r="Y95" s="65">
        <f>'ภูมิสังคม 5.2-2566'!Q7</f>
        <v>44</v>
      </c>
      <c r="Z95" s="65">
        <f>'ภูมิสังคม 5.2-2566'!R7</f>
        <v>44</v>
      </c>
      <c r="AA95" s="402">
        <f>'ภูมิสังคม 5.2-2566'!S7</f>
        <v>2.2000000000000002</v>
      </c>
      <c r="AB95" s="398">
        <f t="shared" si="4"/>
        <v>716</v>
      </c>
      <c r="AC95" s="65">
        <f t="shared" si="4"/>
        <v>59.666666666666671</v>
      </c>
      <c r="AD95" s="65">
        <f t="shared" si="4"/>
        <v>0</v>
      </c>
      <c r="AE95" s="65">
        <f t="shared" si="4"/>
        <v>119.33333333333334</v>
      </c>
      <c r="AF95" s="65">
        <f t="shared" si="4"/>
        <v>119.33333333333334</v>
      </c>
      <c r="AG95" s="402">
        <f>AF95/20</f>
        <v>5.9666666666666668</v>
      </c>
      <c r="AH95" s="403">
        <f>AG95/2</f>
        <v>2.9833333333333334</v>
      </c>
    </row>
    <row r="96" spans="1:34" ht="21" customHeight="1" x14ac:dyDescent="0.3">
      <c r="A96" s="661" t="s">
        <v>865</v>
      </c>
      <c r="B96" s="661"/>
      <c r="C96" s="661"/>
      <c r="D96" s="433">
        <v>3</v>
      </c>
      <c r="E96" s="433"/>
      <c r="F96" s="433"/>
      <c r="G96" s="433"/>
      <c r="H96" s="433"/>
      <c r="I96" s="433"/>
      <c r="J96" s="433"/>
      <c r="K96" s="433"/>
      <c r="L96" s="433"/>
      <c r="M96" s="433"/>
      <c r="N96" s="433"/>
      <c r="O96" s="434"/>
      <c r="P96" s="398">
        <f>'ภูมิสังคม 5.1-2566'!N8</f>
        <v>452</v>
      </c>
      <c r="Q96" s="65">
        <f>'ภูมิสังคม 5.1-2566'!O8</f>
        <v>37.666666666666671</v>
      </c>
      <c r="R96" s="65">
        <f>'ภูมิสังคม 5.1-2566'!P8</f>
        <v>0</v>
      </c>
      <c r="S96" s="65">
        <f>'ภูมิสังคม 5.1-2566'!Q8</f>
        <v>75.333333333333343</v>
      </c>
      <c r="T96" s="65">
        <f>'ภูมิสังคม 5.1-2566'!R8</f>
        <v>75.333333333333343</v>
      </c>
      <c r="U96" s="399">
        <f>'ภูมิสังคม 5.1-2566'!S8</f>
        <v>3.7666666666666671</v>
      </c>
      <c r="V96" s="398">
        <f>'ภูมิสังคม 5.2-2566'!N8</f>
        <v>264</v>
      </c>
      <c r="W96" s="65">
        <f>'ภูมิสังคม 5.2-2566'!O8</f>
        <v>22</v>
      </c>
      <c r="X96" s="65">
        <f>'ภูมิสังคม 5.2-2566'!P8</f>
        <v>0</v>
      </c>
      <c r="Y96" s="65">
        <f>'ภูมิสังคม 5.2-2566'!Q8</f>
        <v>44</v>
      </c>
      <c r="Z96" s="65">
        <f>'ภูมิสังคม 5.2-2566'!R8</f>
        <v>44</v>
      </c>
      <c r="AA96" s="399">
        <f>'ภูมิสังคม 5.2-2566'!S8</f>
        <v>2.2000000000000002</v>
      </c>
      <c r="AB96" s="398">
        <f t="shared" si="4"/>
        <v>716</v>
      </c>
      <c r="AC96" s="65">
        <f t="shared" si="4"/>
        <v>59.666666666666671</v>
      </c>
      <c r="AD96" s="65">
        <f t="shared" si="4"/>
        <v>0</v>
      </c>
      <c r="AE96" s="65">
        <f t="shared" si="4"/>
        <v>119.33333333333334</v>
      </c>
      <c r="AF96" s="65">
        <f t="shared" si="4"/>
        <v>119.33333333333334</v>
      </c>
      <c r="AG96" s="399">
        <f>AF96/20</f>
        <v>5.9666666666666668</v>
      </c>
    </row>
    <row r="97" spans="1:34" ht="22.5" x14ac:dyDescent="0.3">
      <c r="A97" s="644" t="s">
        <v>1899</v>
      </c>
      <c r="B97" s="644"/>
      <c r="C97" s="409" t="s">
        <v>1877</v>
      </c>
      <c r="D97" s="231" t="s">
        <v>1894</v>
      </c>
      <c r="E97" s="413"/>
      <c r="F97" s="413"/>
      <c r="G97" s="413"/>
      <c r="H97" s="413"/>
      <c r="I97" s="413"/>
      <c r="J97" s="413"/>
      <c r="K97" s="413"/>
      <c r="L97" s="413"/>
      <c r="M97" s="413"/>
      <c r="N97" s="413"/>
      <c r="O97" s="410" t="s">
        <v>1948</v>
      </c>
      <c r="P97" s="398"/>
      <c r="Q97" s="65"/>
      <c r="R97" s="65"/>
      <c r="S97" s="65"/>
      <c r="T97" s="65"/>
      <c r="U97" s="399"/>
      <c r="V97" s="398"/>
      <c r="W97" s="65"/>
      <c r="X97" s="65"/>
      <c r="Y97" s="65"/>
      <c r="Z97" s="65"/>
      <c r="AA97" s="399"/>
      <c r="AB97" s="398"/>
      <c r="AC97" s="65"/>
      <c r="AD97" s="65"/>
      <c r="AE97" s="65"/>
      <c r="AF97" s="65"/>
      <c r="AG97" s="65"/>
    </row>
    <row r="98" spans="1:34" ht="22.5" x14ac:dyDescent="0.3">
      <c r="A98" s="644" t="s">
        <v>1898</v>
      </c>
      <c r="B98" s="644"/>
      <c r="C98" s="409" t="s">
        <v>1878</v>
      </c>
      <c r="D98" s="231" t="s">
        <v>1894</v>
      </c>
      <c r="E98" s="413"/>
      <c r="F98" s="413"/>
      <c r="G98" s="413"/>
      <c r="H98" s="413"/>
      <c r="I98" s="413"/>
      <c r="J98" s="413"/>
      <c r="K98" s="413"/>
      <c r="L98" s="413"/>
      <c r="M98" s="413"/>
      <c r="N98" s="413"/>
      <c r="O98" s="410" t="s">
        <v>1948</v>
      </c>
      <c r="P98" s="398"/>
      <c r="Q98" s="65"/>
      <c r="R98" s="65"/>
      <c r="S98" s="65"/>
      <c r="T98" s="65"/>
      <c r="U98" s="399"/>
      <c r="V98" s="398"/>
      <c r="W98" s="65"/>
      <c r="X98" s="65"/>
      <c r="Y98" s="65"/>
      <c r="Z98" s="65"/>
      <c r="AA98" s="399"/>
      <c r="AB98" s="398"/>
      <c r="AC98" s="65"/>
      <c r="AD98" s="65"/>
      <c r="AE98" s="65"/>
      <c r="AF98" s="65"/>
      <c r="AG98" s="65"/>
    </row>
    <row r="99" spans="1:34" ht="22.5" x14ac:dyDescent="0.3">
      <c r="A99" s="644" t="s">
        <v>1897</v>
      </c>
      <c r="B99" s="644"/>
      <c r="C99" s="409" t="s">
        <v>1879</v>
      </c>
      <c r="D99" s="231" t="s">
        <v>1894</v>
      </c>
      <c r="E99" s="413"/>
      <c r="F99" s="413"/>
      <c r="G99" s="413"/>
      <c r="H99" s="413"/>
      <c r="I99" s="413"/>
      <c r="J99" s="413"/>
      <c r="K99" s="413"/>
      <c r="L99" s="413"/>
      <c r="M99" s="413"/>
      <c r="N99" s="413"/>
      <c r="O99" s="410" t="s">
        <v>1948</v>
      </c>
      <c r="P99" s="398"/>
      <c r="Q99" s="65"/>
      <c r="R99" s="65"/>
      <c r="S99" s="65"/>
      <c r="T99" s="65"/>
      <c r="U99" s="399"/>
      <c r="V99" s="398"/>
      <c r="W99" s="65"/>
      <c r="X99" s="65"/>
      <c r="Y99" s="65"/>
      <c r="Z99" s="65"/>
      <c r="AA99" s="399"/>
      <c r="AB99" s="398"/>
      <c r="AC99" s="65"/>
      <c r="AD99" s="65"/>
      <c r="AE99" s="65"/>
      <c r="AF99" s="65"/>
      <c r="AG99" s="65"/>
    </row>
    <row r="100" spans="1:34" ht="21" customHeight="1" x14ac:dyDescent="0.3">
      <c r="A100" s="658" t="s">
        <v>867</v>
      </c>
      <c r="B100" s="658"/>
      <c r="C100" s="658"/>
      <c r="D100" s="435">
        <f>D101</f>
        <v>2</v>
      </c>
      <c r="E100" s="435"/>
      <c r="F100" s="435"/>
      <c r="G100" s="435"/>
      <c r="H100" s="435"/>
      <c r="I100" s="435"/>
      <c r="J100" s="435"/>
      <c r="K100" s="435"/>
      <c r="L100" s="435"/>
      <c r="M100" s="435"/>
      <c r="N100" s="435"/>
      <c r="O100" s="436" t="s">
        <v>1950</v>
      </c>
      <c r="P100" s="398">
        <f>'การจัดการ 6.1-2566'!N7</f>
        <v>929</v>
      </c>
      <c r="Q100" s="65">
        <f>'การจัดการ 6.1-2566'!O7</f>
        <v>77.416666666666671</v>
      </c>
      <c r="R100" s="65">
        <f>'การจัดการ 6.1-2566'!P7</f>
        <v>0</v>
      </c>
      <c r="S100" s="65">
        <f>'การจัดการ 6.1-2566'!Q7</f>
        <v>154.83333333333334</v>
      </c>
      <c r="T100" s="65">
        <f>'การจัดการ 6.1-2566'!R7</f>
        <v>154.83333333333334</v>
      </c>
      <c r="U100" s="402">
        <f>'การจัดการ 6.1-2566'!S7</f>
        <v>7.7416666666666671</v>
      </c>
      <c r="V100" s="398">
        <f>'การจัดการ 6.2-2566'!N7</f>
        <v>887</v>
      </c>
      <c r="W100" s="65">
        <f>'การจัดการ 6.2-2566'!O7</f>
        <v>73.916666666666657</v>
      </c>
      <c r="X100" s="65">
        <f>'การจัดการ 6.2-2566'!P7</f>
        <v>0</v>
      </c>
      <c r="Y100" s="65">
        <f>'การจัดการ 6.2-2566'!Q7</f>
        <v>147.83333333333331</v>
      </c>
      <c r="Z100" s="65">
        <f>'การจัดการ 6.2-2566'!R7</f>
        <v>147.83333333333331</v>
      </c>
      <c r="AA100" s="402">
        <f>'การจัดการ 6.2-2566'!S7</f>
        <v>7.3916666666666657</v>
      </c>
      <c r="AB100" s="398">
        <f t="shared" ref="AB100:AF101" si="5">P100+V100</f>
        <v>1816</v>
      </c>
      <c r="AC100" s="65">
        <f t="shared" si="5"/>
        <v>151.33333333333331</v>
      </c>
      <c r="AD100" s="65">
        <f t="shared" si="5"/>
        <v>0</v>
      </c>
      <c r="AE100" s="65">
        <f t="shared" si="5"/>
        <v>302.66666666666663</v>
      </c>
      <c r="AF100" s="65">
        <f t="shared" si="5"/>
        <v>302.66666666666663</v>
      </c>
      <c r="AG100" s="402">
        <f>AF100/20</f>
        <v>15.133333333333331</v>
      </c>
      <c r="AH100" s="403">
        <f>AG100/2</f>
        <v>7.5666666666666655</v>
      </c>
    </row>
    <row r="101" spans="1:34" ht="21" customHeight="1" x14ac:dyDescent="0.3">
      <c r="A101" s="657" t="s">
        <v>868</v>
      </c>
      <c r="B101" s="657"/>
      <c r="C101" s="657"/>
      <c r="D101" s="437">
        <v>2</v>
      </c>
      <c r="E101" s="437"/>
      <c r="F101" s="437"/>
      <c r="G101" s="437"/>
      <c r="H101" s="437"/>
      <c r="I101" s="437"/>
      <c r="J101" s="437"/>
      <c r="K101" s="437"/>
      <c r="L101" s="437"/>
      <c r="M101" s="437"/>
      <c r="N101" s="437"/>
      <c r="O101" s="373"/>
      <c r="P101" s="398">
        <f>'การจัดการ 6.1-2566'!N8</f>
        <v>209</v>
      </c>
      <c r="Q101" s="65">
        <f>'การจัดการ 6.1-2566'!O8</f>
        <v>17.416666666666668</v>
      </c>
      <c r="R101" s="65">
        <f>'การจัดการ 6.1-2566'!P8</f>
        <v>0</v>
      </c>
      <c r="S101" s="65">
        <f>'การจัดการ 6.1-2566'!Q8</f>
        <v>34.833333333333336</v>
      </c>
      <c r="T101" s="65">
        <f>'การจัดการ 6.1-2566'!R8</f>
        <v>34.833333333333336</v>
      </c>
      <c r="U101" s="399">
        <f>'การจัดการ 6.1-2566'!S8</f>
        <v>1.7416666666666667</v>
      </c>
      <c r="V101" s="398">
        <f>'การจัดการ 6.2-2566'!N8</f>
        <v>169</v>
      </c>
      <c r="W101" s="65">
        <f>'การจัดการ 6.2-2566'!O8</f>
        <v>14.083333333333334</v>
      </c>
      <c r="X101" s="65">
        <f>'การจัดการ 6.2-2566'!P8</f>
        <v>0</v>
      </c>
      <c r="Y101" s="65">
        <f>'การจัดการ 6.2-2566'!Q8</f>
        <v>28.166666666666668</v>
      </c>
      <c r="Z101" s="65">
        <f>'การจัดการ 6.2-2566'!R8</f>
        <v>28.166666666666668</v>
      </c>
      <c r="AA101" s="399">
        <f>'การจัดการ 6.2-2566'!S8</f>
        <v>1.4083333333333334</v>
      </c>
      <c r="AB101" s="398">
        <f t="shared" si="5"/>
        <v>378</v>
      </c>
      <c r="AC101" s="65">
        <f t="shared" si="5"/>
        <v>31.5</v>
      </c>
      <c r="AD101" s="65">
        <f t="shared" si="5"/>
        <v>0</v>
      </c>
      <c r="AE101" s="65">
        <f t="shared" si="5"/>
        <v>63</v>
      </c>
      <c r="AF101" s="65">
        <f t="shared" si="5"/>
        <v>63</v>
      </c>
      <c r="AG101" s="399">
        <f>AF101/20</f>
        <v>3.15</v>
      </c>
    </row>
    <row r="102" spans="1:34" ht="22.5" x14ac:dyDescent="0.3">
      <c r="A102" s="644" t="s">
        <v>1899</v>
      </c>
      <c r="B102" s="644"/>
      <c r="C102" s="409" t="s">
        <v>1880</v>
      </c>
      <c r="D102" s="231" t="s">
        <v>1894</v>
      </c>
      <c r="E102" s="413"/>
      <c r="F102" s="413"/>
      <c r="G102" s="413"/>
      <c r="H102" s="413"/>
      <c r="I102" s="411"/>
      <c r="J102" s="413"/>
      <c r="K102" s="413"/>
      <c r="L102" s="413"/>
      <c r="M102" s="413"/>
      <c r="N102" s="413"/>
      <c r="O102" s="410" t="s">
        <v>1949</v>
      </c>
      <c r="P102" s="398"/>
      <c r="Q102" s="65"/>
      <c r="R102" s="65"/>
      <c r="S102" s="65"/>
      <c r="T102" s="65"/>
      <c r="U102" s="399"/>
      <c r="V102" s="398"/>
      <c r="W102" s="65"/>
      <c r="X102" s="65"/>
      <c r="Y102" s="65"/>
      <c r="Z102" s="65"/>
      <c r="AA102" s="399"/>
      <c r="AB102" s="398"/>
      <c r="AC102" s="65"/>
      <c r="AD102" s="65"/>
      <c r="AE102" s="65"/>
      <c r="AF102" s="65"/>
      <c r="AG102" s="65"/>
    </row>
    <row r="103" spans="1:34" ht="22.5" x14ac:dyDescent="0.3">
      <c r="A103" s="644" t="s">
        <v>1898</v>
      </c>
      <c r="B103" s="644"/>
      <c r="C103" s="409" t="s">
        <v>1881</v>
      </c>
      <c r="D103" s="231" t="s">
        <v>1894</v>
      </c>
      <c r="E103" s="413"/>
      <c r="F103" s="413"/>
      <c r="G103" s="413"/>
      <c r="H103" s="413"/>
      <c r="I103" s="411"/>
      <c r="J103" s="413"/>
      <c r="K103" s="413"/>
      <c r="L103" s="413"/>
      <c r="M103" s="413"/>
      <c r="N103" s="413"/>
      <c r="O103" s="410" t="s">
        <v>1949</v>
      </c>
      <c r="P103" s="398"/>
      <c r="Q103" s="65"/>
      <c r="R103" s="65"/>
      <c r="S103" s="65"/>
      <c r="T103" s="65"/>
      <c r="U103" s="399"/>
      <c r="V103" s="398"/>
      <c r="W103" s="65"/>
      <c r="X103" s="65"/>
      <c r="Y103" s="65"/>
      <c r="Z103" s="65"/>
      <c r="AA103" s="399"/>
      <c r="AB103" s="398"/>
      <c r="AC103" s="65"/>
      <c r="AD103" s="65"/>
      <c r="AE103" s="65"/>
      <c r="AF103" s="65"/>
      <c r="AG103" s="65"/>
    </row>
    <row r="104" spans="1:34" ht="21" customHeight="1" x14ac:dyDescent="0.15">
      <c r="A104" s="662" t="s">
        <v>869</v>
      </c>
      <c r="B104" s="662"/>
      <c r="C104" s="662"/>
      <c r="D104" s="438"/>
      <c r="E104" s="438"/>
      <c r="F104" s="438"/>
      <c r="G104" s="438"/>
      <c r="H104" s="438"/>
      <c r="I104" s="438"/>
      <c r="J104" s="438"/>
      <c r="K104" s="438"/>
      <c r="L104" s="438"/>
      <c r="M104" s="438"/>
      <c r="N104" s="438"/>
      <c r="O104" s="439"/>
      <c r="P104" s="398">
        <f>'การจัดการ 6.1-2566'!N60</f>
        <v>720</v>
      </c>
      <c r="Q104" s="65">
        <f>'การจัดการ 6.1-2566'!O60</f>
        <v>60</v>
      </c>
      <c r="R104" s="65">
        <f>'การจัดการ 6.1-2566'!P60</f>
        <v>0</v>
      </c>
      <c r="S104" s="65">
        <f>'การจัดการ 6.1-2566'!Q60</f>
        <v>120</v>
      </c>
      <c r="T104" s="65">
        <f>'การจัดการ 6.1-2566'!R60</f>
        <v>120</v>
      </c>
      <c r="U104" s="399">
        <f>'การจัดการ 6.1-2566'!S60</f>
        <v>6</v>
      </c>
      <c r="V104" s="398">
        <f>'การจัดการ 6.2-2566'!N56</f>
        <v>718</v>
      </c>
      <c r="W104" s="65">
        <f>'การจัดการ 6.2-2566'!O56</f>
        <v>59.833333333333329</v>
      </c>
      <c r="X104" s="65">
        <f>'การจัดการ 6.2-2566'!P56</f>
        <v>0</v>
      </c>
      <c r="Y104" s="65">
        <f>'การจัดการ 6.2-2566'!Q56</f>
        <v>119.66666666666666</v>
      </c>
      <c r="Z104" s="65">
        <f>'การจัดการ 6.2-2566'!R56</f>
        <v>119.66666666666666</v>
      </c>
      <c r="AA104" s="399">
        <f>'การจัดการ 6.2-2566'!S56</f>
        <v>5.9833333333333325</v>
      </c>
      <c r="AB104" s="398">
        <f t="shared" ref="AB104:AF106" si="6">P104+V104</f>
        <v>1438</v>
      </c>
      <c r="AC104" s="65">
        <f t="shared" si="6"/>
        <v>119.83333333333333</v>
      </c>
      <c r="AD104" s="65">
        <f t="shared" si="6"/>
        <v>0</v>
      </c>
      <c r="AE104" s="65">
        <f t="shared" si="6"/>
        <v>239.66666666666666</v>
      </c>
      <c r="AF104" s="65">
        <f t="shared" si="6"/>
        <v>239.66666666666666</v>
      </c>
      <c r="AG104" s="399">
        <f>AF104/20</f>
        <v>11.983333333333333</v>
      </c>
    </row>
    <row r="105" spans="1:34" ht="21" customHeight="1" x14ac:dyDescent="0.3">
      <c r="A105" s="656" t="s">
        <v>886</v>
      </c>
      <c r="B105" s="656"/>
      <c r="C105" s="656"/>
      <c r="D105" s="440"/>
      <c r="E105" s="440"/>
      <c r="F105" s="440"/>
      <c r="G105" s="440"/>
      <c r="H105" s="440"/>
      <c r="I105" s="440"/>
      <c r="J105" s="440"/>
      <c r="K105" s="440"/>
      <c r="L105" s="440"/>
      <c r="M105" s="440"/>
      <c r="N105" s="440"/>
      <c r="O105" s="374" t="s">
        <v>1951</v>
      </c>
      <c r="P105" s="398">
        <f>'สหวิทยา 7.1-2566'!N7</f>
        <v>99</v>
      </c>
      <c r="Q105" s="65">
        <f>'สหวิทยา 7.1-2566'!O7</f>
        <v>8.25</v>
      </c>
      <c r="R105" s="65">
        <f>'สหวิทยา 7.1-2566'!P7</f>
        <v>0</v>
      </c>
      <c r="S105" s="65">
        <f>'สหวิทยา 7.1-2566'!Q7</f>
        <v>16.5</v>
      </c>
      <c r="T105" s="65">
        <f>'สหวิทยา 7.1-2566'!R7</f>
        <v>16.5</v>
      </c>
      <c r="U105" s="402">
        <f>'สหวิทยา 7.1-2566'!S7</f>
        <v>0.82499999999999996</v>
      </c>
      <c r="V105" s="398">
        <f>'สหวิทยา 7.2-2566'!N7</f>
        <v>61</v>
      </c>
      <c r="W105" s="65">
        <f>'สหวิทยา 7.2-2566'!O7</f>
        <v>5.0833333333333339</v>
      </c>
      <c r="X105" s="65">
        <f>'สหวิทยา 7.2-2566'!P7</f>
        <v>0</v>
      </c>
      <c r="Y105" s="65">
        <f>'สหวิทยา 7.2-2566'!Q7</f>
        <v>10.166666666666668</v>
      </c>
      <c r="Z105" s="65">
        <f>'สหวิทยา 7.2-2566'!R7</f>
        <v>10.166666666666668</v>
      </c>
      <c r="AA105" s="402">
        <f>'สหวิทยา 7.2-2566'!S7</f>
        <v>0.50833333333333341</v>
      </c>
      <c r="AB105" s="398">
        <f t="shared" si="6"/>
        <v>160</v>
      </c>
      <c r="AC105" s="65">
        <f t="shared" si="6"/>
        <v>13.333333333333334</v>
      </c>
      <c r="AD105" s="65">
        <f t="shared" si="6"/>
        <v>0</v>
      </c>
      <c r="AE105" s="65">
        <f t="shared" si="6"/>
        <v>26.666666666666668</v>
      </c>
      <c r="AF105" s="65">
        <f t="shared" si="6"/>
        <v>26.666666666666668</v>
      </c>
      <c r="AG105" s="402">
        <f>AF105/20</f>
        <v>1.3333333333333335</v>
      </c>
      <c r="AH105" s="403">
        <f>AG105/2</f>
        <v>0.66666666666666674</v>
      </c>
    </row>
    <row r="106" spans="1:34" ht="21" customHeight="1" x14ac:dyDescent="0.3">
      <c r="A106" s="655" t="s">
        <v>870</v>
      </c>
      <c r="B106" s="655"/>
      <c r="C106" s="655"/>
      <c r="D106" s="441"/>
      <c r="E106" s="441"/>
      <c r="F106" s="441"/>
      <c r="G106" s="441"/>
      <c r="H106" s="441"/>
      <c r="I106" s="441"/>
      <c r="J106" s="441"/>
      <c r="K106" s="441"/>
      <c r="L106" s="441"/>
      <c r="M106" s="441"/>
      <c r="N106" s="441"/>
      <c r="O106" s="442" t="s">
        <v>1950</v>
      </c>
      <c r="P106" s="398">
        <f>'สหวิทยา 7.1-2566'!N8</f>
        <v>48</v>
      </c>
      <c r="Q106" s="65">
        <f>'สหวิทยา 7.1-2566'!O8</f>
        <v>4</v>
      </c>
      <c r="R106" s="65">
        <f>'สหวิทยา 7.1-2566'!P8</f>
        <v>0</v>
      </c>
      <c r="S106" s="65">
        <f>'สหวิทยา 7.1-2566'!Q8</f>
        <v>8</v>
      </c>
      <c r="T106" s="65">
        <f>'สหวิทยา 7.1-2566'!R8</f>
        <v>8</v>
      </c>
      <c r="U106" s="399">
        <f>'สหวิทยา 7.1-2566'!S8</f>
        <v>0.4</v>
      </c>
      <c r="V106" s="398">
        <f>'สหวิทยา 7.2-2566'!N8</f>
        <v>20</v>
      </c>
      <c r="W106" s="65">
        <f>'สหวิทยา 7.2-2566'!O8</f>
        <v>1.6666666666666665</v>
      </c>
      <c r="X106" s="65">
        <f>'สหวิทยา 7.2-2566'!P8</f>
        <v>0</v>
      </c>
      <c r="Y106" s="65">
        <f>'สหวิทยา 7.2-2566'!Q8</f>
        <v>3.333333333333333</v>
      </c>
      <c r="Z106" s="65">
        <f>'สหวิทยา 7.2-2566'!R8</f>
        <v>3.333333333333333</v>
      </c>
      <c r="AA106" s="399">
        <f>'สหวิทยา 7.2-2566'!S8</f>
        <v>0.16666666666666666</v>
      </c>
      <c r="AB106" s="398">
        <f t="shared" si="6"/>
        <v>68</v>
      </c>
      <c r="AC106" s="65">
        <f t="shared" si="6"/>
        <v>5.6666666666666661</v>
      </c>
      <c r="AD106" s="65">
        <f t="shared" si="6"/>
        <v>0</v>
      </c>
      <c r="AE106" s="65">
        <f t="shared" si="6"/>
        <v>11.333333333333332</v>
      </c>
      <c r="AF106" s="65">
        <f t="shared" si="6"/>
        <v>11.333333333333332</v>
      </c>
      <c r="AG106" s="399">
        <f>AF106/20</f>
        <v>0.56666666666666665</v>
      </c>
    </row>
    <row r="107" spans="1:34" ht="21" customHeight="1" x14ac:dyDescent="0.15">
      <c r="A107" s="655" t="s">
        <v>871</v>
      </c>
      <c r="B107" s="655"/>
      <c r="C107" s="655"/>
      <c r="D107" s="441"/>
      <c r="E107" s="441"/>
      <c r="F107" s="441"/>
      <c r="G107" s="441"/>
      <c r="H107" s="441"/>
      <c r="I107" s="441"/>
      <c r="J107" s="441"/>
      <c r="K107" s="441"/>
      <c r="L107" s="441"/>
      <c r="M107" s="441"/>
      <c r="N107" s="441"/>
      <c r="O107" s="443"/>
      <c r="P107" s="398">
        <f>'สหวิทยา 7.1-2566'!N36</f>
        <v>51</v>
      </c>
      <c r="Q107" s="65">
        <f>'สหวิทยา 7.1-2566'!O36</f>
        <v>4.25</v>
      </c>
      <c r="R107" s="65">
        <f>'สหวิทยา 7.1-2566'!P36</f>
        <v>0</v>
      </c>
      <c r="S107" s="65">
        <f>'สหวิทยา 7.1-2566'!Q36</f>
        <v>8.5</v>
      </c>
      <c r="T107" s="65">
        <f>'สหวิทยา 7.1-2566'!R36</f>
        <v>8.5</v>
      </c>
      <c r="U107" s="399">
        <f>'สหวิทยา 7.1-2566'!S36</f>
        <v>0.42499999999999999</v>
      </c>
      <c r="V107" s="398">
        <f>'สหวิทยา 7.2-2566'!N74</f>
        <v>41</v>
      </c>
      <c r="W107" s="65">
        <f>'สหวิทยา 7.2-2566'!O74</f>
        <v>3.416666666666667</v>
      </c>
      <c r="X107" s="65">
        <f>'สหวิทยา 7.2-2566'!P74</f>
        <v>0</v>
      </c>
      <c r="Y107" s="65">
        <f>'สหวิทยา 7.2-2566'!Q74</f>
        <v>6.8333333333333339</v>
      </c>
      <c r="Z107" s="65">
        <f>'สหวิทยา 7.2-2566'!R74</f>
        <v>6.8333333333333339</v>
      </c>
      <c r="AA107" s="399">
        <f>'สหวิทยา 7.2-2566'!S74</f>
        <v>0.34166666666666667</v>
      </c>
      <c r="AB107" s="398">
        <f>P107+V107</f>
        <v>92</v>
      </c>
      <c r="AC107" s="65">
        <f>Q107+W107</f>
        <v>7.666666666666667</v>
      </c>
      <c r="AD107" s="65">
        <f>R107+X107</f>
        <v>0</v>
      </c>
      <c r="AE107" s="65">
        <f>S107+Y107</f>
        <v>15.333333333333334</v>
      </c>
      <c r="AF107" s="65">
        <f>T107+Z107</f>
        <v>15.333333333333334</v>
      </c>
      <c r="AG107" s="399">
        <f>AF107/20</f>
        <v>0.76666666666666672</v>
      </c>
    </row>
    <row r="108" spans="1:34" x14ac:dyDescent="0.15">
      <c r="AH108" s="444">
        <f>SUM(AH10:AH107)</f>
        <v>71.065277777777794</v>
      </c>
    </row>
    <row r="109" spans="1:34" x14ac:dyDescent="0.15">
      <c r="B109" s="445"/>
      <c r="C109" s="309" t="s">
        <v>1913</v>
      </c>
    </row>
    <row r="110" spans="1:34" x14ac:dyDescent="0.15">
      <c r="B110" s="445"/>
      <c r="C110" s="309"/>
    </row>
    <row r="111" spans="1:34" x14ac:dyDescent="0.15">
      <c r="B111" s="446" t="s">
        <v>1921</v>
      </c>
      <c r="D111" s="55"/>
      <c r="F111" s="55"/>
      <c r="G111" s="55"/>
      <c r="H111" s="55"/>
      <c r="I111" s="55"/>
    </row>
    <row r="112" spans="1:34" x14ac:dyDescent="0.15">
      <c r="B112" s="55" t="s">
        <v>1929</v>
      </c>
      <c r="C112" s="55" t="s">
        <v>1919</v>
      </c>
      <c r="D112" s="55"/>
      <c r="F112" s="55"/>
      <c r="G112" s="55"/>
      <c r="H112" s="55"/>
      <c r="I112" s="55"/>
    </row>
    <row r="113" spans="2:9" x14ac:dyDescent="0.15">
      <c r="B113" s="55" t="s">
        <v>1929</v>
      </c>
      <c r="C113" s="55" t="s">
        <v>1920</v>
      </c>
      <c r="D113" s="55"/>
      <c r="F113" s="55"/>
      <c r="G113" s="55"/>
      <c r="H113" s="55"/>
      <c r="I113" s="55"/>
    </row>
    <row r="114" spans="2:9" x14ac:dyDescent="0.15">
      <c r="B114" s="55"/>
      <c r="D114" s="55"/>
      <c r="F114" s="55"/>
      <c r="G114" s="55"/>
      <c r="H114" s="55"/>
      <c r="I114" s="55"/>
    </row>
    <row r="115" spans="2:9" x14ac:dyDescent="0.15">
      <c r="B115" s="68" t="s">
        <v>1922</v>
      </c>
      <c r="C115" s="55" t="s">
        <v>392</v>
      </c>
      <c r="D115" s="55" t="s">
        <v>1916</v>
      </c>
      <c r="E115" s="55" t="s">
        <v>1903</v>
      </c>
      <c r="F115" s="55" t="s">
        <v>1904</v>
      </c>
      <c r="G115" s="55" t="s">
        <v>1918</v>
      </c>
      <c r="H115" s="55" t="s">
        <v>1917</v>
      </c>
      <c r="I115" s="55"/>
    </row>
    <row r="116" spans="2:9" x14ac:dyDescent="0.15">
      <c r="B116" s="55"/>
      <c r="C116" s="55">
        <v>3</v>
      </c>
      <c r="D116" s="55">
        <v>2</v>
      </c>
      <c r="E116" s="55">
        <f>C116*D116</f>
        <v>6</v>
      </c>
      <c r="F116" s="447">
        <f>E116/12</f>
        <v>0.5</v>
      </c>
      <c r="G116" s="447">
        <f>F116*2</f>
        <v>1</v>
      </c>
      <c r="H116" s="447">
        <f>F116/2</f>
        <v>0.25</v>
      </c>
      <c r="I116" s="55"/>
    </row>
    <row r="117" spans="2:9" x14ac:dyDescent="0.15">
      <c r="B117" s="55"/>
      <c r="C117" s="55">
        <v>3</v>
      </c>
      <c r="D117" s="55">
        <v>7</v>
      </c>
      <c r="E117" s="55">
        <f>C117*D117</f>
        <v>21</v>
      </c>
      <c r="F117" s="447">
        <f>E117/12</f>
        <v>1.75</v>
      </c>
      <c r="G117" s="447">
        <f>F117*2</f>
        <v>3.5</v>
      </c>
      <c r="H117" s="447">
        <f>F117/2</f>
        <v>0.875</v>
      </c>
      <c r="I117" s="55"/>
    </row>
    <row r="118" spans="2:9" x14ac:dyDescent="0.15">
      <c r="B118" s="55"/>
      <c r="D118" s="55"/>
      <c r="F118" s="55"/>
      <c r="G118" s="55"/>
      <c r="H118" s="55"/>
      <c r="I118" s="55"/>
    </row>
    <row r="119" spans="2:9" x14ac:dyDescent="0.15">
      <c r="B119" s="55"/>
      <c r="D119" s="55"/>
      <c r="E119" s="55">
        <f>E116+E117</f>
        <v>27</v>
      </c>
      <c r="F119" s="447">
        <f>F117+F116</f>
        <v>2.25</v>
      </c>
      <c r="G119" s="55"/>
      <c r="H119" s="55"/>
      <c r="I119" s="55"/>
    </row>
    <row r="120" spans="2:9" x14ac:dyDescent="0.15">
      <c r="B120" s="55"/>
      <c r="D120" s="55"/>
      <c r="F120" s="447">
        <f>F119/2</f>
        <v>1.125</v>
      </c>
      <c r="G120" s="65">
        <f>G116+G117</f>
        <v>4.5</v>
      </c>
      <c r="H120" s="55"/>
      <c r="I120" s="55"/>
    </row>
    <row r="121" spans="2:9" x14ac:dyDescent="0.15">
      <c r="B121" s="55"/>
      <c r="D121" s="55"/>
      <c r="F121" s="55"/>
      <c r="G121" s="125">
        <f>G120/2</f>
        <v>2.25</v>
      </c>
      <c r="H121" s="55"/>
      <c r="I121" s="55"/>
    </row>
  </sheetData>
  <mergeCells count="115">
    <mergeCell ref="A60:C60"/>
    <mergeCell ref="P1:AG5"/>
    <mergeCell ref="E6:I6"/>
    <mergeCell ref="P7:T7"/>
    <mergeCell ref="V7:Z7"/>
    <mergeCell ref="AB7:AF7"/>
    <mergeCell ref="P6:AG6"/>
    <mergeCell ref="U7:U8"/>
    <mergeCell ref="AA7:AA8"/>
    <mergeCell ref="AG7:AG8"/>
    <mergeCell ref="A17:B17"/>
    <mergeCell ref="A18:B18"/>
    <mergeCell ref="A20:B20"/>
    <mergeCell ref="A21:B21"/>
    <mergeCell ref="A22:B22"/>
    <mergeCell ref="J6:N6"/>
    <mergeCell ref="A10:C10"/>
    <mergeCell ref="N1:O1"/>
    <mergeCell ref="A44:C44"/>
    <mergeCell ref="A49:C49"/>
    <mergeCell ref="A53:C53"/>
    <mergeCell ref="A57:C57"/>
    <mergeCell ref="A58:C58"/>
    <mergeCell ref="A54:B54"/>
    <mergeCell ref="A74:B74"/>
    <mergeCell ref="A75:B75"/>
    <mergeCell ref="A76:B76"/>
    <mergeCell ref="A77:B77"/>
    <mergeCell ref="A96:C96"/>
    <mergeCell ref="A104:C104"/>
    <mergeCell ref="A83:C83"/>
    <mergeCell ref="A84:C84"/>
    <mergeCell ref="A90:C90"/>
    <mergeCell ref="A94:C94"/>
    <mergeCell ref="A95:C95"/>
    <mergeCell ref="A86:B86"/>
    <mergeCell ref="A87:B87"/>
    <mergeCell ref="A88:B88"/>
    <mergeCell ref="A89:B89"/>
    <mergeCell ref="A91:B91"/>
    <mergeCell ref="A92:B92"/>
    <mergeCell ref="A93:B93"/>
    <mergeCell ref="A97:B97"/>
    <mergeCell ref="A98:B98"/>
    <mergeCell ref="A99:B99"/>
    <mergeCell ref="A102:B102"/>
    <mergeCell ref="A103:B103"/>
    <mergeCell ref="A107:C107"/>
    <mergeCell ref="A106:C106"/>
    <mergeCell ref="A105:C105"/>
    <mergeCell ref="A101:C101"/>
    <mergeCell ref="A100:C100"/>
    <mergeCell ref="A59:C59"/>
    <mergeCell ref="A61:C61"/>
    <mergeCell ref="A67:C67"/>
    <mergeCell ref="A73:C73"/>
    <mergeCell ref="A79:C79"/>
    <mergeCell ref="A62:B62"/>
    <mergeCell ref="A63:B63"/>
    <mergeCell ref="A64:B64"/>
    <mergeCell ref="A65:B65"/>
    <mergeCell ref="A68:B68"/>
    <mergeCell ref="A69:B69"/>
    <mergeCell ref="A70:B70"/>
    <mergeCell ref="A78:B78"/>
    <mergeCell ref="A80:B80"/>
    <mergeCell ref="A81:B81"/>
    <mergeCell ref="A82:B82"/>
    <mergeCell ref="A85:B85"/>
    <mergeCell ref="A71:B71"/>
    <mergeCell ref="A72:B72"/>
    <mergeCell ref="A55:B55"/>
    <mergeCell ref="A56:B56"/>
    <mergeCell ref="A25:C25"/>
    <mergeCell ref="A29:C29"/>
    <mergeCell ref="A31:C31"/>
    <mergeCell ref="A36:C36"/>
    <mergeCell ref="A40:C40"/>
    <mergeCell ref="A26:B26"/>
    <mergeCell ref="A27:B27"/>
    <mergeCell ref="A28:B28"/>
    <mergeCell ref="A32:B32"/>
    <mergeCell ref="A33:B33"/>
    <mergeCell ref="A34:B34"/>
    <mergeCell ref="A30:C30"/>
    <mergeCell ref="A41:B41"/>
    <mergeCell ref="A42:B42"/>
    <mergeCell ref="A43:B43"/>
    <mergeCell ref="A45:B45"/>
    <mergeCell ref="A46:B46"/>
    <mergeCell ref="A52:B52"/>
    <mergeCell ref="A2:O2"/>
    <mergeCell ref="A3:O3"/>
    <mergeCell ref="A4:O4"/>
    <mergeCell ref="A66:B66"/>
    <mergeCell ref="A24:B24"/>
    <mergeCell ref="A47:C47"/>
    <mergeCell ref="O6:O8"/>
    <mergeCell ref="D6:D8"/>
    <mergeCell ref="A6:C8"/>
    <mergeCell ref="A14:B14"/>
    <mergeCell ref="A35:B35"/>
    <mergeCell ref="A37:B37"/>
    <mergeCell ref="A38:B38"/>
    <mergeCell ref="A39:B39"/>
    <mergeCell ref="A11:C11"/>
    <mergeCell ref="A13:C13"/>
    <mergeCell ref="A19:C19"/>
    <mergeCell ref="A23:C23"/>
    <mergeCell ref="A15:B15"/>
    <mergeCell ref="A16:B16"/>
    <mergeCell ref="A12:C12"/>
    <mergeCell ref="A48:B48"/>
    <mergeCell ref="A50:B50"/>
    <mergeCell ref="A51:B51"/>
  </mergeCells>
  <hyperlinks>
    <hyperlink ref="C14" r:id="rId1" display="http://www.erp.mju.ac.th/person_detail.aspx?pid=4Vmtab2QySnRWa1pOVlZaVFYwZFNUMVZyV25Ka01WRjRWVzVLYkZaVWJFTlZSbEYzVUZFOVBRPT0=" xr:uid="{80839A16-6166-466D-B7D7-F8A8FDD2A3DC}"/>
    <hyperlink ref="C15" r:id="rId2" display="http://www.erp.mju.ac.th/person_detail.aspx?pid=1TXpFd01USXdNVFEyTURBeE1RPT0=" xr:uid="{8C63D6C3-1527-4310-9BC0-78DF862E5B12}"/>
    <hyperlink ref="C16" r:id="rId3" display="http://www.erp.mju.ac.th/person_detail.aspx?pid=1TVRZME1ERXdNREUzT1RBeE13PT0=" xr:uid="{EBE25229-29F6-471A-BFF1-D291A62B6B24}"/>
    <hyperlink ref="C17" r:id="rId4" display="http://www.erp.mju.ac.th/person_detail.aspx?pid=3VkZod1RrMXJNVVZTV0dST1VrVlZNRlJXVWtKbFJUVXpVRlF3UFE9PQ==" xr:uid="{3215AE0D-1CEB-457C-8D77-0451160714B7}"/>
    <hyperlink ref="C18" r:id="rId5" display="http://www.erp.mju.ac.th/person_detail.aspx?pid=2VFhwWk0wMUVSWGROUkdNelRsUlJlVTlSUFQwPQ==" xr:uid="{11FD53A4-37C1-4140-9CF4-AB646531EAC5}"/>
    <hyperlink ref="C20" r:id="rId6" display="http://www.erp.mju.ac.th/person_detail.aspx?pid=1TXpFMU1EY3dNREEzTkRZM01RPT0=" xr:uid="{A01734F1-07FC-4EA3-914D-92D4FBE490EB}"/>
    <hyperlink ref="C21" r:id="rId7" display="http://www.erp.mju.ac.th/person_detail.aspx?pid=3VkZod1JrNVZNVVZXV0dST1VrVldOVlJyVWxwT1ZURlNVRlF3UFE9PQ==" xr:uid="{2C0D9395-3990-4CF4-9EBA-0D72CEE351B5}"/>
    <hyperlink ref="C22" r:id="rId8" display="http://www.erp.mju.ac.th/person_detail.aspx?pid=1TXpVd01UTXdNREkzTnpBek13PT0=" xr:uid="{17C0340C-C513-4859-9A35-E96AC47C51C3}"/>
    <hyperlink ref="C24" r:id="rId9" display="http://www.erp.mju.ac.th/person_detail.aspx?pid=3VkZod1ZtUXdNVlZWV0dST1VrVnNORlJ0Y0VwbGF6RlNVRlF3UFE9PQ==" xr:uid="{BCBC30F8-DF43-4E2E-8EB5-C8AEAE47E1DE}"/>
    <hyperlink ref="C28" r:id="rId10" display="http://www.erp.mju.ac.th/person_detail.aspx?pid=3VkZod1ZtUXdPVlZoTTJST1VrZHpNVlJzVWxwTlJURXpVRlF3UFE9PQ==" xr:uid="{893BAE63-4C38-42EB-B07D-BB3DD374FEC3}"/>
    <hyperlink ref="C27" r:id="rId11" display="http://www.erp.mju.ac.th/person_detail.aspx?pid=3VkZod1ZtUXdNVlZTV0dST1VrVXdNVlJzVWtKT1ZURlNVRlF3UFE9PQ==" xr:uid="{1F50BFFC-40DA-47A6-A26A-EBF74107644F}"/>
    <hyperlink ref="C26" r:id="rId12" display="http://www.erp.mju.ac.th/person_detail.aspx?pid=1TXpVd01EVXdNREEwT0RneE9RPT0=" xr:uid="{3CDE045D-7318-4FCA-960A-C95128A85972}"/>
    <hyperlink ref="C32" r:id="rId13" display="http://www.erp.mju.ac.th/person_detail.aspx?pid=4Vmtab2QxUnRVWGROV0VaU1YwZFNUMVpyVmtkT1JsSnlWVzF3VG1GNmJGTlZSbEYzVUZFOVBRPT0=" xr:uid="{93648777-C9AE-4B57-9B8E-A67AF4CF6F0B}"/>
    <hyperlink ref="C37" r:id="rId14" display="http://www.erp.mju.ac.th/person_detail.aspx?pid=4Vmtab2QxZHJNSGRQVmxab1RUSlNUMVZyVmxkT1ZsSjBZMGhLYkdGNmJFTlZSbEYzVUZFOVBRPT0=" xr:uid="{D56557A1-B08D-44D3-AA68-F50A842F2AC1}"/>
    <hyperlink ref="C38" r:id="rId15" display="http://www.erp.mju.ac.th/person_detail.aspx?pid=1TVRVd09Ua3dNREF6TVRBd01RPT0=" xr:uid="{F15ACCA0-1864-4647-8E92-2B292ECB1453}"/>
    <hyperlink ref="C39" r:id="rId16" display="http://www.erp.mju.ac.th/person_detail.aspx?pid=1TXpFd01EWXdNRGMzTWprd013PT0=" xr:uid="{29752196-2F82-4678-A90A-EFA9715D821A}"/>
    <hyperlink ref="C41" r:id="rId17" display="http://www.erp.mju.ac.th/person_detail.aspx?pid=1TXpVek1ETXdNRE13TVRZek5BPT0=" xr:uid="{02687302-7B67-4A6C-B2FD-002CEB30D0BD}"/>
    <hyperlink ref="C42" r:id="rId18" display="http://www.erp.mju.ac.th/person_detail.aspx?pid=3VkZod1VtUXdPVlZoTTJST1VrWnJlRlJ1Y0U1T1ZURlNVRlF3UFE9PQ==" xr:uid="{2F44D165-2A38-4428-AE85-90F1E1B49FBA}"/>
    <hyperlink ref="C43" r:id="rId19" display="http://www.erp.mju.ac.th/person_detail.aspx?pid=3VkZaU1ZtUXdPVlZoTTJST1VrVnJlbFJ0Y0c1bFZUbFNVRlF3UFE9PQ==" xr:uid="{A5CC186C-09E6-4014-8D01-3743FB9B5746}"/>
    <hyperlink ref="C33" r:id="rId20" display="http://www.erp.mju.ac.th/person_detail.aspx?pid=3VkZod1VtUXdNVVZYV0dST1VrVXhNMVJ0Y0VwTmF6bENVRlF3UFE9PQ==" xr:uid="{9D3A8F59-7C69-4372-B2C6-180ACFC83A8D}"/>
    <hyperlink ref="C34" r:id="rId21" display="http://www.erp.mju.ac.th/person_detail.aspx?pid=3VkZod1ZtUXdPVlZoTTJST1ZrVkdORlJXVWxKbFJUbENVRlF3UFE9PQ==" xr:uid="{4B9D6057-211F-4C3F-8079-ECBB7509BC67}"/>
    <hyperlink ref="C35" r:id="rId22" display="http://www.erp.mju.ac.th/person_detail.aspx?pid=4VmtaYVUxWnRVWGRQVmxab1RUSlNUMVZyVmxkTk1WSjBZMGMxVDFKVVZsTlZSbEYzVUZFOVBRPT0=" xr:uid="{30225A6D-C740-4505-9E6C-5BB9E6CAB72E}"/>
    <hyperlink ref="C45" r:id="rId23" display="http://www.erp.mju.ac.th/person_detail.aspx?pid=4Vmtab2QxZHRVWGROVlZaV1YwZFNUMVZyV2taTlZsSnpWV3hLYkdGNlJrTlZSbEYzVUZFOVBRPT0=" xr:uid="{D7BA85E5-B354-4978-B4D9-49F4EA2644F7}"/>
    <hyperlink ref="C46" r:id="rId24" display="http://www.erp.mju.ac.th/person_detail.aspx?pid=4VmtaYVUxSnRVWGROVlZaYVRUSlNUMVpyVmtkT1JsSnlWV3MxYkZaVVJYcFZSbEYzVUZFOVBRPT0=" xr:uid="{FD929C5D-EADF-4865-8817-04AC3CE982F8}"/>
    <hyperlink ref="C50" r:id="rId25" display="http://www.erp.mju.ac.th/person_detail.aspx?pid=3VkZod1ZrMXJPVlZoTTJST1VrVkZlVlJYY0U1T1ZUVnVVRlF3UFE9PQ==" xr:uid="{49487D9C-45B9-4309-B0C4-EEA90C66A5BC}"/>
    <hyperlink ref="C51" r:id="rId26" display="http://www.erp.mju.ac.th/person_detail.aspx?pid=2VFhwWk1FMUVVWGROUkVFd1RrUlZlVTUzUFQwPQ==" xr:uid="{4B62088A-43E0-4654-8847-71D650FEFAD9}"/>
    <hyperlink ref="C54" r:id="rId27" display="http://www.erp.mju.ac.th/person_detail.aspx?pid=3VkZaU1VrMVZNVVZaTTJST1VrVkZNRlJXVWs1Tk1EVXpVRlF3UFE9PQ==" xr:uid="{16F19544-60D4-45BA-AD2B-0B4A7D9C53D1}"/>
    <hyperlink ref="C55" r:id="rId28" display="http://www.erp.mju.ac.th/person_detail.aspx?pid=2VFhwUmVrOVVhM2ROUkVWM1QxUm5ORTFSUFQwPQ==" xr:uid="{57162162-9D62-40EC-B6AD-625221402A4D}"/>
    <hyperlink ref="C56" r:id="rId29" display="http://www.erp.mju.ac.th/person_detail.aspx?pid=3VkZod1drMVZNVVZXV0dST1VrWkdORlJWVWtwT1ZURlNVRlF3UFE9PQ==" xr:uid="{696240C7-3A47-41EA-AFE3-09160CE23C86}"/>
    <hyperlink ref="C62" r:id="rId30" display="http://www.erp.mju.ac.th/person_detail.aspx?pid=2VFZSVmVVOVVhM2ROUkVrMFRtcE5NMDlSUFQwPQ==" xr:uid="{17E699E5-2141-4544-A4CD-C936F286B0A9}"/>
    <hyperlink ref="C63" r:id="rId31" display="http://www.erp.mju.ac.th/person_detail.aspx?pid=4VmtaYVUyRnRVWGRQVmxab1RUSlNUMVZyVm5OT2JGRjRWV3R3VGsxRVJsTlZSbEYzVUZFOVBRPT0=" xr:uid="{027BE47F-1C2C-4A5F-B298-0927FCD4DD86}"/>
    <hyperlink ref="C64" r:id="rId32" display="http://www.erp.mju.ac.th/person_detail.aspx?pid=2VFZSUmVrOVVhM2ROUkVGNFQxUk5lVTFSUFQwPQ==" xr:uid="{A95046BD-4881-4F91-B6A5-62CD1799DB6C}"/>
    <hyperlink ref="C65" r:id="rId33" display="http://www.erp.mju.ac.th/person_detail.aspx?pid=4Vmtab2QxVnRWa1pOVlZaYVRUSlNUMVZyVmtkT1JsRjNWV3hhVGsxRVZrTlZSbEYzVUZFOVBRPT0=" xr:uid="{575190B4-8C0A-4678-A93E-B38AB8011ACD}"/>
    <hyperlink ref="C66" r:id="rId34" display="http://www.erp.mju.ac.th/person_detail.aspx?pid=3VkZod1JtUXdNWEZSV0dST1lXc3dlVlJ1Y0ZKTk1ERlNVRlF3UFE9PQ==" xr:uid="{7E6E9C34-9FFC-42F9-9CE0-2D06D3DEABE1}"/>
    <hyperlink ref="C68" r:id="rId35" display="http://www.erp.mju.ac.th/person_detail.aspx?pid=4Vmtab2QxUnRVWGROVlZaVFYwZFNUMVZyVmtaTlZsSllZMFUxVGsxRVZsTlZSbEYzVUZFOVBRPT0=" xr:uid="{AE1EED32-D87A-4B52-8D5C-E8345D626E62}"/>
    <hyperlink ref="C69" r:id="rId36" display="http://www.erp.mju.ac.th/person_detail.aspx?pid=3VkZod1NrMUZNVVZoTTJST1VrVldObFJ1Y0VwTlZURlNVRlF3UFE9PQ==" xr:uid="{8CE0CB32-D84A-4DD3-B450-B30822D5F0DE}"/>
    <hyperlink ref="C70" r:id="rId37" display="http://www.erp.mju.ac.th/person_detail.aspx?pid=4VmtaYVUxWnJNSGROVlZaaFRUSlNUMVZyVmtkTk1WSlhWV3R3VGsxRVZYcFZSbEYzVUZFOVBRPT0=" xr:uid="{BC1517CD-01A0-4857-BB1F-D50284637727}"/>
    <hyperlink ref="C74" r:id="rId38" display="http://www.erp.mju.ac.th/person_detail.aspx?pid=3VkZod1ZtUXdPVlZoTTJST1VrVlZkMVF4VWtaa01EVnVVRlF3UFE9PQ==" xr:uid="{321AF3E9-A1AE-41B5-80F3-BD6D42297F5A}"/>
    <hyperlink ref="C75" r:id="rId39" display="http://www.erp.mju.ac.th/person_detail.aspx?pid=3VkZaU1dtUXdNVlZUV0dST1VrVkZNVlJYY0c1bFJUVnVVRlF3UFE9PQ==" xr:uid="{F6A366DB-D677-4F15-9F79-5492AF8EE0E4}"/>
    <hyperlink ref="C76" r:id="rId40" display="http://www.erp.mju.ac.th/person_detail.aspx?pid=2VFhwRk0wMUVSWGROUkVGM1QwUlJNazVSUFQwPQ==" xr:uid="{115697EB-61C8-4DB0-AA75-1D01DE2FEA9F}"/>
    <hyperlink ref="C77" r:id="rId41" display="http://www.erp.mju.ac.th/person_detail.aspx?pid=4Vmtab2QxTnRWa1pOVlZaV1YwZFNUMVZyVmtabFZsSnlWV3RhVGxaVVZYcFZSbEYzVUZFOVBRPT0=" xr:uid="{958BFF28-BA65-4ED2-8021-F5ECBC2A2A8F}"/>
    <hyperlink ref="C78" r:id="rId42" display="http://www.erp.mju.ac.th/person_detail.aspx?pid=1TXpVeE1ERXdNREU1TnprNU1BPT0=" xr:uid="{3DA4A8D7-5FD7-4ED0-8C65-7EA5227A1826}"/>
    <hyperlink ref="C80" r:id="rId43" display="http://www.erp.mju.ac.th/person_detail.aspx?pid=2VFhwWk0wMUVVWGROUkUxM1RYcFpORTlSUFQwPQ==" xr:uid="{6167C3C0-C76F-494A-879B-00DE7C727985}"/>
    <hyperlink ref="C81" r:id="rId44" display="http://www.erp.mju.ac.th/person_detail.aspx?pid=1TXpVd09Ua3dNVEkzTmpjNE1RPT0=" xr:uid="{1D03F07C-9C18-4F92-AF9F-F8A8D200A031}"/>
    <hyperlink ref="C82" r:id="rId45" display="http://www.erp.mju.ac.th/person_detail.aspx?pid=3VkZod1RtVnJNVVZXV0dST1ZrVnNORlJ1Y0dwTlJUbENVRlF3UFE9PQ==" xr:uid="{AA27D0FA-6850-496C-ABB7-C073AC80F98E}"/>
    <hyperlink ref="C85" r:id="rId46" display="http://www.erp.mju.ac.th/person_detail.aspx?pid=4Vmtab2QxUnRVWGRQVmxab1RUSlNUMVZyWkU1TlJsSlpZMGR3VDFaVVZuVlZSbEYzVUZFOVBRPT0=" xr:uid="{FC3775B4-6A7E-4EB6-8605-D0EE5C537CD4}"/>
    <hyperlink ref="C86" r:id="rId47" display="http://www.erp.mju.ac.th/person_detail.aspx?pid=3VkZod1JtUXdNVVZYV0dST1VrWlZkMVJYY0Zaa01EbFNVRlF3UFE9PQ==" xr:uid="{500FAC3A-3D9B-4B7B-BDD0-6067B0FEE1C3}"/>
    <hyperlink ref="C87" r:id="rId48" display="http://www.erp.mju.ac.th/person_detail.aspx?pid=3VkZod1ZtUXdPVlZoTTJST1VrWlZNRlJ0Y0VKT1ZURXpVRlF3UFE9PQ==" xr:uid="{4E85EC02-6596-4152-BE07-812D09A1A564}"/>
    <hyperlink ref="C88" r:id="rId49" display="http://www.erp.mju.ac.th/person_detail.aspx?pid=2VFhwRmQwMUVhM2ROUkVWNVRrUnJlRTVSUFQwPQ==" xr:uid="{A0A79013-3E25-4A4B-9DB8-BDEAED403E6E}"/>
    <hyperlink ref="C89" r:id="rId50" display="http://www.erp.mju.ac.th/person_detail.aspx?pid=2VFhwRmQwMXFTWGROVkZGNVQwUm5NVTFuUFQwPQ==" xr:uid="{7BF12D7B-A115-4A2F-88F5-E38C3C08B654}"/>
    <hyperlink ref="C91" r:id="rId51" display="http://www.erp.mju.ac.th/person_detail.aspx?pid=4Vmtab2QxVnJNSGROVmxaWFYwZFNUMVZyVm5OT1ZsSnlWVzAxYkZKVVJYcFZSbEYzVUZFOVBRPT0=" xr:uid="{7E4219E0-1EE7-457B-B0FA-C3C05C9B93F4}"/>
    <hyperlink ref="C92" r:id="rId52" display="http://www.erp.mju.ac.th/person_detail.aspx?pid=2VFhwVmQwMVVVWGROUkVGNlRucFJlazEzUFQwPQ==" xr:uid="{A10E49F6-853B-41CC-A220-F19948269A45}"/>
    <hyperlink ref="C93" r:id="rId53" display="http://www.erp.mju.ac.th/person_detail.aspx?pid=2VFhwRk1FMUVTWGROUkVsNVQwUnJNRTUzUFQwPQ==" xr:uid="{8A346263-4ADE-4ED8-BD54-38DEE4819C2C}"/>
    <hyperlink ref="C97" r:id="rId54" display="http://www.erp.mju.ac.th/person_detail.aspx?pid=2VFhwVmVFMUVSWGROVkVWNVRtcE5NMDlSUFQwPQ==" xr:uid="{1C1350E4-3AB5-4D86-8E4B-E77FDEFDAB70}"/>
    <hyperlink ref="C98" r:id="rId55" display="http://www.erp.mju.ac.th/person_detail.aspx?pid=1TXpVd01UUXdNRFkyTWpNME5nPT0=" xr:uid="{B245EDDB-D6AF-419B-8163-1EC2004B14F7}"/>
    <hyperlink ref="C99" r:id="rId56" display="http://www.erp.mju.ac.th/person_detail.aspx?pid=4Vmtab2QxWnJOVVpQVmxab1RUSlNUMVZyVmtaa01WSnlWV3R3YkdGNlJsTlZSbEYzVUZFOVBRPT0=" xr:uid="{734B9D17-ED61-42D9-837B-B49041030568}"/>
    <hyperlink ref="C102" r:id="rId57" display="http://www.erp.mju.ac.th/person_detail.aspx?pid=4Vmtab2QxTnRWbkpOVlZaVFYwZFNUMVZyVmxabFZsSlpZMFpLVDFKVVZuVlZSbEYzVUZFOVBRPT0=" xr:uid="{8908EC59-B4C9-4557-A390-2E673861AA4E}"/>
    <hyperlink ref="C103" r:id="rId58" display="http://www.erp.mju.ac.th/person_detail.aspx?pid=2VFhwRk1VOVVhM2ROUkVFeFRYcEZNazFSUFQwPQ==" xr:uid="{4DF3F22D-A897-4E8E-94B4-EF1E9809077D}"/>
    <hyperlink ref="C48" r:id="rId59" display="http://www.erp.mju.ac.th/person_detail.aspx?pid=1TXpJd01EY3dNREk0Tnpnek5nPT0=" xr:uid="{8D2D192F-0ABE-4B64-93C2-F49D7547D590}"/>
    <hyperlink ref="C71" r:id="rId60" display="http://www.erp.mju.ac.th/person_detail.aspx?pid=2VFhwUmQwMVVZM2ROUkVsNVRVUkplVTVuUFQwPQ==" xr:uid="{5C63420C-8CA3-4660-B751-9C1FEF49CAF8}"/>
    <hyperlink ref="C72" r:id="rId61" display="http://www.erp.mju.ac.th/person_detail.aspx?pid=3VkZod1JtUXdNVVZXV0dST1lXdFZlbFJ0Y0Zaa01EbENVRlF3UFE9PQ==" xr:uid="{44469B75-59DC-4D9D-884F-46BE808D1931}"/>
    <hyperlink ref="C52" r:id="rId62" display="http://www.erp.mju.ac.th/person_detail.aspx?pid=1TXpreU1ERXdNREF4TlRJM09BPT0=" xr:uid="{77717A6C-F507-4D72-A11F-3E4077512F35}"/>
  </hyperlinks>
  <pageMargins left="0.7" right="0.7" top="0.75" bottom="0.75" header="0.3" footer="0.3"/>
  <pageSetup paperSize="9" orientation="portrait" horizontalDpi="300" verticalDpi="300" r:id="rId6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D08D53FA1B8441976DE9D936B034BE" ma:contentTypeVersion="4" ma:contentTypeDescription="Create a new document." ma:contentTypeScope="" ma:versionID="34f84105da1409d8f36a643dc535a3de">
  <xsd:schema xmlns:xsd="http://www.w3.org/2001/XMLSchema" xmlns:xs="http://www.w3.org/2001/XMLSchema" xmlns:p="http://schemas.microsoft.com/office/2006/metadata/properties" xmlns:ns2="48d4d86d-8aac-424a-94ad-ad6715b61d6e" targetNamespace="http://schemas.microsoft.com/office/2006/metadata/properties" ma:root="true" ma:fieldsID="97a184cd58d3b67e2fa7f53cfa0a25bb" ns2:_="">
    <xsd:import namespace="48d4d86d-8aac-424a-94ad-ad6715b61d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4d86d-8aac-424a-94ad-ad6715b61d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285FEB-9A35-4A60-8FCB-165205A99F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99BF31-B9CE-4F6B-AE2D-311755BD50A5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48d4d86d-8aac-424a-94ad-ad6715b61d6e"/>
  </ds:schemaRefs>
</ds:datastoreItem>
</file>

<file path=customXml/itemProps3.xml><?xml version="1.0" encoding="utf-8"?>
<ds:datastoreItem xmlns:ds="http://schemas.openxmlformats.org/officeDocument/2006/customXml" ds:itemID="{952D3970-AAEC-40FE-B48B-CC59E9C4F3A7}">
  <ds:schemaRefs>
    <ds:schemaRef ds:uri="http://schemas.microsoft.com/office/2006/metadata/properties"/>
    <ds:schemaRef ds:uri="http://www.w3.org/2000/xmln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เวิร์กชีต</vt:lpstr>
      </vt:variant>
      <vt:variant>
        <vt:i4>27</vt:i4>
      </vt:variant>
    </vt:vector>
  </HeadingPairs>
  <TitlesOfParts>
    <vt:vector size="27" baseType="lpstr">
      <vt:lpstr>101.1-2566</vt:lpstr>
      <vt:lpstr>101.2-2566</vt:lpstr>
      <vt:lpstr>201.1-2566</vt:lpstr>
      <vt:lpstr>201.2-2566</vt:lpstr>
      <vt:lpstr>301.1-2566</vt:lpstr>
      <vt:lpstr>301.2-2566</vt:lpstr>
      <vt:lpstr>คณะ 1.1-2566</vt:lpstr>
      <vt:lpstr>คณะ 1.2-2566</vt:lpstr>
      <vt:lpstr>ข้อมูลอัตรากำลัง 2566</vt:lpstr>
      <vt:lpstr>FTE กลุ่มวิชาเกษตรศาสตร์</vt:lpstr>
      <vt:lpstr>เกษตรศาสตร์ 2.1-2566</vt:lpstr>
      <vt:lpstr>เกษตรศาสตร์ 2.2-2566</vt:lpstr>
      <vt:lpstr>FTE กลุ่มวิชาพืชสวน</vt:lpstr>
      <vt:lpstr>พืชสวน 3.1-2566</vt:lpstr>
      <vt:lpstr>พืชสวน 3.2-2566</vt:lpstr>
      <vt:lpstr>FTE กลุ่มวิชาส่งเสริม</vt:lpstr>
      <vt:lpstr>ส่งเสริม 4.1-2566</vt:lpstr>
      <vt:lpstr>ส่งเสริม 4.2-2566</vt:lpstr>
      <vt:lpstr>FTE กลุ่มวิชาการจัดการ</vt:lpstr>
      <vt:lpstr>การจัดการ 6.1-2566</vt:lpstr>
      <vt:lpstr>การจัดการ 6.2-2566</vt:lpstr>
      <vt:lpstr>FTE กลุ่มวิชาสหวิทยาการ</vt:lpstr>
      <vt:lpstr>สหวิทยา 7.1-2566</vt:lpstr>
      <vt:lpstr>สหวิทยา 7.2-2566</vt:lpstr>
      <vt:lpstr> FTE กลุ่มวิชาภูมิสังคม</vt:lpstr>
      <vt:lpstr>ภูมิสังคม 5.1-2566</vt:lpstr>
      <vt:lpstr>ภูมิสังคม 5.2-2566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Kittichai Ketjio</dc:creator>
  <cp:lastModifiedBy>เกศริน ต๊ะมัง</cp:lastModifiedBy>
  <cp:lastPrinted>2024-06-04T02:59:56Z</cp:lastPrinted>
  <dcterms:created xsi:type="dcterms:W3CDTF">2024-01-31T06:10:15Z</dcterms:created>
  <dcterms:modified xsi:type="dcterms:W3CDTF">2024-06-04T04:07:15Z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0x010100F3D08D53FA1B8441976DE9D936B034BE</vt:lpwstr>
  </property>
</Properties>
</file>